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7" i="1" l="1"/>
  <c r="G156" i="1"/>
  <c r="G155" i="1"/>
  <c r="G153" i="1"/>
  <c r="K138" i="1"/>
  <c r="G151" i="1"/>
  <c r="K141" i="1"/>
  <c r="K142" i="1"/>
  <c r="K143" i="1"/>
  <c r="K144" i="1"/>
  <c r="K145" i="1"/>
  <c r="K146" i="1"/>
  <c r="K147" i="1"/>
  <c r="K148" i="1"/>
  <c r="K149" i="1"/>
  <c r="K150" i="1"/>
  <c r="G144" i="1"/>
  <c r="G147" i="1"/>
  <c r="G146" i="1"/>
  <c r="G145" i="1"/>
  <c r="G143" i="1"/>
  <c r="G142" i="1"/>
  <c r="N157" i="1"/>
  <c r="N156" i="1"/>
  <c r="N155" i="1"/>
  <c r="N154" i="1"/>
  <c r="N153" i="1"/>
  <c r="N152" i="1"/>
  <c r="N151" i="1"/>
  <c r="N150" i="1"/>
  <c r="N147" i="1"/>
  <c r="N146" i="1"/>
  <c r="N145" i="1"/>
  <c r="N144" i="1"/>
  <c r="N143" i="1"/>
  <c r="N142" i="1"/>
  <c r="N148" i="1"/>
  <c r="N149" i="1"/>
  <c r="P157" i="1" l="1"/>
  <c r="P156" i="1"/>
  <c r="P155" i="1"/>
  <c r="P154" i="1"/>
  <c r="P153" i="1"/>
  <c r="P152" i="1"/>
  <c r="P150" i="1"/>
  <c r="P151" i="1"/>
  <c r="P145" i="1"/>
  <c r="P146" i="1"/>
  <c r="P142" i="1"/>
  <c r="P147" i="1"/>
  <c r="P143" i="1"/>
  <c r="P144" i="1"/>
  <c r="G149" i="1" l="1"/>
  <c r="G148" i="1"/>
  <c r="G140" i="1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49" i="1" l="1"/>
  <c r="P148" i="1"/>
  <c r="P140" i="1"/>
  <c r="P141" i="1"/>
  <c r="G139" i="1" l="1"/>
  <c r="P139" i="1" l="1"/>
  <c r="G138" i="1"/>
  <c r="P138" i="1" l="1"/>
  <c r="G137" i="1" l="1"/>
  <c r="G136" i="1"/>
  <c r="P137" i="1" l="1"/>
  <c r="P136" i="1"/>
  <c r="G135" i="1"/>
  <c r="G134" i="1"/>
  <c r="N31" i="1"/>
  <c r="N28" i="1"/>
  <c r="N34" i="1"/>
  <c r="N25" i="1"/>
  <c r="N30" i="1"/>
  <c r="N29" i="1"/>
  <c r="N32" i="1"/>
  <c r="K133" i="1" l="1"/>
  <c r="P135" i="1"/>
  <c r="G133" i="1"/>
  <c r="P134" i="1" l="1"/>
  <c r="P133" i="1"/>
  <c r="C27" i="2"/>
  <c r="C26" i="2"/>
  <c r="G132" i="1"/>
  <c r="G131" i="1"/>
  <c r="G129" i="1"/>
  <c r="G128" i="1"/>
  <c r="G127" i="1"/>
  <c r="G126" i="1"/>
  <c r="G125" i="1"/>
  <c r="P128" i="1" l="1"/>
  <c r="P130" i="1"/>
  <c r="P129" i="1"/>
  <c r="P131" i="1"/>
  <c r="P132" i="1"/>
  <c r="P127" i="1"/>
  <c r="P126" i="1"/>
  <c r="G124" i="1"/>
  <c r="G123" i="1"/>
  <c r="G122" i="1"/>
  <c r="G121" i="1"/>
  <c r="K120" i="1"/>
  <c r="G120" i="1"/>
  <c r="K115" i="1" l="1"/>
  <c r="K116" i="1"/>
  <c r="K83" i="1"/>
  <c r="P125" i="1"/>
  <c r="P124" i="1"/>
  <c r="P121" i="1"/>
  <c r="P123" i="1"/>
  <c r="P122" i="1"/>
  <c r="P120" i="1"/>
  <c r="G119" i="1"/>
  <c r="G118" i="1"/>
  <c r="P119" i="1" l="1"/>
  <c r="P118" i="1"/>
  <c r="G117" i="1"/>
  <c r="G114" i="1"/>
  <c r="G113" i="1"/>
  <c r="G112" i="1"/>
  <c r="G111" i="1"/>
  <c r="P117" i="1" l="1"/>
  <c r="P114" i="1"/>
  <c r="K27" i="1"/>
  <c r="P113" i="1"/>
  <c r="P112" i="1"/>
  <c r="G110" i="1"/>
  <c r="P111" i="1" l="1"/>
  <c r="P110" i="1"/>
  <c r="C25" i="2"/>
  <c r="C24" i="2"/>
  <c r="C23" i="2"/>
  <c r="G107" i="1"/>
  <c r="F11" i="5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9" i="1"/>
  <c r="K14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<sst xmlns="http://schemas.openxmlformats.org/spreadsheetml/2006/main" count="289" uniqueCount="169">
  <si>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</si>
  <si>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</si>
  <si>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</si>
  <si>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</si>
  <si>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</si>
  <si>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</si>
  <si>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</si>
  <si>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</si>
  <si>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</si>
  <si>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</si>
  <si>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</si>
  <si>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</si>
  <si>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</si>
  <si>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</si>
  <si>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</si>
  <si>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</si>
  <si>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</si>
  <si>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</si>
  <si>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</si>
  <si>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</si>
  <si>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</si>
  <si>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</si>
  <si>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</si>
  <si>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</si>
  <si>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</si>
  <si>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</si>
  <si>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</si>
  <si>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</si>
  <si>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</si>
  <si>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</si>
  <si>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</si>
  <si>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</si>
  <si>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</si>
  <si>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</si>
  <si>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</si>
  <si>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</si>
  <si>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</si>
  <si>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</si>
  <si>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</si>
  <si>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</si>
  <si>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</si>
  <si>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</si>
  <si>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</si>
  <si>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</si>
  <si>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</si>
  <si>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</si>
  <si>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</si>
  <si>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</si>
  <si>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</si>
  <si>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</si>
  <si>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</si>
  <si>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</si>
  <si>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</si>
  <si>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</si>
  <si>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</si>
  <si>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</si>
  <si>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</si>
  <si>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</si>
  <si>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</si>
  <si>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</si>
  <si>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</si>
  <si>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</si>
  <si>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</si>
  <si>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</si>
  <si>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</si>
  <si>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</si>
  <si>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</si>
  <si>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</si>
  <si>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</si>
  <si>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</si>
  <si>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</si>
  <si>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</si>
  <si>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</si>
  <si>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</si>
  <si>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</si>
  <si>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</si>
  <si>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</si>
  <si>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</si>
  <si>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</si>
  <si>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</si>
  <si>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</si>
  <si>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</si>
  <si>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</si>
  <si>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</si>
  <si>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</si>
  <si>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</si>
  <si>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</si>
  <si>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</si>
  <si>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</si>
  <si>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</si>
  <si>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</si>
  <si>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</si>
  <si>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</si>
  <si>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</si>
  <si>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</si>
  <si>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</si>
  <si>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</si>
  <si>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</si>
  <si>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</si>
  <si>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</si>
  <si>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</si>
  <si>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</si>
  <si>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</si>
  <si>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</si>
  <si>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</si>
  <si>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</si>
  <si>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</si>
  <si>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</si>
  <si>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</si>
  <si>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</si>
  <si>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</si>
  <si>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</si>
  <si>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</si>
  <si>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</si>
  <si>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</si>
  <si>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</si>
  <si>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</si>
  <si>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</si>
  <si>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</si>
  <si>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</si>
  <si>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</si>
  <si>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</si>
  <si>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</si>
  <si>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</si>
  <si>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</si>
  <si>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</si>
  <si>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</si>
  <si>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</si>
  <si>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</si>
  <si>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</si>
  <si>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</si>
  <si>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</si>
  <si>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</si>
  <si>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</si>
  <si>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</si>
  <si>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</si>
  <si>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</si>
  <si>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</si>
  <si>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</si>
  <si>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</si>
  <si>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</si>
  <si>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</si>
  <si>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</si>
  <si>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</si>
  <si>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</si>
  <si>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</si>
  <si>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</si>
  <si>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</si>
  <si>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</si>
  <si>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</si>
  <si>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</si>
  <si>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</si>
  <si>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</si>
  <si>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</si>
  <si>
    <t>J1805</t>
    <phoneticPr fontId="1" type="noConversion"/>
  </si>
  <si>
    <t>JD1805</t>
    <phoneticPr fontId="1" type="noConversion"/>
  </si>
  <si>
    <t>RM805</t>
    <phoneticPr fontId="1" type="noConversion"/>
  </si>
  <si>
    <t>RB1805</t>
    <phoneticPr fontId="1" type="noConversion"/>
  </si>
  <si>
    <t>M1805</t>
    <phoneticPr fontId="1" type="noConversion"/>
  </si>
  <si>
    <t>HC1805</t>
    <phoneticPr fontId="1" type="noConversion"/>
  </si>
  <si>
    <t>ZC805</t>
    <phoneticPr fontId="1" type="noConversion"/>
  </si>
  <si>
    <t>JM1805</t>
    <phoneticPr fontId="1" type="noConversion"/>
  </si>
  <si>
    <t>IF1803</t>
    <phoneticPr fontId="1" type="noConversion"/>
  </si>
  <si>
    <t>AL1805</t>
    <phoneticPr fontId="1" type="noConversion"/>
  </si>
  <si>
    <t>IC1803</t>
    <phoneticPr fontId="1" type="noConversion"/>
  </si>
  <si>
    <t>CU1803</t>
    <phoneticPr fontId="1" type="noConversion"/>
  </si>
  <si>
    <t>BU1806</t>
    <phoneticPr fontId="1" type="noConversion"/>
  </si>
  <si>
    <t>ZN1805</t>
    <phoneticPr fontId="1" type="noConversion"/>
  </si>
  <si>
    <t>P1805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</si>
</sst>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0.97581989999999996</c:v>
                </c:pt>
                <c:pt idx="25">
                  <c:v>0.98014959999999995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61184"/>
        <c:axId val="456361744"/>
      </c:lineChart>
      <c:dateAx>
        <c:axId val="45636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61744"/>
        <c:crosses val="autoZero"/>
        <c:auto val="1"/>
        <c:lblOffset val="100"/>
        <c:baseTimeUnit val="days"/>
      </c:dateAx>
      <c:valAx>
        <c:axId val="4563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65104"/>
        <c:axId val="456365664"/>
      </c:lineChart>
      <c:dateAx>
        <c:axId val="456365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65664"/>
        <c:crosses val="autoZero"/>
        <c:auto val="1"/>
        <c:lblOffset val="100"/>
        <c:baseTimeUnit val="days"/>
      </c:dateAx>
      <c:valAx>
        <c:axId val="4563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3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B34" sqref="B34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14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0.25384615384615383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0.80358422675084018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7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9758199</v>
      </c>
      <c r="C26" s="56">
        <f t="shared" si="0"/>
        <v>0.97581989999999996</v>
      </c>
    </row>
    <row r="27" spans="1:3">
      <c r="A27" s="2">
        <v>43129</v>
      </c>
      <c r="B27" s="39">
        <v>9801496</v>
      </c>
      <c r="C27" s="15">
        <f t="shared" si="0"/>
        <v>0.98014959999999995</v>
      </c>
    </row>
    <row r="28" spans="1:3">
      <c r="A28" s="2">
        <v>43130</v>
      </c>
      <c r="C28" s="15"/>
    </row>
    <row r="29" spans="1:3">
      <c r="A29" s="2">
        <v>43131</v>
      </c>
      <c r="C29" s="15"/>
    </row>
    <row r="30" spans="1:3">
      <c r="A30" s="2">
        <v>43132</v>
      </c>
      <c r="C30" s="15"/>
    </row>
    <row r="31" spans="1:3">
      <c r="A31" s="2">
        <v>43133</v>
      </c>
      <c r="C31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0"/>
  <sheetViews>
    <sheetView tabSelected="1" workbookViewId="0">
      <pane ySplit="1" topLeftCell="A133" activePane="bottomLeft" state="frozen"/>
      <selection pane="bottomLeft" activeCell="K142" sqref="K142:K157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6" width="13" style="1" customWidth="1"/>
    <col min="7" max="7" width="9.875" style="31" customWidth="1"/>
    <col min="8" max="8" width="10.125" style="1" customWidth="1"/>
    <col min="9" max="9" width="11.625" style="1" bestFit="1" customWidth="1"/>
    <col min="10" max="10" width="11.625" style="1" customWidth="1"/>
    <col min="11" max="11" width="12" style="1" customWidth="1"/>
    <col min="12" max="12" width="9" style="1"/>
    <col min="13" max="13" width="1.875" customWidth="1"/>
    <col min="14" max="14" width="10.875" style="12" customWidth="1"/>
    <col min="15" max="15" width="9.5" bestFit="1" customWidth="1"/>
    <col min="16" max="16" width="9" style="1"/>
  </cols>
  <sheetData>
    <row r="1" spans="1:2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COUNT(K2:K9987)</f>
        <v>130</v>
      </c>
      <c r="Q1" s="13">
        <f>COUNTIF(K2:K9987,"&gt;0")</f>
        <v>33</v>
      </c>
      <c r="R1" s="13">
        <f>COUNTIF(K2:K9987,"&lt;0")</f>
        <v>95</v>
      </c>
      <c r="S1" s="13">
        <f>SUMIF(K2:K9987,"&gt;0")</f>
        <v>514981.49999999994</v>
      </c>
      <c r="T1" s="13">
        <f>ABS(SUMIF(K2:K9987,"&lt;0"))</f>
        <v>640855.66000000073</v>
      </c>
      <c r="U1" s="13"/>
    </row>
    <row r="2" spans="1:21" ht="14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</row>
    <row r="3" spans="1:21" ht="14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ht="14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ht="14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ht="14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ht="14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ht="14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ht="14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ht="14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ht="14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ht="14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ht="14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ht="14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ht="14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ht="14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ht="14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ht="14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ht="14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ht="14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ht="14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ht="14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5" thickBot="1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ht="14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ht="14.25">
      <c r="A26" s="2">
        <v>43102</v>
      </c>
      <c r="B26" s="1" t="s">
        <v>122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ht="14.25">
      <c r="A27" s="2"/>
      <c r="B27" s="1" t="s">
        <v>132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ht="14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ht="14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ht="14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ht="14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ht="14.25">
      <c r="A32" s="2">
        <v>43109</v>
      </c>
      <c r="N32" s="11" t="str">
        <f>[1]!WSD($B32,"contractmultiplier",$A$2,$A$2,"TradingCalendar=SSE","rptType=1","ShowCodes=N","ShowDates=N","ShowParams=Y","cols=1;rows=1")</f>
        <v>#NA</v>
      </c>
    </row>
    <row r="33" spans="1:16" ht="14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ht="14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ht="14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5" thickBot="1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ht="14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ht="14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ht="14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ht="14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ht="14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ht="14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ht="14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ht="14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ht="14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ht="14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ht="14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ht="14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ht="14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ht="14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ht="14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ht="14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ht="14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ht="14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ht="14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ht="14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ht="14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ht="14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ht="14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ht="14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ht="14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ht="14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ht="14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ht="14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ht="14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ht="14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ht="14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ht="14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ht="14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ht="14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ht="14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ht="14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ht="14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ht="14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ht="14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ht="14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ht="14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5" thickBot="1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ht="14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ht="14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ht="14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ht="14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7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ht="14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>
        <v>6367.2</v>
      </c>
      <c r="I83" s="33">
        <v>43129</v>
      </c>
      <c r="J83" s="45">
        <v>0.4375</v>
      </c>
      <c r="K83" s="3">
        <f t="shared" si="15"/>
        <v>10200</v>
      </c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ht="14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ht="14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ht="14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ht="14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ht="14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ht="14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ht="14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ht="14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ht="14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ht="14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ht="14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ht="14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ht="14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ht="14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ht="14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ht="14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ht="14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ht="14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H101" s="1">
        <v>5704</v>
      </c>
      <c r="I101" s="2">
        <v>43130</v>
      </c>
      <c r="J101" s="40">
        <v>0.38194444444444442</v>
      </c>
      <c r="K101" s="30">
        <f t="shared" si="15"/>
        <v>-5920</v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ht="14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ht="14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ht="14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ht="14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ht="14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ht="14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ht="14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ht="14.25">
      <c r="A109" s="3"/>
      <c r="B109" s="3" t="s">
        <v>120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ht="14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ht="14.25">
      <c r="B111" s="1" t="s">
        <v>129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H111" s="1">
        <v>3628</v>
      </c>
      <c r="I111" s="2">
        <v>43130</v>
      </c>
      <c r="J111" s="40">
        <v>0.58888888888888891</v>
      </c>
      <c r="K111" s="30">
        <f t="shared" si="15"/>
        <v>7410</v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ht="14.25">
      <c r="B112" s="1" t="s">
        <v>130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H112" s="1">
        <v>2843</v>
      </c>
      <c r="I112" s="2">
        <v>43126</v>
      </c>
      <c r="J112" s="40">
        <v>0.89027777777777783</v>
      </c>
      <c r="K112" s="30">
        <f t="shared" si="15"/>
        <v>-80</v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ht="14.25">
      <c r="B113" s="1" t="s">
        <v>131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H113" s="1">
        <v>2773</v>
      </c>
      <c r="I113" s="2">
        <v>43129</v>
      </c>
      <c r="J113" s="40">
        <v>0.40833333333333338</v>
      </c>
      <c r="K113" s="30">
        <f t="shared" si="15"/>
        <v>-1540</v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ht="14.25">
      <c r="B114" s="1" t="s">
        <v>133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H114" s="1">
        <v>668.6</v>
      </c>
      <c r="I114" s="2">
        <v>43129</v>
      </c>
      <c r="J114" s="40">
        <v>0.92361111111111116</v>
      </c>
      <c r="K114" s="30">
        <f t="shared" si="15"/>
        <v>0</v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ht="14.25">
      <c r="B115" s="1" t="s">
        <v>137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H115" s="1">
        <v>4347.2</v>
      </c>
      <c r="I115" s="2">
        <v>43129</v>
      </c>
      <c r="J115" s="40">
        <v>0.46458333333333335</v>
      </c>
      <c r="K115" s="30">
        <f t="shared" si="15"/>
        <v>-17880.000000000109</v>
      </c>
      <c r="N115" s="11">
        <f>[1]!WSD($B115,"contractmultiplier",$A$2,$A$2,"TradingCalendar=SSE","rptType=1","ShowCodes=N","ShowDates=N","ShowParams=Y","cols=1;rows=1")</f>
        <v>300</v>
      </c>
      <c r="O115" s="53"/>
      <c r="P115" s="24"/>
    </row>
    <row r="116" spans="1:16" ht="14.25">
      <c r="B116" s="1" t="s">
        <v>138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H116" s="1">
        <v>3195</v>
      </c>
      <c r="I116" s="2">
        <v>43129</v>
      </c>
      <c r="J116" s="40">
        <v>0.46458333333333335</v>
      </c>
      <c r="K116" s="30">
        <f t="shared" si="15"/>
        <v>-720.00000000002728</v>
      </c>
      <c r="N116" s="11">
        <f>[1]!WSD($B116,"contractmultiplier",$A$2,$A$2,"TradingCalendar=SSE","rptType=1","ShowCodes=N","ShowDates=N","ShowParams=Y","cols=1;rows=1")</f>
        <v>300</v>
      </c>
      <c r="O116" s="53"/>
      <c r="P116" s="24"/>
    </row>
    <row r="117" spans="1:16" ht="14.25">
      <c r="B117" s="1" t="s">
        <v>134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H117" s="1">
        <v>14930</v>
      </c>
      <c r="I117" s="2">
        <v>43129</v>
      </c>
      <c r="J117" s="40">
        <v>0.40833333333333338</v>
      </c>
      <c r="K117" s="30">
        <f t="shared" si="15"/>
        <v>-6500</v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ht="14.25">
      <c r="B118" s="1" t="s">
        <v>135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5" thickBot="1">
      <c r="A119" s="48"/>
      <c r="B119" s="48" t="s">
        <v>136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>
        <v>9980</v>
      </c>
      <c r="I119" s="52">
        <v>43129</v>
      </c>
      <c r="J119" s="49">
        <v>0.58958333333333335</v>
      </c>
      <c r="K119" s="54">
        <f t="shared" si="15"/>
        <v>-1800</v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 ht="14.25">
      <c r="A120" s="2">
        <v>43129</v>
      </c>
      <c r="B120" s="1" t="s">
        <v>32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H120" s="1">
        <v>105200</v>
      </c>
      <c r="I120" s="2">
        <v>43130</v>
      </c>
      <c r="J120" s="40">
        <v>0.38194444444444442</v>
      </c>
      <c r="K120" s="30">
        <f>IF(H120="","",C120*(H120-D120)*N120)</f>
        <v>11700</v>
      </c>
      <c r="N120" s="11">
        <f>[1]!WSD($B120,"contractmultiplier",$A$2,$A$2,"TradingCalendar=SSE","rptType=1","ShowCodes=N","ShowDates=N","ShowParams=Y","cols=1;rows=1")</f>
        <v>1</v>
      </c>
      <c r="O120" s="53">
        <v>9777008</v>
      </c>
      <c r="P120" s="24">
        <f t="shared" ref="P120:P123" si="49">O120*G120/(D120*N120*0.15)</f>
        <v>12.811036369447105</v>
      </c>
    </row>
    <row r="121" spans="1:16" ht="14.25">
      <c r="B121" s="1" t="s">
        <v>139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H121" s="1">
        <v>26815</v>
      </c>
      <c r="I121" s="2">
        <v>43130</v>
      </c>
      <c r="J121" s="40">
        <v>0.38194444444444442</v>
      </c>
      <c r="K121" s="30">
        <f t="shared" si="15"/>
        <v>27450</v>
      </c>
      <c r="N121" s="11">
        <f>[1]!WSD($B121,"contractmultiplier",$A$2,$A$2,"TradingCalendar=SSE","rptType=1","ShowCodes=N","ShowDates=N","ShowParams=Y","cols=1;rows=1")</f>
        <v>5</v>
      </c>
      <c r="O121" s="53">
        <v>9777009</v>
      </c>
      <c r="P121" s="24">
        <f t="shared" si="49"/>
        <v>8.9543299370349168</v>
      </c>
    </row>
    <row r="122" spans="1:16" ht="14.25">
      <c r="B122" s="1" t="s">
        <v>140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H122" s="1">
        <v>2914</v>
      </c>
      <c r="I122" s="2">
        <v>43129</v>
      </c>
      <c r="J122" s="40">
        <v>0.88194444444444453</v>
      </c>
      <c r="K122" s="30">
        <f t="shared" si="15"/>
        <v>-360</v>
      </c>
      <c r="N122" s="11">
        <f>[1]!WSD($B122,"contractmultiplier",$A$2,$A$2,"TradingCalendar=SSE","rptType=1","ShowCodes=N","ShowDates=N","ShowParams=Y","cols=1;rows=1")</f>
        <v>10</v>
      </c>
      <c r="O122" s="53">
        <v>9777010</v>
      </c>
      <c r="P122" s="24">
        <f t="shared" si="49"/>
        <v>8.1903213768943726</v>
      </c>
    </row>
    <row r="123" spans="1:16" ht="14.25">
      <c r="B123" s="1" t="s">
        <v>60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H123" s="1">
        <v>1292.5</v>
      </c>
      <c r="I123" s="2">
        <v>43126</v>
      </c>
      <c r="J123" s="40">
        <v>0.9243055555555556</v>
      </c>
      <c r="K123" s="30">
        <f t="shared" si="15"/>
        <v>-2100</v>
      </c>
      <c r="N123" s="11">
        <f>[1]!WSD($B123,"contractmultiplier",$A$2,$A$2,"TradingCalendar=SSE","rptType=1","ShowCodes=N","ShowDates=N","ShowParams=Y","cols=1;rows=1")</f>
        <v>60</v>
      </c>
      <c r="O123" s="53">
        <v>9777011</v>
      </c>
      <c r="P123" s="24">
        <f t="shared" si="49"/>
        <v>13.841328314028315</v>
      </c>
    </row>
    <row r="124" spans="1:16" ht="14.25">
      <c r="B124" s="3" t="s">
        <v>40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3">
        <v>53640</v>
      </c>
      <c r="I124" s="33">
        <v>43129</v>
      </c>
      <c r="J124" s="45">
        <v>0.4069444444444445</v>
      </c>
      <c r="K124" s="28">
        <f t="shared" si="15"/>
        <v>-6300</v>
      </c>
      <c r="L124" s="3"/>
      <c r="M124" s="4"/>
      <c r="N124" s="11">
        <f>[1]!WSD($B124,"contractmultiplier",$A$2,$A$2,"TradingCalendar=SSE","rptType=1","ShowCodes=N","ShowDates=N","ShowParams=Y","cols=1;rows=1")</f>
        <v>5</v>
      </c>
      <c r="O124" s="53">
        <v>9777012</v>
      </c>
      <c r="P124" s="24">
        <f t="shared" ref="P124" si="50">O124*G124/(D124*N124*0.15)</f>
        <v>2.3269851935362644</v>
      </c>
    </row>
    <row r="125" spans="1:16" ht="14.25">
      <c r="B125" s="1" t="s">
        <v>141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H125" s="1">
        <v>2329</v>
      </c>
      <c r="I125" s="2">
        <v>43130</v>
      </c>
      <c r="J125" s="40">
        <v>0.38194444444444442</v>
      </c>
      <c r="K125" s="30">
        <f t="shared" si="15"/>
        <v>5280</v>
      </c>
      <c r="N125" s="11">
        <f>[1]!WSD($B125,"contractmultiplier",$A$2,$A$2,"TradingCalendar=SSE","rptType=1","ShowCodes=N","ShowDates=N","ShowParams=Y","cols=1;rows=1")</f>
        <v>10</v>
      </c>
      <c r="O125" s="53">
        <v>9777013</v>
      </c>
      <c r="P125" s="24">
        <f t="shared" ref="P125" si="51">O125*G125/(D125*N125*0.15)</f>
        <v>21.679566064111832</v>
      </c>
    </row>
    <row r="126" spans="1:16" ht="14.25">
      <c r="B126" s="1" t="s">
        <v>142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H126" s="1">
        <v>2038</v>
      </c>
      <c r="I126" s="2">
        <v>43129</v>
      </c>
      <c r="J126" s="40">
        <v>0.92361111111111116</v>
      </c>
      <c r="K126" s="30">
        <f t="shared" si="15"/>
        <v>2450</v>
      </c>
      <c r="N126" s="11">
        <f>[1]!WSD($B126,"contractmultiplier",$A$2,$A$2,"TradingCalendar=SSE","rptType=1","ShowCodes=N","ShowDates=N","ShowParams=Y","cols=1;rows=1")</f>
        <v>100</v>
      </c>
      <c r="O126" s="53">
        <v>9777014</v>
      </c>
      <c r="P126" s="24">
        <f t="shared" ref="P126" si="52">O126*G126/(D126*N126*0.15)</f>
        <v>6.8880413205537803</v>
      </c>
    </row>
    <row r="127" spans="1:16" ht="14.25">
      <c r="B127" s="1" t="s">
        <v>143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H127" s="1">
        <v>3936</v>
      </c>
      <c r="I127" s="2">
        <v>43129</v>
      </c>
      <c r="J127" s="40">
        <v>0.88194444444444453</v>
      </c>
      <c r="K127" s="30">
        <f t="shared" si="15"/>
        <v>-3300</v>
      </c>
      <c r="N127" s="11">
        <f>[1]!WSD($B127,"contractmultiplier",$A$2,$A$2,"TradingCalendar=SSE","rptType=1","ShowCodes=N","ShowDates=N","ShowParams=Y","cols=1;rows=1")</f>
        <v>10</v>
      </c>
      <c r="O127" s="53">
        <v>9777015</v>
      </c>
      <c r="P127" s="24">
        <f t="shared" ref="P127" si="53">O127*G127/(D127*N127*0.15)</f>
        <v>21.446249050873199</v>
      </c>
    </row>
    <row r="128" spans="1:16" ht="14.25">
      <c r="B128" s="1" t="s">
        <v>144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H128" s="1">
        <v>3951</v>
      </c>
      <c r="I128" s="2">
        <v>43130</v>
      </c>
      <c r="J128" s="40">
        <v>0.38194444444444442</v>
      </c>
      <c r="K128" s="30">
        <f t="shared" si="15"/>
        <v>-3300</v>
      </c>
      <c r="N128" s="11">
        <f>[1]!WSD($B128,"contractmultiplier",$A$2,$A$2,"TradingCalendar=SSE","rptType=1","ShowCodes=N","ShowDates=N","ShowParams=Y","cols=1;rows=1")</f>
        <v>10</v>
      </c>
      <c r="O128" s="53">
        <v>9777015</v>
      </c>
      <c r="P128" s="24">
        <f t="shared" ref="P128" si="54">O128*G128/(D128*N128*0.15)</f>
        <v>21.912960161371661</v>
      </c>
    </row>
    <row r="129" spans="1:16" ht="14.25">
      <c r="B129" s="1" t="s">
        <v>145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H129" s="1">
        <v>2795</v>
      </c>
      <c r="I129" s="2">
        <v>43130</v>
      </c>
      <c r="J129" s="40">
        <v>0.38194444444444442</v>
      </c>
      <c r="K129" s="30">
        <f t="shared" si="15"/>
        <v>-1530</v>
      </c>
      <c r="N129" s="11">
        <f>[1]!WSD($B129,"contractmultiplier",$A$2,$A$2,"TradingCalendar=SSE","rptType=1","ShowCodes=N","ShowDates=N","ShowParams=Y","cols=1;rows=1")</f>
        <v>10</v>
      </c>
      <c r="O129" s="53">
        <v>9777015</v>
      </c>
      <c r="P129" s="24">
        <f t="shared" ref="P129" si="55">O129*G129/(D129*N129*0.15)</f>
        <v>17.046626248216832</v>
      </c>
    </row>
    <row r="130" spans="1:16" ht="14.25">
      <c r="B130" s="1" t="s">
        <v>146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H130" s="1">
        <v>91.954999999999998</v>
      </c>
      <c r="I130" s="2">
        <v>43129</v>
      </c>
      <c r="J130" s="40">
        <v>0.56736111111111109</v>
      </c>
      <c r="K130" s="30">
        <f t="shared" si="15"/>
        <v>-1299.9999999999545</v>
      </c>
      <c r="N130" s="11">
        <f>[1]!WSD($B130,"contractmultiplier",$A$2,$A$2,"TradingCalendar=SSE","rptType=1","ShowCodes=N","ShowDates=N","ShowParams=Y","cols=1;rows=1")</f>
        <v>10000</v>
      </c>
      <c r="O130" s="53">
        <v>9777016</v>
      </c>
      <c r="P130" s="24">
        <f t="shared" ref="P130" si="56">O130*G130/(D130*N130*0.15)</f>
        <v>1.2776933514838007</v>
      </c>
    </row>
    <row r="131" spans="1:16" ht="14.25">
      <c r="B131" s="1" t="s">
        <v>147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H131" s="1">
        <v>6648</v>
      </c>
      <c r="I131" s="2">
        <v>43129</v>
      </c>
      <c r="J131" s="40">
        <v>0.58958333333333335</v>
      </c>
      <c r="K131" s="30">
        <f t="shared" si="15"/>
        <v>-720</v>
      </c>
      <c r="N131" s="11">
        <f>[1]!WSD($B131,"contractmultiplier",$A$2,$A$2,"TradingCalendar=SSE","rptType=1","ShowCodes=N","ShowDates=N","ShowParams=Y","cols=1;rows=1")</f>
        <v>5</v>
      </c>
      <c r="O131" s="53">
        <v>9777016</v>
      </c>
      <c r="P131" s="24">
        <f t="shared" ref="P131" si="57">O131*G131/(D131*N131*0.15)</f>
        <v>11.744163363363366</v>
      </c>
    </row>
    <row r="132" spans="1:16" ht="14.25">
      <c r="A132" s="3"/>
      <c r="B132" s="3" t="s">
        <v>147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3">
        <v>6650</v>
      </c>
      <c r="I132" s="33">
        <v>43130</v>
      </c>
      <c r="J132" s="45">
        <v>0.37638888888888888</v>
      </c>
      <c r="K132" s="28">
        <f t="shared" si="15"/>
        <v>120</v>
      </c>
      <c r="L132" s="3"/>
      <c r="M132" s="4"/>
      <c r="N132" s="11">
        <f>[1]!WSD($B132,"contractmultiplier",$A$2,$A$2,"TradingCalendar=SSE","rptType=1","ShowCodes=N","ShowDates=N","ShowParams=Y","cols=1;rows=1")</f>
        <v>5</v>
      </c>
      <c r="O132" s="53">
        <v>9777016</v>
      </c>
      <c r="P132" s="24">
        <f t="shared" ref="P132" si="58">O132*G132/(D132*N132*0.15)</f>
        <v>11.765362214199762</v>
      </c>
    </row>
    <row r="133" spans="1:16" ht="14.25">
      <c r="A133" s="2">
        <v>43130</v>
      </c>
      <c r="B133" s="1" t="s">
        <v>40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H133" s="1">
        <v>53420</v>
      </c>
      <c r="I133" s="2">
        <v>43129</v>
      </c>
      <c r="J133" s="40">
        <v>0.92361111111111116</v>
      </c>
      <c r="K133" s="30">
        <f t="shared" si="15"/>
        <v>900</v>
      </c>
      <c r="N133" s="11">
        <f>[1]!WSD($B133,"contractmultiplier",$A$2,$A$2,"TradingCalendar=SSE","rptType=1","ShowCodes=N","ShowDates=N","ShowParams=Y","cols=1;rows=1")</f>
        <v>5</v>
      </c>
      <c r="O133" s="53">
        <v>9777017</v>
      </c>
      <c r="P133" s="24">
        <f t="shared" ref="P133" si="59">O133*G133/(D133*N133*0.15)</f>
        <v>1.8271382919080545</v>
      </c>
    </row>
    <row r="134" spans="1:16" ht="14.25">
      <c r="B134" s="1" t="s">
        <v>134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H134" s="1">
        <v>14645</v>
      </c>
      <c r="I134" s="2">
        <v>43130</v>
      </c>
      <c r="J134" s="40">
        <v>0.40972222222222227</v>
      </c>
      <c r="K134" s="30">
        <f t="shared" si="15"/>
        <v>10000</v>
      </c>
      <c r="N134" s="11">
        <f>[1]!WSD($B134,"contractmultiplier",$A$2,$A$2,"TradingCalendar=SSE","rptType=1","ShowCodes=N","ShowDates=N","ShowParams=Y","cols=1;rows=1")</f>
        <v>5</v>
      </c>
      <c r="O134" s="53">
        <v>9777018</v>
      </c>
      <c r="P134" s="24">
        <f t="shared" ref="P134" si="60">O134*G134/(D134*N134*0.15)</f>
        <v>10.098637655776356</v>
      </c>
    </row>
    <row r="135" spans="1:16" ht="14.25">
      <c r="B135" s="3" t="s">
        <v>148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3"/>
      <c r="I135" s="3"/>
      <c r="J135" s="3"/>
      <c r="K135" s="28" t="str">
        <f t="shared" si="15"/>
        <v/>
      </c>
      <c r="L135" s="3"/>
      <c r="M135" s="4"/>
      <c r="N135" s="11">
        <f>[1]!WSD($B135,"contractmultiplier",$A$2,$A$2,"TradingCalendar=SSE","rptType=1","ShowCodes=N","ShowDates=N","ShowParams=Y","cols=1;rows=1")</f>
        <v>10</v>
      </c>
      <c r="O135" s="53">
        <v>9777019</v>
      </c>
      <c r="P135" s="24">
        <f t="shared" ref="P135" si="61">O135*G135/(D135*N135*0.15)</f>
        <v>1.5392638249301374</v>
      </c>
    </row>
    <row r="136" spans="1:16" ht="14.25">
      <c r="B136" s="1" t="s">
        <v>149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H136" s="1">
        <v>1292</v>
      </c>
      <c r="I136" s="2">
        <v>43130</v>
      </c>
      <c r="J136" s="40">
        <v>0.62083333333333335</v>
      </c>
      <c r="K136" s="30">
        <f t="shared" si="15"/>
        <v>0</v>
      </c>
      <c r="N136" s="11">
        <f>[1]!WSD($B136,"contractmultiplier",$A$2,$A$2,"TradingCalendar=SSE","rptType=1","ShowCodes=N","ShowDates=N","ShowParams=Y","cols=1;rows=1")</f>
        <v>60</v>
      </c>
      <c r="O136" s="53">
        <v>9777020</v>
      </c>
      <c r="P136" s="24">
        <f t="shared" ref="P136" si="62">O136*G136/(D136*N136*0.15)</f>
        <v>13.03266339869281</v>
      </c>
    </row>
    <row r="137" spans="1:16" ht="14.25">
      <c r="B137" s="1" t="s">
        <v>150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H137" s="1">
        <v>53490</v>
      </c>
      <c r="I137" s="2">
        <v>43130</v>
      </c>
      <c r="J137" s="40">
        <v>0.40277777777777773</v>
      </c>
      <c r="K137" s="30">
        <f t="shared" si="15"/>
        <v>-700</v>
      </c>
      <c r="N137" s="11">
        <f>[1]!WSD($B137,"contractmultiplier",$A$2,$A$2,"TradingCalendar=SSE","rptType=1","ShowCodes=N","ShowDates=N","ShowParams=Y","cols=1;rows=1")</f>
        <v>5</v>
      </c>
      <c r="O137" s="53">
        <v>9777021</v>
      </c>
      <c r="P137" s="24">
        <f t="shared" ref="P137" si="63">O137*G137/(D137*N137*0.15)</f>
        <v>1.830217334331711</v>
      </c>
    </row>
    <row r="138" spans="1:16" ht="14.25">
      <c r="B138" s="1" t="s">
        <v>150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H138" s="1">
        <v>53140</v>
      </c>
      <c r="I138" s="2">
        <v>43131</v>
      </c>
      <c r="J138" s="40">
        <v>0.46875</v>
      </c>
      <c r="K138" s="30">
        <f t="shared" si="15"/>
        <v>3500</v>
      </c>
      <c r="N138" s="11">
        <f>[1]!WSD($B138,"contractmultiplier",$A$2,$A$2,"TradingCalendar=SSE","rptType=1","ShowCodes=N","ShowDates=N","ShowParams=Y","cols=1;rows=1")</f>
        <v>5</v>
      </c>
      <c r="O138" s="53">
        <v>9777021</v>
      </c>
      <c r="P138" s="24">
        <f t="shared" ref="P138" si="64">O138*G138/(D138*N138*0.15)</f>
        <v>1.8278222097588335</v>
      </c>
    </row>
    <row r="139" spans="1:16" ht="14.25">
      <c r="B139" s="1" t="s">
        <v>151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H139" s="1">
        <v>5194</v>
      </c>
      <c r="I139" s="2">
        <v>43130</v>
      </c>
      <c r="J139" s="40">
        <v>0.40277777777777773</v>
      </c>
      <c r="K139" s="30">
        <f t="shared" si="15"/>
        <v>-480</v>
      </c>
      <c r="N139" s="11">
        <f>[1]!WSD($B139,"contractmultiplier",$A$2,$A$2,"TradingCalendar=SSE","rptType=1","ShowCodes=N","ShowDates=N","ShowParams=Y","cols=1;rows=1")</f>
        <v>10</v>
      </c>
      <c r="O139" s="53">
        <v>9777022</v>
      </c>
      <c r="P139" s="24">
        <f t="shared" ref="P139" si="65">O139*G139/(D139*N139*0.15)</f>
        <v>5.8652915113339326</v>
      </c>
    </row>
    <row r="140" spans="1:16" ht="14.25">
      <c r="B140" s="1" t="s">
        <v>152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H140" s="1">
        <v>2093</v>
      </c>
      <c r="I140" s="2">
        <v>43130</v>
      </c>
      <c r="J140" s="40">
        <v>0.40277777777777773</v>
      </c>
      <c r="K140" s="30">
        <f t="shared" si="15"/>
        <v>-500</v>
      </c>
      <c r="N140" s="11">
        <f>[1]!WSD($B140,"contractmultiplier",$A$2,$A$2,"TradingCalendar=SSE","rptType=1","ShowCodes=N","ShowDates=N","ShowParams=Y","cols=1;rows=1")</f>
        <v>10</v>
      </c>
      <c r="O140" s="53">
        <v>9777023</v>
      </c>
      <c r="P140" s="24">
        <f t="shared" ref="P140:P141" si="66">O140*G140/(D140*N140*0.15)</f>
        <v>10.405516177096636</v>
      </c>
    </row>
    <row r="141" spans="1:16" ht="14.25">
      <c r="A141" s="3"/>
      <c r="B141" s="3" t="s">
        <v>153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3">
        <v>91.965000000000003</v>
      </c>
      <c r="I141" s="33">
        <v>43131</v>
      </c>
      <c r="J141" s="45">
        <v>0.41944444444444445</v>
      </c>
      <c r="K141" s="28">
        <f t="shared" si="15"/>
        <v>-1650.0000000000625</v>
      </c>
      <c r="L141" s="3"/>
      <c r="M141" s="4"/>
      <c r="N141" s="11">
        <f>[1]!WSD($B141,"contractmultiplier",$A$2,$A$2,"TradingCalendar=SSE","rptType=1","ShowCodes=N","ShowDates=N","ShowParams=Y","cols=1;rows=1")</f>
        <v>10000</v>
      </c>
      <c r="O141" s="53">
        <v>9777024</v>
      </c>
      <c r="P141" s="24">
        <f t="shared" si="66"/>
        <v>1.2780423529411764</v>
      </c>
    </row>
    <row r="142" spans="1:16" ht="14.25">
      <c r="A142" s="2">
        <v>43131</v>
      </c>
      <c r="B142" s="1" t="s">
        <v>156</v>
      </c>
      <c r="C142" s="1">
        <v>20</v>
      </c>
      <c r="D142" s="1">
        <v>2342</v>
      </c>
      <c r="E142" s="2">
        <v>43130</v>
      </c>
      <c r="F142" s="40">
        <v>0.88750000000000007</v>
      </c>
      <c r="G142" s="31">
        <f>2.1%*1/3</f>
        <v>7.0000000000000001E-3</v>
      </c>
      <c r="K142" s="30" t="str">
        <f t="shared" si="15"/>
        <v/>
      </c>
      <c r="N142" s="11">
        <f>[1]!WSD($B142,"contractmultiplier",$A$2,$A$2,"TradingCalendar=SSE","rptType=1","ShowCodes=N","ShowDates=N","ShowParams=Y","cols=1;rows=1")</f>
        <v>10</v>
      </c>
      <c r="O142" s="53">
        <v>9777025</v>
      </c>
      <c r="P142" s="24">
        <f t="shared" ref="P142:P147" si="67">O142*G142/(D142*N142*0.15)</f>
        <v>19.481689439225732</v>
      </c>
    </row>
    <row r="143" spans="1:16" ht="14.25">
      <c r="B143" s="1" t="s">
        <v>157</v>
      </c>
      <c r="C143" s="1">
        <v>20</v>
      </c>
      <c r="D143" s="1">
        <v>3940</v>
      </c>
      <c r="E143" s="2">
        <v>43130</v>
      </c>
      <c r="F143" s="40">
        <v>0.88750000000000007</v>
      </c>
      <c r="G143" s="31">
        <f>2.7%*0.5</f>
        <v>1.3500000000000002E-2</v>
      </c>
      <c r="H143" s="1">
        <v>3915</v>
      </c>
      <c r="I143" s="2">
        <v>43131</v>
      </c>
      <c r="J143" s="40">
        <v>0.38125000000000003</v>
      </c>
      <c r="K143" s="30">
        <f t="shared" si="15"/>
        <v>-5000</v>
      </c>
      <c r="N143" s="11">
        <f>[1]!WSD($B143,"contractmultiplier",$A$2,$A$2,"TradingCalendar=SSE","rptType=1","ShowCodes=N","ShowDates=N","ShowParams=Y","cols=1;rows=1")</f>
        <v>10</v>
      </c>
      <c r="O143" s="53">
        <v>9777026</v>
      </c>
      <c r="P143" s="24">
        <f t="shared" si="67"/>
        <v>22.333308121827415</v>
      </c>
    </row>
    <row r="144" spans="1:16" ht="14.25">
      <c r="B144" s="1" t="s">
        <v>158</v>
      </c>
      <c r="C144" s="1">
        <v>27</v>
      </c>
      <c r="D144" s="1">
        <v>2807</v>
      </c>
      <c r="E144" s="2">
        <v>43130</v>
      </c>
      <c r="F144" s="40">
        <v>0.88750000000000007</v>
      </c>
      <c r="G144" s="31">
        <f>2.3%*1/2</f>
        <v>1.15E-2</v>
      </c>
      <c r="K144" s="30" t="str">
        <f t="shared" si="15"/>
        <v/>
      </c>
      <c r="N144" s="11">
        <f>[1]!WSD($B144,"contractmultiplier",$A$2,$A$2,"TradingCalendar=SSE","rptType=1","ShowCodes=N","ShowDates=N","ShowParams=Y","cols=1;rows=1")</f>
        <v>10</v>
      </c>
      <c r="O144" s="53">
        <v>9777027</v>
      </c>
      <c r="P144" s="24">
        <f t="shared" si="67"/>
        <v>26.703671891699322</v>
      </c>
    </row>
    <row r="145" spans="1:16" ht="14.25">
      <c r="B145" s="1" t="s">
        <v>159</v>
      </c>
      <c r="C145" s="1">
        <v>16</v>
      </c>
      <c r="D145" s="1">
        <v>3950</v>
      </c>
      <c r="E145" s="2">
        <v>43130</v>
      </c>
      <c r="F145" s="40">
        <v>0.92708333333333337</v>
      </c>
      <c r="G145" s="31">
        <f>2.9%*1/3</f>
        <v>9.6666666666666654E-3</v>
      </c>
      <c r="H145" s="1">
        <v>3929</v>
      </c>
      <c r="I145" s="2">
        <v>43131</v>
      </c>
      <c r="J145" s="40">
        <v>0.46527777777777773</v>
      </c>
      <c r="K145" s="30">
        <f t="shared" si="15"/>
        <v>-3360</v>
      </c>
      <c r="N145" s="11">
        <f>[1]!WSD($B145,"contractmultiplier",$A$2,$A$2,"TradingCalendar=SSE","rptType=1","ShowCodes=N","ShowDates=N","ShowParams=Y","cols=1;rows=1")</f>
        <v>10</v>
      </c>
      <c r="O145" s="53">
        <v>9777028</v>
      </c>
      <c r="P145" s="24">
        <f t="shared" si="67"/>
        <v>15.951269310829813</v>
      </c>
    </row>
    <row r="146" spans="1:16" ht="14.25">
      <c r="B146" s="1" t="s">
        <v>160</v>
      </c>
      <c r="C146" s="1">
        <v>16</v>
      </c>
      <c r="D146" s="1">
        <v>667.6</v>
      </c>
      <c r="E146" s="2">
        <v>43130</v>
      </c>
      <c r="F146" s="40">
        <v>0.92708333333333337</v>
      </c>
      <c r="G146" s="31">
        <f>3.3%*0.5</f>
        <v>1.6500000000000001E-2</v>
      </c>
      <c r="H146" s="1">
        <v>664.8</v>
      </c>
      <c r="I146" s="2">
        <v>43131</v>
      </c>
      <c r="J146" s="40">
        <v>0.41944444444444445</v>
      </c>
      <c r="K146" s="30">
        <f t="shared" si="15"/>
        <v>-4480.0000000001091</v>
      </c>
      <c r="N146" s="11">
        <f>[1]!WSD($B146,"contractmultiplier",$A$2,$A$2,"TradingCalendar=SSE","rptType=1","ShowCodes=N","ShowDates=N","ShowParams=Y","cols=1;rows=1")</f>
        <v>100</v>
      </c>
      <c r="O146" s="53">
        <v>9777029</v>
      </c>
      <c r="P146" s="24">
        <f t="shared" si="67"/>
        <v>16.109544487717194</v>
      </c>
    </row>
    <row r="147" spans="1:16" ht="14.25">
      <c r="B147" s="3" t="s">
        <v>161</v>
      </c>
      <c r="C147" s="3">
        <v>10</v>
      </c>
      <c r="D147" s="3">
        <v>1295.5</v>
      </c>
      <c r="E147" s="33">
        <v>43130</v>
      </c>
      <c r="F147" s="45">
        <v>0.92708333333333337</v>
      </c>
      <c r="G147" s="32">
        <f>2.5%*0.5</f>
        <v>1.2500000000000001E-2</v>
      </c>
      <c r="H147" s="3">
        <v>1285</v>
      </c>
      <c r="I147" s="33">
        <v>43131</v>
      </c>
      <c r="J147" s="45">
        <v>0.38125000000000003</v>
      </c>
      <c r="K147" s="28">
        <f t="shared" si="15"/>
        <v>-6300</v>
      </c>
      <c r="L147" s="3"/>
      <c r="M147" s="4"/>
      <c r="N147" s="11">
        <f>[1]!WSD($B147,"contractmultiplier",$A$2,$A$2,"TradingCalendar=SSE","rptType=1","ShowCodes=N","ShowDates=N","ShowParams=Y","cols=1;rows=1")</f>
        <v>60</v>
      </c>
      <c r="O147" s="53">
        <v>9777030</v>
      </c>
      <c r="P147" s="24">
        <f t="shared" si="67"/>
        <v>10.481828122989837</v>
      </c>
    </row>
    <row r="148" spans="1:16" ht="14.25">
      <c r="B148" s="1" t="s">
        <v>154</v>
      </c>
      <c r="C148" s="1">
        <v>-5</v>
      </c>
      <c r="D148" s="1">
        <v>1986.5</v>
      </c>
      <c r="E148" s="2">
        <v>43130</v>
      </c>
      <c r="F148" s="40">
        <v>0.40972222222222227</v>
      </c>
      <c r="G148" s="31">
        <f>2.9%*0.5</f>
        <v>1.4499999999999999E-2</v>
      </c>
      <c r="K148" s="30" t="str">
        <f t="shared" ref="K148:K150" si="68">IF(H148="","",C148*(H148-D148)*N148)</f>
        <v/>
      </c>
      <c r="N148" s="11">
        <f>[1]!WSD($B148,"contractmultiplier",$A$2,$A$2,"TradingCalendar=SSE","rptType=1","ShowCodes=N","ShowDates=N","ShowParams=Y","cols=1;rows=1")</f>
        <v>100</v>
      </c>
      <c r="O148" s="53">
        <v>9777025</v>
      </c>
      <c r="P148" s="24">
        <f t="shared" ref="P148:P149" si="69">O148*G148/(D148*N148*0.15)</f>
        <v>4.7576763990267636</v>
      </c>
    </row>
    <row r="149" spans="1:16" ht="14.25">
      <c r="B149" s="1" t="s">
        <v>155</v>
      </c>
      <c r="C149" s="1">
        <v>-13</v>
      </c>
      <c r="D149" s="1">
        <v>3595</v>
      </c>
      <c r="E149" s="2">
        <v>43130</v>
      </c>
      <c r="F149" s="40">
        <v>0.40972222222222227</v>
      </c>
      <c r="G149" s="31">
        <f>2.2%*1/3</f>
        <v>7.3333333333333341E-3</v>
      </c>
      <c r="K149" s="30" t="str">
        <f t="shared" si="68"/>
        <v/>
      </c>
      <c r="N149" s="11">
        <f>[1]!WSD($B149,"contractmultiplier",$A$2,$A$2,"TradingCalendar=SSE","rptType=1","ShowCodes=N","ShowDates=N","ShowParams=Y","cols=1;rows=1")</f>
        <v>10</v>
      </c>
      <c r="O149" s="53">
        <v>9777026</v>
      </c>
      <c r="P149" s="24">
        <f t="shared" si="69"/>
        <v>13.295909256683668</v>
      </c>
    </row>
    <row r="150" spans="1:16" ht="14.25">
      <c r="B150" s="1" t="s">
        <v>162</v>
      </c>
      <c r="C150" s="1">
        <v>1</v>
      </c>
      <c r="D150" s="1">
        <v>4292</v>
      </c>
      <c r="E150" s="2">
        <v>43130</v>
      </c>
      <c r="F150" s="40">
        <v>0.47013888888888888</v>
      </c>
      <c r="G150" s="31">
        <v>1.4999999999999999E-2</v>
      </c>
      <c r="H150" s="1">
        <v>4280.3999999999996</v>
      </c>
      <c r="I150" s="2">
        <v>43131</v>
      </c>
      <c r="J150" s="40">
        <v>0.56805555555555554</v>
      </c>
      <c r="K150" s="30">
        <f t="shared" si="68"/>
        <v>-3480.0000000001091</v>
      </c>
      <c r="N150" s="11">
        <f>[1]!WSD($B150,"contractmultiplier",$A$2,$A$2,"TradingCalendar=SSE","rptType=1","ShowCodes=N","ShowDates=N","ShowParams=Y","cols=1;rows=1")</f>
        <v>300</v>
      </c>
      <c r="O150" s="53">
        <v>9777027</v>
      </c>
      <c r="P150" s="24">
        <f t="shared" ref="P150:P151" si="70">O150*G150/(D150*N150*0.15)</f>
        <v>0.75932176141658903</v>
      </c>
    </row>
    <row r="151" spans="1:16" ht="14.25">
      <c r="B151" s="1" t="s">
        <v>163</v>
      </c>
      <c r="C151" s="1">
        <v>-14</v>
      </c>
      <c r="D151" s="1">
        <v>14615</v>
      </c>
      <c r="E151" s="2">
        <v>43130</v>
      </c>
      <c r="F151" s="40">
        <v>0.47013888888888888</v>
      </c>
      <c r="G151" s="31">
        <f>3.2%*0.5</f>
        <v>1.6E-2</v>
      </c>
      <c r="K151" s="30" t="str">
        <f t="shared" ref="K148:K211" si="71">IF(H151="","",C151*(H151-D151)*N151)</f>
        <v/>
      </c>
      <c r="N151" s="11">
        <f>[1]!WSD($B151,"contractmultiplier",$A$2,$A$2,"TradingCalendar=SSE","rptType=1","ShowCodes=N","ShowDates=N","ShowParams=Y","cols=1;rows=1")</f>
        <v>5</v>
      </c>
      <c r="O151" s="53">
        <v>9777028</v>
      </c>
      <c r="P151" s="24">
        <f t="shared" si="70"/>
        <v>14.271405907172996</v>
      </c>
    </row>
    <row r="152" spans="1:16" ht="14.25">
      <c r="B152" s="1" t="s">
        <v>164</v>
      </c>
      <c r="C152" s="1">
        <v>-1</v>
      </c>
      <c r="D152" s="1">
        <v>6169.4</v>
      </c>
      <c r="E152" s="2">
        <v>43131</v>
      </c>
      <c r="F152" s="40">
        <v>0.5756944444444444</v>
      </c>
      <c r="G152" s="31">
        <v>1.7999999999999999E-2</v>
      </c>
      <c r="H152" s="1">
        <v>6160.2</v>
      </c>
      <c r="I152" s="2">
        <v>43131</v>
      </c>
      <c r="J152" s="40">
        <v>0.62083333333333335</v>
      </c>
      <c r="K152" s="30">
        <f t="shared" si="71"/>
        <v>1839.9999999999636</v>
      </c>
      <c r="N152" s="11">
        <f>[1]!WSD($B152,"contractmultiplier",$A$2,$A$2,"TradingCalendar=SSE","rptType=1","ShowCodes=N","ShowDates=N","ShowParams=Y","cols=1;rows=1")</f>
        <v>200</v>
      </c>
      <c r="O152" s="53">
        <v>9777029</v>
      </c>
      <c r="P152" s="24">
        <f t="shared" ref="P152" si="72">O152*G152/(D152*N152*0.15)</f>
        <v>0.950857036340649</v>
      </c>
    </row>
    <row r="153" spans="1:16" ht="14.25">
      <c r="B153" s="1" t="s">
        <v>165</v>
      </c>
      <c r="C153" s="1">
        <v>-4</v>
      </c>
      <c r="D153" s="1">
        <v>53050</v>
      </c>
      <c r="E153" s="2">
        <v>43131</v>
      </c>
      <c r="F153" s="40">
        <v>0.57638888888888895</v>
      </c>
      <c r="G153" s="31">
        <f>3.1%*0.5</f>
        <v>1.55E-2</v>
      </c>
      <c r="K153" s="30" t="str">
        <f t="shared" si="71"/>
        <v/>
      </c>
      <c r="N153" s="11">
        <f>[1]!WSD($B153,"contractmultiplier",$A$2,$A$2,"TradingCalendar=SSE","rptType=1","ShowCodes=N","ShowDates=N","ShowParams=Y","cols=1;rows=1")</f>
        <v>5</v>
      </c>
      <c r="O153" s="53">
        <v>9777030</v>
      </c>
      <c r="P153" s="24">
        <f t="shared" ref="P153" si="73">O153*G153/(D153*N153*0.15)</f>
        <v>3.8088335532516493</v>
      </c>
    </row>
    <row r="154" spans="1:16" ht="14.25">
      <c r="B154" s="1" t="s">
        <v>162</v>
      </c>
      <c r="C154" s="1">
        <v>1</v>
      </c>
      <c r="D154" s="1">
        <v>4287</v>
      </c>
      <c r="E154" s="2">
        <v>43131</v>
      </c>
      <c r="F154" s="40">
        <v>0.62083333333333335</v>
      </c>
      <c r="G154" s="31">
        <v>1.4999999999999999E-2</v>
      </c>
      <c r="K154" s="30" t="str">
        <f t="shared" si="71"/>
        <v/>
      </c>
      <c r="N154" s="11">
        <f>[1]!WSD($B154,"contractmultiplier",$A$2,$A$2,"TradingCalendar=SSE","rptType=1","ShowCodes=N","ShowDates=N","ShowParams=Y","cols=1;rows=1")</f>
        <v>300</v>
      </c>
      <c r="O154" s="53">
        <v>9777031</v>
      </c>
      <c r="P154" s="24">
        <f t="shared" ref="P154:P155" si="74">O154*G154/(D154*N154*0.15)</f>
        <v>0.7602076821398025</v>
      </c>
    </row>
    <row r="155" spans="1:16" ht="14.25">
      <c r="B155" s="1" t="s">
        <v>166</v>
      </c>
      <c r="C155" s="1">
        <v>4</v>
      </c>
      <c r="D155" s="1">
        <v>2896</v>
      </c>
      <c r="E155" s="2">
        <v>43131</v>
      </c>
      <c r="F155" s="40">
        <v>0.62083333333333335</v>
      </c>
      <c r="G155" s="31">
        <f>0.5%*1/3</f>
        <v>1.6666666666666668E-3</v>
      </c>
      <c r="K155" s="30" t="str">
        <f t="shared" si="71"/>
        <v/>
      </c>
      <c r="N155" s="11">
        <f>[1]!WSD($B155,"contractmultiplier",$A$2,$A$2,"TradingCalendar=SSE","rptType=1","ShowCodes=N","ShowDates=N","ShowParams=Y","cols=1;rows=1")</f>
        <v>10</v>
      </c>
      <c r="O155" s="53">
        <v>9777032</v>
      </c>
      <c r="P155" s="24">
        <f t="shared" si="74"/>
        <v>3.7511632903621859</v>
      </c>
    </row>
    <row r="156" spans="1:16" ht="14.25">
      <c r="B156" s="1" t="s">
        <v>167</v>
      </c>
      <c r="C156" s="1">
        <v>8</v>
      </c>
      <c r="D156" s="1">
        <v>26733.75</v>
      </c>
      <c r="E156" s="2">
        <v>43131</v>
      </c>
      <c r="F156" s="40">
        <v>0.62083333333333335</v>
      </c>
      <c r="G156" s="31">
        <f>3.4%*0.5</f>
        <v>1.7000000000000001E-2</v>
      </c>
      <c r="K156" s="30" t="str">
        <f t="shared" si="71"/>
        <v/>
      </c>
      <c r="N156" s="11">
        <f>[1]!WSD($B156,"contractmultiplier",$A$2,$A$2,"TradingCalendar=SSE","rptType=1","ShowCodes=N","ShowDates=N","ShowParams=Y","cols=1;rows=1")</f>
        <v>5</v>
      </c>
      <c r="O156" s="53">
        <v>9777033</v>
      </c>
      <c r="P156" s="24">
        <f t="shared" ref="P156" si="75">O156*G156/(D156*N156*0.15)</f>
        <v>8.289624463459111</v>
      </c>
    </row>
    <row r="157" spans="1:16" ht="14.25">
      <c r="A157" s="3"/>
      <c r="B157" s="3" t="s">
        <v>168</v>
      </c>
      <c r="C157" s="3">
        <v>-9</v>
      </c>
      <c r="D157" s="3">
        <v>5192</v>
      </c>
      <c r="E157" s="33">
        <v>43131</v>
      </c>
      <c r="F157" s="45">
        <v>0.62083333333333335</v>
      </c>
      <c r="G157" s="32">
        <f>2.1%*1/3</f>
        <v>7.0000000000000001E-3</v>
      </c>
      <c r="H157" s="3"/>
      <c r="I157" s="3"/>
      <c r="J157" s="3"/>
      <c r="K157" s="28" t="str">
        <f t="shared" si="71"/>
        <v/>
      </c>
      <c r="L157" s="3"/>
      <c r="M157" s="4"/>
      <c r="N157" s="11">
        <f>[1]!WSD($B157,"contractmultiplier",$A$2,$A$2,"TradingCalendar=SSE","rptType=1","ShowCodes=N","ShowDates=N","ShowParams=Y","cols=1;rows=1")</f>
        <v>10</v>
      </c>
      <c r="O157" s="53">
        <v>9777034</v>
      </c>
      <c r="P157" s="24">
        <f t="shared" ref="P157" si="76">O157*G157/(D157*N157*0.15)</f>
        <v>8.7877809450436573</v>
      </c>
    </row>
    <row r="158" spans="1:16">
      <c r="K158" s="30" t="str">
        <f t="shared" si="71"/>
        <v/>
      </c>
    </row>
    <row r="159" spans="1:16">
      <c r="K159" s="30" t="str">
        <f t="shared" si="71"/>
        <v/>
      </c>
    </row>
    <row r="160" spans="1:16">
      <c r="K160" s="30" t="str">
        <f t="shared" si="71"/>
        <v/>
      </c>
    </row>
    <row r="161" spans="11:11">
      <c r="K161" s="30" t="str">
        <f t="shared" si="71"/>
        <v/>
      </c>
    </row>
    <row r="162" spans="11:11">
      <c r="K162" s="30" t="str">
        <f t="shared" si="71"/>
        <v/>
      </c>
    </row>
    <row r="163" spans="11:11">
      <c r="K163" s="30" t="str">
        <f t="shared" si="71"/>
        <v/>
      </c>
    </row>
    <row r="164" spans="11:11">
      <c r="K164" s="30" t="str">
        <f t="shared" si="71"/>
        <v/>
      </c>
    </row>
    <row r="165" spans="11:11">
      <c r="K165" s="30" t="str">
        <f t="shared" si="71"/>
        <v/>
      </c>
    </row>
    <row r="166" spans="11:11">
      <c r="K166" s="30" t="str">
        <f t="shared" si="71"/>
        <v/>
      </c>
    </row>
    <row r="167" spans="11:11">
      <c r="K167" s="30" t="str">
        <f t="shared" si="71"/>
        <v/>
      </c>
    </row>
    <row r="168" spans="11:11">
      <c r="K168" s="30" t="str">
        <f t="shared" si="71"/>
        <v/>
      </c>
    </row>
    <row r="169" spans="11:11">
      <c r="K169" s="30" t="str">
        <f t="shared" si="71"/>
        <v/>
      </c>
    </row>
    <row r="170" spans="11:11">
      <c r="K170" s="30" t="str">
        <f t="shared" si="71"/>
        <v/>
      </c>
    </row>
    <row r="171" spans="11:11">
      <c r="K171" s="30" t="str">
        <f t="shared" si="71"/>
        <v/>
      </c>
    </row>
    <row r="172" spans="11:11">
      <c r="K172" s="30" t="str">
        <f t="shared" si="71"/>
        <v/>
      </c>
    </row>
    <row r="173" spans="11:11">
      <c r="K173" s="30" t="str">
        <f t="shared" si="71"/>
        <v/>
      </c>
    </row>
    <row r="174" spans="11:11">
      <c r="K174" s="30" t="str">
        <f t="shared" si="71"/>
        <v/>
      </c>
    </row>
    <row r="175" spans="11:11">
      <c r="K175" s="30" t="str">
        <f t="shared" si="71"/>
        <v/>
      </c>
    </row>
    <row r="176" spans="11:11">
      <c r="K176" s="30" t="str">
        <f t="shared" si="71"/>
        <v/>
      </c>
    </row>
    <row r="177" spans="11:11">
      <c r="K177" s="30" t="str">
        <f t="shared" si="71"/>
        <v/>
      </c>
    </row>
    <row r="178" spans="11:11">
      <c r="K178" s="30" t="str">
        <f t="shared" si="71"/>
        <v/>
      </c>
    </row>
    <row r="179" spans="11:11">
      <c r="K179" s="30" t="str">
        <f t="shared" si="71"/>
        <v/>
      </c>
    </row>
    <row r="180" spans="11:11">
      <c r="K180" s="30" t="str">
        <f t="shared" si="71"/>
        <v/>
      </c>
    </row>
    <row r="181" spans="11:11">
      <c r="K181" s="30" t="str">
        <f t="shared" si="71"/>
        <v/>
      </c>
    </row>
    <row r="182" spans="11:11">
      <c r="K182" s="30" t="str">
        <f t="shared" si="71"/>
        <v/>
      </c>
    </row>
    <row r="183" spans="11:11">
      <c r="K183" s="30" t="str">
        <f t="shared" si="71"/>
        <v/>
      </c>
    </row>
    <row r="184" spans="11:11">
      <c r="K184" s="30" t="str">
        <f t="shared" si="71"/>
        <v/>
      </c>
    </row>
    <row r="185" spans="11:11">
      <c r="K185" s="30" t="str">
        <f t="shared" si="71"/>
        <v/>
      </c>
    </row>
    <row r="186" spans="11:11">
      <c r="K186" s="30" t="str">
        <f t="shared" si="71"/>
        <v/>
      </c>
    </row>
    <row r="187" spans="11:11">
      <c r="K187" s="30" t="str">
        <f t="shared" si="71"/>
        <v/>
      </c>
    </row>
    <row r="188" spans="11:11">
      <c r="K188" s="30" t="str">
        <f t="shared" si="71"/>
        <v/>
      </c>
    </row>
    <row r="189" spans="11:11">
      <c r="K189" s="30" t="str">
        <f t="shared" si="71"/>
        <v/>
      </c>
    </row>
    <row r="190" spans="11:11">
      <c r="K190" s="30" t="str">
        <f t="shared" si="71"/>
        <v/>
      </c>
    </row>
    <row r="191" spans="11:11">
      <c r="K191" s="30" t="str">
        <f t="shared" si="71"/>
        <v/>
      </c>
    </row>
    <row r="192" spans="11:11">
      <c r="K192" s="30" t="str">
        <f t="shared" si="71"/>
        <v/>
      </c>
    </row>
    <row r="193" spans="11:11">
      <c r="K193" s="30" t="str">
        <f t="shared" si="71"/>
        <v/>
      </c>
    </row>
    <row r="194" spans="11:11">
      <c r="K194" s="30" t="str">
        <f t="shared" si="71"/>
        <v/>
      </c>
    </row>
    <row r="195" spans="11:11">
      <c r="K195" s="30" t="str">
        <f t="shared" si="71"/>
        <v/>
      </c>
    </row>
    <row r="196" spans="11:11">
      <c r="K196" s="30" t="str">
        <f t="shared" si="71"/>
        <v/>
      </c>
    </row>
    <row r="197" spans="11:11">
      <c r="K197" s="30" t="str">
        <f t="shared" si="71"/>
        <v/>
      </c>
    </row>
    <row r="198" spans="11:11">
      <c r="K198" s="30" t="str">
        <f t="shared" si="71"/>
        <v/>
      </c>
    </row>
    <row r="199" spans="11:11">
      <c r="K199" s="30" t="str">
        <f t="shared" si="71"/>
        <v/>
      </c>
    </row>
    <row r="200" spans="11:11">
      <c r="K200" s="30" t="str">
        <f t="shared" si="71"/>
        <v/>
      </c>
    </row>
    <row r="201" spans="11:11">
      <c r="K201" s="30" t="str">
        <f t="shared" si="71"/>
        <v/>
      </c>
    </row>
    <row r="202" spans="11:11">
      <c r="K202" s="30" t="str">
        <f t="shared" si="71"/>
        <v/>
      </c>
    </row>
    <row r="203" spans="11:11">
      <c r="K203" s="30" t="str">
        <f t="shared" si="71"/>
        <v/>
      </c>
    </row>
    <row r="204" spans="11:11">
      <c r="K204" s="30" t="str">
        <f t="shared" si="71"/>
        <v/>
      </c>
    </row>
    <row r="205" spans="11:11">
      <c r="K205" s="30" t="str">
        <f t="shared" si="71"/>
        <v/>
      </c>
    </row>
    <row r="206" spans="11:11">
      <c r="K206" s="30" t="str">
        <f t="shared" si="71"/>
        <v/>
      </c>
    </row>
    <row r="207" spans="11:11">
      <c r="K207" s="30" t="str">
        <f t="shared" si="71"/>
        <v/>
      </c>
    </row>
    <row r="208" spans="11:11">
      <c r="K208" s="30" t="str">
        <f t="shared" si="71"/>
        <v/>
      </c>
    </row>
    <row r="209" spans="11:11">
      <c r="K209" s="30" t="str">
        <f t="shared" si="71"/>
        <v/>
      </c>
    </row>
    <row r="210" spans="11:11">
      <c r="K210" s="30" t="str">
        <f t="shared" si="71"/>
        <v/>
      </c>
    </row>
    <row r="211" spans="11:11">
      <c r="K211" s="30" t="str">
        <f t="shared" si="71"/>
        <v/>
      </c>
    </row>
    <row r="212" spans="11:11">
      <c r="K212" s="30" t="str">
        <f t="shared" ref="K212:K275" si="77">IF(H212="","",C212*(H212-D212)*N212)</f>
        <v/>
      </c>
    </row>
    <row r="213" spans="11:11">
      <c r="K213" s="30" t="str">
        <f t="shared" si="77"/>
        <v/>
      </c>
    </row>
    <row r="214" spans="11:11">
      <c r="K214" s="30" t="str">
        <f t="shared" si="77"/>
        <v/>
      </c>
    </row>
    <row r="215" spans="11:11">
      <c r="K215" s="30" t="str">
        <f t="shared" si="77"/>
        <v/>
      </c>
    </row>
    <row r="216" spans="11:11">
      <c r="K216" s="30" t="str">
        <f t="shared" si="77"/>
        <v/>
      </c>
    </row>
    <row r="217" spans="11:11">
      <c r="K217" s="30" t="str">
        <f t="shared" si="77"/>
        <v/>
      </c>
    </row>
    <row r="218" spans="11:11">
      <c r="K218" s="30" t="str">
        <f t="shared" si="77"/>
        <v/>
      </c>
    </row>
    <row r="219" spans="11:11">
      <c r="K219" s="30" t="str">
        <f t="shared" si="77"/>
        <v/>
      </c>
    </row>
    <row r="220" spans="11:11">
      <c r="K220" s="30" t="str">
        <f t="shared" si="77"/>
        <v/>
      </c>
    </row>
    <row r="221" spans="11:11">
      <c r="K221" s="30" t="str">
        <f t="shared" si="77"/>
        <v/>
      </c>
    </row>
    <row r="222" spans="11:11">
      <c r="K222" s="30" t="str">
        <f t="shared" si="77"/>
        <v/>
      </c>
    </row>
    <row r="223" spans="11:11">
      <c r="K223" s="30" t="str">
        <f t="shared" si="77"/>
        <v/>
      </c>
    </row>
    <row r="224" spans="11:11">
      <c r="K224" s="30" t="str">
        <f t="shared" si="77"/>
        <v/>
      </c>
    </row>
    <row r="225" spans="11:11">
      <c r="K225" s="30" t="str">
        <f t="shared" si="77"/>
        <v/>
      </c>
    </row>
    <row r="226" spans="11:11">
      <c r="K226" s="30" t="str">
        <f t="shared" si="77"/>
        <v/>
      </c>
    </row>
    <row r="227" spans="11:11">
      <c r="K227" s="30" t="str">
        <f t="shared" si="77"/>
        <v/>
      </c>
    </row>
    <row r="228" spans="11:11">
      <c r="K228" s="30" t="str">
        <f t="shared" si="77"/>
        <v/>
      </c>
    </row>
    <row r="229" spans="11:11">
      <c r="K229" s="30" t="str">
        <f t="shared" si="77"/>
        <v/>
      </c>
    </row>
    <row r="230" spans="11:11">
      <c r="K230" s="30" t="str">
        <f t="shared" si="77"/>
        <v/>
      </c>
    </row>
    <row r="231" spans="11:11">
      <c r="K231" s="30" t="str">
        <f t="shared" si="77"/>
        <v/>
      </c>
    </row>
    <row r="232" spans="11:11">
      <c r="K232" s="30" t="str">
        <f t="shared" si="77"/>
        <v/>
      </c>
    </row>
    <row r="233" spans="11:11">
      <c r="K233" s="30" t="str">
        <f t="shared" si="77"/>
        <v/>
      </c>
    </row>
    <row r="234" spans="11:11">
      <c r="K234" s="30" t="str">
        <f t="shared" si="77"/>
        <v/>
      </c>
    </row>
    <row r="235" spans="11:11">
      <c r="K235" s="30" t="str">
        <f t="shared" si="77"/>
        <v/>
      </c>
    </row>
    <row r="236" spans="11:11">
      <c r="K236" s="30" t="str">
        <f t="shared" si="77"/>
        <v/>
      </c>
    </row>
    <row r="237" spans="11:11">
      <c r="K237" s="30" t="str">
        <f t="shared" si="77"/>
        <v/>
      </c>
    </row>
    <row r="238" spans="11:11">
      <c r="K238" s="30" t="str">
        <f t="shared" si="77"/>
        <v/>
      </c>
    </row>
    <row r="239" spans="11:11">
      <c r="K239" s="30" t="str">
        <f t="shared" si="77"/>
        <v/>
      </c>
    </row>
    <row r="240" spans="11:11">
      <c r="K240" s="30" t="str">
        <f t="shared" si="77"/>
        <v/>
      </c>
    </row>
    <row r="241" spans="11:11">
      <c r="K241" s="30" t="str">
        <f t="shared" si="77"/>
        <v/>
      </c>
    </row>
    <row r="242" spans="11:11">
      <c r="K242" s="30" t="str">
        <f t="shared" si="77"/>
        <v/>
      </c>
    </row>
    <row r="243" spans="11:11">
      <c r="K243" s="30" t="str">
        <f t="shared" si="77"/>
        <v/>
      </c>
    </row>
    <row r="244" spans="11:11">
      <c r="K244" s="30" t="str">
        <f t="shared" si="77"/>
        <v/>
      </c>
    </row>
    <row r="245" spans="11:11">
      <c r="K245" s="30" t="str">
        <f t="shared" si="77"/>
        <v/>
      </c>
    </row>
    <row r="246" spans="11:11">
      <c r="K246" s="30" t="str">
        <f t="shared" si="77"/>
        <v/>
      </c>
    </row>
    <row r="247" spans="11:11">
      <c r="K247" s="30" t="str">
        <f t="shared" si="77"/>
        <v/>
      </c>
    </row>
    <row r="248" spans="11:11">
      <c r="K248" s="30" t="str">
        <f t="shared" si="77"/>
        <v/>
      </c>
    </row>
    <row r="249" spans="11:11">
      <c r="K249" s="30" t="str">
        <f t="shared" si="77"/>
        <v/>
      </c>
    </row>
    <row r="250" spans="11:11">
      <c r="K250" s="30" t="str">
        <f t="shared" si="77"/>
        <v/>
      </c>
    </row>
    <row r="251" spans="11:11">
      <c r="K251" s="30" t="str">
        <f t="shared" si="77"/>
        <v/>
      </c>
    </row>
    <row r="252" spans="11:11">
      <c r="K252" s="30" t="str">
        <f t="shared" si="77"/>
        <v/>
      </c>
    </row>
    <row r="253" spans="11:11">
      <c r="K253" s="30" t="str">
        <f t="shared" si="77"/>
        <v/>
      </c>
    </row>
    <row r="254" spans="11:11">
      <c r="K254" s="30" t="str">
        <f t="shared" si="77"/>
        <v/>
      </c>
    </row>
    <row r="255" spans="11:11">
      <c r="K255" s="30" t="str">
        <f t="shared" si="77"/>
        <v/>
      </c>
    </row>
    <row r="256" spans="11:11">
      <c r="K256" s="30" t="str">
        <f t="shared" si="77"/>
        <v/>
      </c>
    </row>
    <row r="257" spans="11:11">
      <c r="K257" s="30" t="str">
        <f t="shared" si="77"/>
        <v/>
      </c>
    </row>
    <row r="258" spans="11:11">
      <c r="K258" s="30" t="str">
        <f t="shared" si="77"/>
        <v/>
      </c>
    </row>
    <row r="259" spans="11:11">
      <c r="K259" s="30" t="str">
        <f t="shared" si="77"/>
        <v/>
      </c>
    </row>
    <row r="260" spans="11:11">
      <c r="K260" s="30" t="str">
        <f t="shared" si="77"/>
        <v/>
      </c>
    </row>
    <row r="261" spans="11:11">
      <c r="K261" s="30" t="str">
        <f t="shared" si="77"/>
        <v/>
      </c>
    </row>
    <row r="262" spans="11:11">
      <c r="K262" s="30" t="str">
        <f t="shared" si="77"/>
        <v/>
      </c>
    </row>
    <row r="263" spans="11:11">
      <c r="K263" s="30" t="str">
        <f t="shared" si="77"/>
        <v/>
      </c>
    </row>
    <row r="264" spans="11:11">
      <c r="K264" s="30" t="str">
        <f t="shared" si="77"/>
        <v/>
      </c>
    </row>
    <row r="265" spans="11:11">
      <c r="K265" s="30" t="str">
        <f t="shared" si="77"/>
        <v/>
      </c>
    </row>
    <row r="266" spans="11:11">
      <c r="K266" s="30" t="str">
        <f t="shared" si="77"/>
        <v/>
      </c>
    </row>
    <row r="267" spans="11:11">
      <c r="K267" s="30" t="str">
        <f t="shared" si="77"/>
        <v/>
      </c>
    </row>
    <row r="268" spans="11:11">
      <c r="K268" s="30" t="str">
        <f t="shared" si="77"/>
        <v/>
      </c>
    </row>
    <row r="269" spans="11:11">
      <c r="K269" s="30" t="str">
        <f t="shared" si="77"/>
        <v/>
      </c>
    </row>
    <row r="270" spans="11:11">
      <c r="K270" s="30" t="str">
        <f t="shared" si="77"/>
        <v/>
      </c>
    </row>
    <row r="271" spans="11:11">
      <c r="K271" s="30" t="str">
        <f t="shared" si="77"/>
        <v/>
      </c>
    </row>
    <row r="272" spans="11:11">
      <c r="K272" s="30" t="str">
        <f t="shared" si="77"/>
        <v/>
      </c>
    </row>
    <row r="273" spans="11:11">
      <c r="K273" s="30" t="str">
        <f t="shared" si="77"/>
        <v/>
      </c>
    </row>
    <row r="274" spans="11:11">
      <c r="K274" s="30" t="str">
        <f t="shared" si="77"/>
        <v/>
      </c>
    </row>
    <row r="275" spans="11:11">
      <c r="K275" s="30" t="str">
        <f t="shared" si="77"/>
        <v/>
      </c>
    </row>
    <row r="276" spans="11:11">
      <c r="K276" s="30" t="str">
        <f t="shared" ref="K276:K339" si="78">IF(H276="","",C276*(H276-D276)*N276)</f>
        <v/>
      </c>
    </row>
    <row r="277" spans="11:11">
      <c r="K277" s="30" t="str">
        <f t="shared" si="78"/>
        <v/>
      </c>
    </row>
    <row r="278" spans="11:11">
      <c r="K278" s="30" t="str">
        <f t="shared" si="78"/>
        <v/>
      </c>
    </row>
    <row r="279" spans="11:11">
      <c r="K279" s="30" t="str">
        <f t="shared" si="78"/>
        <v/>
      </c>
    </row>
    <row r="280" spans="11:11">
      <c r="K280" s="30" t="str">
        <f t="shared" si="78"/>
        <v/>
      </c>
    </row>
    <row r="281" spans="11:11">
      <c r="K281" s="30" t="str">
        <f t="shared" si="78"/>
        <v/>
      </c>
    </row>
    <row r="282" spans="11:11">
      <c r="K282" s="30" t="str">
        <f t="shared" si="78"/>
        <v/>
      </c>
    </row>
    <row r="283" spans="11:11">
      <c r="K283" s="30" t="str">
        <f t="shared" si="78"/>
        <v/>
      </c>
    </row>
    <row r="284" spans="11:11">
      <c r="K284" s="30" t="str">
        <f t="shared" si="78"/>
        <v/>
      </c>
    </row>
    <row r="285" spans="11:11">
      <c r="K285" s="30" t="str">
        <f t="shared" si="78"/>
        <v/>
      </c>
    </row>
    <row r="286" spans="11:11">
      <c r="K286" s="30" t="str">
        <f t="shared" si="78"/>
        <v/>
      </c>
    </row>
    <row r="287" spans="11:11">
      <c r="K287" s="30" t="str">
        <f t="shared" si="78"/>
        <v/>
      </c>
    </row>
    <row r="288" spans="11:11">
      <c r="K288" s="30" t="str">
        <f t="shared" si="78"/>
        <v/>
      </c>
    </row>
    <row r="289" spans="11:11">
      <c r="K289" s="30" t="str">
        <f t="shared" si="78"/>
        <v/>
      </c>
    </row>
    <row r="290" spans="11:11">
      <c r="K290" s="30" t="str">
        <f t="shared" si="78"/>
        <v/>
      </c>
    </row>
    <row r="291" spans="11:11">
      <c r="K291" s="30" t="str">
        <f t="shared" si="78"/>
        <v/>
      </c>
    </row>
    <row r="292" spans="11:11">
      <c r="K292" s="30" t="str">
        <f t="shared" si="78"/>
        <v/>
      </c>
    </row>
    <row r="293" spans="11:11">
      <c r="K293" s="30" t="str">
        <f t="shared" si="78"/>
        <v/>
      </c>
    </row>
    <row r="294" spans="11:11">
      <c r="K294" s="30" t="str">
        <f t="shared" si="78"/>
        <v/>
      </c>
    </row>
    <row r="295" spans="11:11">
      <c r="K295" s="30" t="str">
        <f t="shared" si="78"/>
        <v/>
      </c>
    </row>
    <row r="296" spans="11:11">
      <c r="K296" s="30" t="str">
        <f t="shared" si="78"/>
        <v/>
      </c>
    </row>
    <row r="297" spans="11:11">
      <c r="K297" s="30" t="str">
        <f t="shared" si="78"/>
        <v/>
      </c>
    </row>
    <row r="298" spans="11:11">
      <c r="K298" s="30" t="str">
        <f t="shared" si="78"/>
        <v/>
      </c>
    </row>
    <row r="299" spans="11:11">
      <c r="K299" s="30" t="str">
        <f t="shared" si="78"/>
        <v/>
      </c>
    </row>
    <row r="300" spans="11:11">
      <c r="K300" s="30" t="str">
        <f t="shared" si="78"/>
        <v/>
      </c>
    </row>
    <row r="301" spans="11:11">
      <c r="K301" s="30" t="str">
        <f t="shared" si="78"/>
        <v/>
      </c>
    </row>
    <row r="302" spans="11:11">
      <c r="K302" s="30" t="str">
        <f t="shared" si="78"/>
        <v/>
      </c>
    </row>
    <row r="303" spans="11:11">
      <c r="K303" s="30" t="str">
        <f t="shared" si="78"/>
        <v/>
      </c>
    </row>
    <row r="304" spans="11:11">
      <c r="K304" s="30" t="str">
        <f t="shared" si="78"/>
        <v/>
      </c>
    </row>
    <row r="305" spans="11:11">
      <c r="K305" s="30" t="str">
        <f t="shared" si="78"/>
        <v/>
      </c>
    </row>
    <row r="306" spans="11:11">
      <c r="K306" s="30" t="str">
        <f t="shared" si="78"/>
        <v/>
      </c>
    </row>
    <row r="307" spans="11:11">
      <c r="K307" s="30" t="str">
        <f t="shared" si="78"/>
        <v/>
      </c>
    </row>
    <row r="308" spans="11:11">
      <c r="K308" s="30" t="str">
        <f t="shared" si="78"/>
        <v/>
      </c>
    </row>
    <row r="309" spans="11:11">
      <c r="K309" s="30" t="str">
        <f t="shared" si="78"/>
        <v/>
      </c>
    </row>
    <row r="310" spans="11:11">
      <c r="K310" s="30" t="str">
        <f t="shared" si="78"/>
        <v/>
      </c>
    </row>
    <row r="311" spans="11:11">
      <c r="K311" s="30" t="str">
        <f t="shared" si="78"/>
        <v/>
      </c>
    </row>
    <row r="312" spans="11:11">
      <c r="K312" s="30" t="str">
        <f t="shared" si="78"/>
        <v/>
      </c>
    </row>
    <row r="313" spans="11:11">
      <c r="K313" s="30" t="str">
        <f t="shared" si="78"/>
        <v/>
      </c>
    </row>
    <row r="314" spans="11:11">
      <c r="K314" s="30" t="str">
        <f t="shared" si="78"/>
        <v/>
      </c>
    </row>
    <row r="315" spans="11:11">
      <c r="K315" s="30" t="str">
        <f t="shared" si="78"/>
        <v/>
      </c>
    </row>
    <row r="316" spans="11:11">
      <c r="K316" s="30" t="str">
        <f t="shared" si="78"/>
        <v/>
      </c>
    </row>
    <row r="317" spans="11:11">
      <c r="K317" s="30" t="str">
        <f t="shared" si="78"/>
        <v/>
      </c>
    </row>
    <row r="318" spans="11:11">
      <c r="K318" s="30" t="str">
        <f t="shared" si="78"/>
        <v/>
      </c>
    </row>
    <row r="319" spans="11:11">
      <c r="K319" s="30" t="str">
        <f t="shared" si="78"/>
        <v/>
      </c>
    </row>
    <row r="320" spans="11:11">
      <c r="K320" s="30" t="str">
        <f t="shared" si="78"/>
        <v/>
      </c>
    </row>
    <row r="321" spans="11:11">
      <c r="K321" s="30" t="str">
        <f t="shared" si="78"/>
        <v/>
      </c>
    </row>
    <row r="322" spans="11:11">
      <c r="K322" s="30" t="str">
        <f t="shared" si="78"/>
        <v/>
      </c>
    </row>
    <row r="323" spans="11:11">
      <c r="K323" s="30" t="str">
        <f t="shared" si="78"/>
        <v/>
      </c>
    </row>
    <row r="324" spans="11:11">
      <c r="K324" s="30" t="str">
        <f t="shared" si="78"/>
        <v/>
      </c>
    </row>
    <row r="325" spans="11:11">
      <c r="K325" s="30" t="str">
        <f t="shared" si="78"/>
        <v/>
      </c>
    </row>
    <row r="326" spans="11:11">
      <c r="K326" s="30" t="str">
        <f t="shared" si="78"/>
        <v/>
      </c>
    </row>
    <row r="327" spans="11:11">
      <c r="K327" s="30" t="str">
        <f t="shared" si="78"/>
        <v/>
      </c>
    </row>
    <row r="328" spans="11:11">
      <c r="K328" s="30" t="str">
        <f t="shared" si="78"/>
        <v/>
      </c>
    </row>
    <row r="329" spans="11:11">
      <c r="K329" s="30" t="str">
        <f t="shared" si="78"/>
        <v/>
      </c>
    </row>
    <row r="330" spans="11:11">
      <c r="K330" s="30" t="str">
        <f t="shared" si="78"/>
        <v/>
      </c>
    </row>
    <row r="331" spans="11:11">
      <c r="K331" s="30" t="str">
        <f t="shared" si="78"/>
        <v/>
      </c>
    </row>
    <row r="332" spans="11:11">
      <c r="K332" s="30" t="str">
        <f t="shared" si="78"/>
        <v/>
      </c>
    </row>
    <row r="333" spans="11:11">
      <c r="K333" s="30" t="str">
        <f t="shared" si="78"/>
        <v/>
      </c>
    </row>
    <row r="334" spans="11:11">
      <c r="K334" s="30" t="str">
        <f t="shared" si="78"/>
        <v/>
      </c>
    </row>
    <row r="335" spans="11:11">
      <c r="K335" s="30" t="str">
        <f t="shared" si="78"/>
        <v/>
      </c>
    </row>
    <row r="336" spans="11:11">
      <c r="K336" s="30" t="str">
        <f t="shared" si="78"/>
        <v/>
      </c>
    </row>
    <row r="337" spans="11:11">
      <c r="K337" s="30" t="str">
        <f t="shared" si="78"/>
        <v/>
      </c>
    </row>
    <row r="338" spans="11:11">
      <c r="K338" s="30" t="str">
        <f t="shared" si="78"/>
        <v/>
      </c>
    </row>
    <row r="339" spans="11:11">
      <c r="K339" s="30" t="str">
        <f t="shared" si="78"/>
        <v/>
      </c>
    </row>
    <row r="340" spans="11:11">
      <c r="K340" s="30" t="str">
        <f t="shared" ref="K340:K370" si="79">IF(H340="","",C340*(H340-D340)*N340)</f>
        <v/>
      </c>
    </row>
    <row r="341" spans="11:11">
      <c r="K341" s="30" t="str">
        <f t="shared" si="79"/>
        <v/>
      </c>
    </row>
    <row r="342" spans="11:11">
      <c r="K342" s="30" t="str">
        <f t="shared" si="79"/>
        <v/>
      </c>
    </row>
    <row r="343" spans="11:11">
      <c r="K343" s="30" t="str">
        <f t="shared" si="79"/>
        <v/>
      </c>
    </row>
    <row r="344" spans="11:11">
      <c r="K344" s="30" t="str">
        <f t="shared" si="79"/>
        <v/>
      </c>
    </row>
    <row r="345" spans="11:11">
      <c r="K345" s="30" t="str">
        <f t="shared" si="79"/>
        <v/>
      </c>
    </row>
    <row r="346" spans="11:11">
      <c r="K346" s="30" t="str">
        <f t="shared" si="79"/>
        <v/>
      </c>
    </row>
    <row r="347" spans="11:11">
      <c r="K347" s="30" t="str">
        <f t="shared" si="79"/>
        <v/>
      </c>
    </row>
    <row r="348" spans="11:11">
      <c r="K348" s="30" t="str">
        <f t="shared" si="79"/>
        <v/>
      </c>
    </row>
    <row r="349" spans="11:11">
      <c r="K349" s="30" t="str">
        <f t="shared" si="79"/>
        <v/>
      </c>
    </row>
    <row r="350" spans="11:11">
      <c r="K350" s="30" t="str">
        <f t="shared" si="79"/>
        <v/>
      </c>
    </row>
    <row r="351" spans="11:11">
      <c r="K351" s="30" t="str">
        <f t="shared" si="79"/>
        <v/>
      </c>
    </row>
    <row r="352" spans="11:11">
      <c r="K352" s="30" t="str">
        <f t="shared" si="79"/>
        <v/>
      </c>
    </row>
    <row r="353" spans="11:11">
      <c r="K353" s="30" t="str">
        <f t="shared" si="79"/>
        <v/>
      </c>
    </row>
    <row r="354" spans="11:11">
      <c r="K354" s="30" t="str">
        <f t="shared" si="79"/>
        <v/>
      </c>
    </row>
    <row r="355" spans="11:11">
      <c r="K355" s="30" t="str">
        <f t="shared" si="79"/>
        <v/>
      </c>
    </row>
    <row r="356" spans="11:11">
      <c r="K356" s="30" t="str">
        <f t="shared" si="79"/>
        <v/>
      </c>
    </row>
    <row r="357" spans="11:11">
      <c r="K357" s="30" t="str">
        <f t="shared" si="79"/>
        <v/>
      </c>
    </row>
    <row r="358" spans="11:11">
      <c r="K358" s="30" t="str">
        <f t="shared" si="79"/>
        <v/>
      </c>
    </row>
    <row r="359" spans="11:11">
      <c r="K359" s="30" t="str">
        <f t="shared" si="79"/>
        <v/>
      </c>
    </row>
    <row r="360" spans="11:11">
      <c r="K360" s="30" t="str">
        <f t="shared" si="79"/>
        <v/>
      </c>
    </row>
    <row r="361" spans="11:11">
      <c r="K361" s="30" t="str">
        <f t="shared" si="79"/>
        <v/>
      </c>
    </row>
    <row r="362" spans="11:11">
      <c r="K362" s="30" t="str">
        <f t="shared" si="79"/>
        <v/>
      </c>
    </row>
    <row r="363" spans="11:11">
      <c r="K363" s="30" t="str">
        <f t="shared" si="79"/>
        <v/>
      </c>
    </row>
    <row r="364" spans="11:11">
      <c r="K364" s="30" t="str">
        <f t="shared" si="79"/>
        <v/>
      </c>
    </row>
    <row r="365" spans="11:11">
      <c r="K365" s="30" t="str">
        <f t="shared" si="79"/>
        <v/>
      </c>
    </row>
    <row r="366" spans="11:11">
      <c r="K366" s="30" t="str">
        <f t="shared" si="79"/>
        <v/>
      </c>
    </row>
    <row r="367" spans="11:11">
      <c r="K367" s="30" t="str">
        <f t="shared" si="79"/>
        <v/>
      </c>
    </row>
    <row r="368" spans="11:11">
      <c r="K368" s="30" t="str">
        <f t="shared" si="79"/>
        <v/>
      </c>
    </row>
    <row r="369" spans="11:11">
      <c r="K369" s="30" t="str">
        <f t="shared" si="79"/>
        <v/>
      </c>
    </row>
    <row r="370" spans="11:11">
      <c r="K370" s="30" t="str">
        <f t="shared" si="79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9" sqref="A9:J9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2018-01-31T09:11:07Z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