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https://myacg-my.sharepoint.com/personal/270168960_yoobeestudent_ac_nz/Documents/Assignments/CS-300/CS301/CS301.1/"/>
    </mc:Choice>
  </mc:AlternateContent>
  <xr:revisionPtr revIDLastSave="425" documentId="11_3C4179B01545E19DD6C385890107473B0B440F85" xr6:coauthVersionLast="47" xr6:coauthVersionMax="47" xr10:uidLastSave="{931E1AD2-3845-44DD-B2CE-B1077D548E2E}"/>
  <bookViews>
    <workbookView xWindow="-109" yWindow="-109" windowWidth="34995" windowHeight="1906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1" l="1"/>
  <c r="E39" i="11"/>
  <c r="F39" i="11"/>
  <c r="E40" i="11"/>
  <c r="F40" i="11" s="1"/>
  <c r="F38" i="11"/>
  <c r="E38" i="11"/>
  <c r="E37" i="11"/>
  <c r="F37" i="11" s="1"/>
  <c r="E36" i="11"/>
  <c r="F36" i="11" s="1"/>
  <c r="E35" i="11"/>
  <c r="E34" i="11"/>
  <c r="F34" i="11" s="1"/>
  <c r="E24" i="11"/>
  <c r="F24" i="11" s="1"/>
  <c r="E25" i="11" s="1"/>
  <c r="F25" i="11" s="1"/>
  <c r="E22" i="11"/>
  <c r="F22" i="11" s="1"/>
  <c r="E16" i="11"/>
  <c r="F16" i="11" s="1"/>
  <c r="E17" i="11" s="1"/>
  <c r="Q1" i="11"/>
  <c r="H7" i="11"/>
  <c r="E26" i="11" l="1"/>
  <c r="F26" i="11" s="1"/>
  <c r="E27" i="11" s="1"/>
  <c r="F27" i="11" s="1"/>
  <c r="F17" i="11"/>
  <c r="E18" i="11"/>
  <c r="F18" i="11" s="1"/>
  <c r="E19" i="11" s="1"/>
  <c r="F19" i="11" s="1"/>
  <c r="E9" i="11"/>
  <c r="E28" i="11" l="1"/>
  <c r="F28" i="11" s="1"/>
  <c r="E29" i="11"/>
  <c r="E20" i="11"/>
  <c r="F20" i="11" s="1"/>
  <c r="F9" i="11"/>
  <c r="E10" i="11" s="1"/>
  <c r="F10" i="11" s="1"/>
  <c r="I5" i="11"/>
  <c r="I4" i="11" s="1"/>
  <c r="H42" i="11"/>
  <c r="H41" i="11"/>
  <c r="H33" i="11"/>
  <c r="H23" i="11"/>
  <c r="H15" i="11"/>
  <c r="H8" i="11"/>
  <c r="F29" i="11" l="1"/>
  <c r="E30" i="11" s="1"/>
  <c r="H24" i="11"/>
  <c r="H25" i="11"/>
  <c r="H9" i="11"/>
  <c r="E11" i="11"/>
  <c r="I6" i="11"/>
  <c r="F30" i="11" l="1"/>
  <c r="E31" i="11" s="1"/>
  <c r="H30" i="11"/>
  <c r="E12" i="11"/>
  <c r="F12" i="11" s="1"/>
  <c r="E13" i="11" s="1"/>
  <c r="F13" i="11" s="1"/>
  <c r="F11" i="11"/>
  <c r="H40" i="11"/>
  <c r="H34" i="11"/>
  <c r="H28" i="11"/>
  <c r="H10" i="11"/>
  <c r="H26" i="11"/>
  <c r="H16" i="11"/>
  <c r="J5" i="11"/>
  <c r="K5" i="11" s="1"/>
  <c r="L5" i="11" s="1"/>
  <c r="M5" i="11" s="1"/>
  <c r="N5" i="11" s="1"/>
  <c r="O5" i="11" s="1"/>
  <c r="P5" i="11" s="1"/>
  <c r="F31" i="11" l="1"/>
  <c r="E32" i="11" s="1"/>
  <c r="F32" i="11" s="1"/>
  <c r="H29" i="11"/>
  <c r="H13" i="11"/>
  <c r="E14" i="11"/>
  <c r="F14" i="11" s="1"/>
  <c r="H35" i="11"/>
  <c r="H36" i="11"/>
  <c r="H17" i="11"/>
  <c r="H11" i="11"/>
  <c r="H12" i="11"/>
  <c r="P4" i="11"/>
  <c r="Q5" i="11"/>
  <c r="R5" i="11" s="1"/>
  <c r="S5" i="11" s="1"/>
  <c r="T5" i="11" s="1"/>
  <c r="U5" i="11" s="1"/>
  <c r="V5" i="11" s="1"/>
  <c r="W5" i="11" s="1"/>
  <c r="J6" i="11"/>
  <c r="H32" i="11" l="1"/>
  <c r="H27" i="11"/>
  <c r="H20" i="1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<sst xmlns="http://schemas.openxmlformats.org/spreadsheetml/2006/main" count="86" uniqueCount="63">
  <si>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</si>
  <si>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</si>
  <si>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</si>
  <si>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</si>
  <si>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</si>
  <si>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</si>
  <si>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</si>
  <si>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</si>
  <si>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</si>
  <si>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</si>
  <si>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</si>
  <si>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</si>
  <si>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</si>
  <si>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</si>
  <si>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</si>
  <si>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</si>
  <si>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</si>
  <si>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</si>
  <si>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</si>
  <si>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</si>
  <si>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</si>
  <si>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</si>
  <si>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</si>
  <si>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Architects in Void</t>
  </si>
  <si>
    <t>CS301</t>
  </si>
  <si>
    <t>Alex Legner | Will Tetzlaff</t>
  </si>
  <si>
    <t>Proposal</t>
  </si>
  <si>
    <t>IDD</t>
  </si>
  <si>
    <t>MVP Development</t>
  </si>
  <si>
    <t>R&amp;D Report + Presentation</t>
  </si>
  <si>
    <t>Executive Summary</t>
  </si>
  <si>
    <t>Research Question</t>
  </si>
  <si>
    <t>Literature Review</t>
  </si>
  <si>
    <t>Implementation Plan</t>
  </si>
  <si>
    <t>Summary &amp; References</t>
  </si>
  <si>
    <t>Alex Legner</t>
  </si>
  <si>
    <t>All</t>
  </si>
  <si>
    <t>Will Tetzlaff</t>
  </si>
  <si>
    <t>Formatting &amp; Finalising</t>
  </si>
  <si>
    <t>Project Description</t>
  </si>
  <si>
    <t>SRS Document</t>
  </si>
  <si>
    <t>UI/UX Prototpying</t>
  </si>
  <si>
    <t>Presentation Prep</t>
  </si>
  <si>
    <t>Presentation + Q/A</t>
  </si>
  <si>
    <t>Break</t>
  </si>
  <si>
    <t>Mid Semester Break</t>
  </si>
  <si>
    <t>Player Controller</t>
  </si>
  <si>
    <t>All UI Elements</t>
  </si>
  <si>
    <t>Building Mechanics</t>
  </si>
  <si>
    <t>Individual Report</t>
  </si>
  <si>
    <t>World Bounding Box</t>
  </si>
  <si>
    <t>Graphics + Sounds</t>
  </si>
  <si>
    <t>Further Customisation</t>
  </si>
  <si>
    <t>User Testing + Bug Fixing</t>
  </si>
  <si>
    <t>All (Individually)</t>
  </si>
  <si>
    <t>Flying + Physics</t>
  </si>
  <si>
    <t>Intro + Overview</t>
  </si>
  <si>
    <t>Progress Reports</t>
  </si>
  <si>
    <t>Results</t>
  </si>
  <si>
    <t>Discussion</t>
  </si>
  <si>
    <t>Conclusion</t>
  </si>
  <si>
    <t>References</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</si>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</sst>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2"/>
      <color theme="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969696"/>
        <bgColor indexed="64"/>
      </patternFill>
    </fill>
    <fill>
      <patternFill patternType="solid">
        <fgColor theme="1" tint="0.249977111117893"/>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4" fontId="19" fillId="6" borderId="0" xfId="0" applyNumberFormat="1" applyFont="1" applyFill="1" applyAlignment="1">
      <alignment horizontal="center" vertical="center"/>
    </xf>
    <xf numFmtId="14" fontId="1" fillId="6" borderId="0" xfId="0" applyNumberFormat="1" applyFont="1" applyFill="1" applyAlignment="1">
      <alignment horizontal="center" vertical="center"/>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14" fontId="19" fillId="7" borderId="0" xfId="0" applyNumberFormat="1" applyFont="1" applyFill="1" applyAlignment="1">
      <alignment horizontal="center" vertical="center"/>
    </xf>
    <xf numFmtId="14" fontId="1" fillId="7" borderId="0" xfId="0" applyNumberFormat="1" applyFont="1" applyFill="1" applyAlignment="1">
      <alignment horizontal="center" vertical="center"/>
    </xf>
    <xf numFmtId="14" fontId="19" fillId="4" borderId="5" xfId="10" applyNumberFormat="1" applyFont="1" applyFill="1" applyBorder="1">
      <alignment horizontal="center" vertical="center"/>
    </xf>
    <xf numFmtId="14" fontId="19" fillId="8" borderId="0" xfId="0" applyNumberFormat="1" applyFont="1" applyFill="1" applyAlignment="1">
      <alignment horizontal="center" vertical="center"/>
    </xf>
    <xf numFmtId="14" fontId="1" fillId="8" borderId="0" xfId="0" applyNumberFormat="1" applyFont="1" applyFill="1" applyAlignment="1">
      <alignment horizontal="center" vertical="center"/>
    </xf>
    <xf numFmtId="14" fontId="19" fillId="5" borderId="8" xfId="10" applyNumberFormat="1" applyFont="1" applyFill="1" applyBorder="1">
      <alignment horizontal="center" vertical="center"/>
    </xf>
    <xf numFmtId="14" fontId="19" fillId="9"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9" fillId="10" borderId="9" xfId="10" applyNumberFormat="1" applyFont="1" applyFill="1" applyBorder="1">
      <alignment horizontal="center" vertical="center"/>
    </xf>
    <xf numFmtId="14" fontId="19" fillId="0" borderId="0" xfId="10" applyNumberFormat="1" applyFont="1" applyBorder="1">
      <alignment horizontal="center" vertical="center"/>
    </xf>
    <xf numFmtId="14" fontId="25" fillId="2" borderId="0" xfId="0" applyNumberFormat="1" applyFont="1" applyFill="1" applyAlignment="1">
      <alignment horizontal="left" vertical="center"/>
    </xf>
    <xf numFmtId="14" fontId="1" fillId="2" borderId="0" xfId="0" applyNumberFormat="1" applyFont="1" applyFill="1" applyAlignment="1">
      <alignment horizontal="center" vertical="center"/>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4" fontId="19" fillId="3" borderId="0" xfId="10" applyNumberFormat="1" applyFont="1" applyFill="1" applyBorder="1">
      <alignment horizontal="center" vertical="center"/>
    </xf>
    <xf numFmtId="0" fontId="19" fillId="4" borderId="5" xfId="11" quotePrefix="1" applyFont="1" applyFill="1" applyBorder="1" applyAlignment="1">
      <alignment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1" fillId="13" borderId="0" xfId="12" applyFont="1" applyFill="1" applyBorder="1">
      <alignment horizontal="left" vertical="center" indent="2"/>
    </xf>
    <xf numFmtId="0" fontId="1" fillId="13" borderId="0" xfId="11" applyFont="1" applyFill="1" applyBorder="1" applyAlignment="1">
      <alignment vertical="center"/>
    </xf>
    <xf numFmtId="9" fontId="1" fillId="13" borderId="0" xfId="2" applyFont="1" applyFill="1" applyBorder="1" applyAlignment="1">
      <alignment horizontal="center" vertical="center"/>
    </xf>
    <xf numFmtId="14" fontId="1" fillId="13" borderId="0" xfId="10" applyNumberFormat="1" applyFont="1" applyFill="1" applyBorder="1">
      <alignment horizontal="center" vertical="center"/>
    </xf>
    <xf numFmtId="0" fontId="19" fillId="14" borderId="0" xfId="11" applyFont="1" applyFill="1" applyBorder="1" applyAlignment="1">
      <alignment vertical="center"/>
    </xf>
    <xf numFmtId="9" fontId="1" fillId="14" borderId="0" xfId="2" applyFont="1" applyFill="1" applyBorder="1" applyAlignment="1">
      <alignment horizontal="center" vertical="center"/>
    </xf>
    <xf numFmtId="14" fontId="19" fillId="14" borderId="0" xfId="0" applyNumberFormat="1" applyFont="1" applyFill="1" applyAlignment="1">
      <alignment horizontal="center" vertical="center"/>
    </xf>
    <xf numFmtId="14" fontId="1" fillId="14" borderId="0" xfId="0" applyNumberFormat="1" applyFont="1" applyFill="1" applyAlignment="1">
      <alignment horizontal="center" vertical="center"/>
    </xf>
    <xf numFmtId="0" fontId="32" fillId="14" borderId="0" xfId="0" applyFont="1" applyFill="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fill>
        <patternFill>
          <bgColor theme="0" tint="-0.34998626667073579"/>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 zoomScaleNormal="100" zoomScalePageLayoutView="70" workbookViewId="0">
      <selection activeCell="W26" sqref="W26"/>
    </sheetView>
  </sheetViews>
  <sheetFormatPr defaultColWidth="8.6640625" defaultRowHeight="30.1" customHeight="1" x14ac:dyDescent="0.2"/>
  <cols>
    <col min="1" max="1" width="2.6640625" style="13"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25">
      <c r="A1" s="14"/>
      <c r="B1" s="82" t="s">
        <v>23</v>
      </c>
      <c r="C1" s="18"/>
      <c r="D1" s="19"/>
      <c r="E1" s="20"/>
      <c r="F1" s="21"/>
      <c r="H1" s="1"/>
      <c r="I1" s="119" t="s">
        <v>20</v>
      </c>
      <c r="J1" s="120"/>
      <c r="K1" s="120"/>
      <c r="L1" s="120"/>
      <c r="M1" s="120"/>
      <c r="N1" s="120"/>
      <c r="O1" s="120"/>
      <c r="P1" s="24"/>
      <c r="Q1" s="118">
        <f>DATE(2024,7,22)</f>
        <v>45495</v>
      </c>
      <c r="R1" s="117"/>
      <c r="S1" s="117"/>
      <c r="T1" s="117"/>
      <c r="U1" s="117"/>
      <c r="V1" s="117"/>
      <c r="W1" s="117"/>
      <c r="X1" s="117"/>
      <c r="Y1" s="117"/>
      <c r="Z1" s="117"/>
    </row>
    <row r="2" spans="1:64" ht="30.1" customHeight="1" x14ac:dyDescent="0.5">
      <c r="B2" s="80" t="s">
        <v>24</v>
      </c>
      <c r="C2" s="81" t="s">
        <v>25</v>
      </c>
      <c r="D2" s="22"/>
      <c r="E2" s="23"/>
      <c r="F2" s="22"/>
      <c r="I2" s="119" t="s">
        <v>21</v>
      </c>
      <c r="J2" s="120"/>
      <c r="K2" s="120"/>
      <c r="L2" s="120"/>
      <c r="M2" s="120"/>
      <c r="N2" s="120"/>
      <c r="O2" s="120"/>
      <c r="P2" s="24"/>
      <c r="Q2" s="116">
        <v>10</v>
      </c>
      <c r="R2" s="117"/>
      <c r="S2" s="117"/>
      <c r="T2" s="117"/>
      <c r="U2" s="117"/>
      <c r="V2" s="117"/>
      <c r="W2" s="117"/>
      <c r="X2" s="117"/>
      <c r="Y2" s="117"/>
      <c r="Z2" s="117"/>
    </row>
    <row r="3" spans="1:64" s="26" customFormat="1" ht="30.1" customHeight="1" x14ac:dyDescent="0.25">
      <c r="A3" s="13"/>
      <c r="B3" s="25"/>
      <c r="D3" s="27"/>
      <c r="E3" s="28"/>
    </row>
    <row r="4" spans="1:64" s="26" customFormat="1" ht="30.1" customHeight="1" x14ac:dyDescent="0.2">
      <c r="A4" s="14"/>
      <c r="B4" s="29"/>
      <c r="E4" s="30"/>
      <c r="I4" s="113">
        <f>I5</f>
        <v>45558</v>
      </c>
      <c r="J4" s="111"/>
      <c r="K4" s="111"/>
      <c r="L4" s="111"/>
      <c r="M4" s="111"/>
      <c r="N4" s="111"/>
      <c r="O4" s="111"/>
      <c r="P4" s="111">
        <f>P5</f>
        <v>45565</v>
      </c>
      <c r="Q4" s="111"/>
      <c r="R4" s="111"/>
      <c r="S4" s="111"/>
      <c r="T4" s="111"/>
      <c r="U4" s="111"/>
      <c r="V4" s="111"/>
      <c r="W4" s="111">
        <f>W5</f>
        <v>45572</v>
      </c>
      <c r="X4" s="111"/>
      <c r="Y4" s="111"/>
      <c r="Z4" s="111"/>
      <c r="AA4" s="111"/>
      <c r="AB4" s="111"/>
      <c r="AC4" s="111"/>
      <c r="AD4" s="111">
        <f>AD5</f>
        <v>45579</v>
      </c>
      <c r="AE4" s="111"/>
      <c r="AF4" s="111"/>
      <c r="AG4" s="111"/>
      <c r="AH4" s="111"/>
      <c r="AI4" s="111"/>
      <c r="AJ4" s="111"/>
      <c r="AK4" s="111">
        <f>AK5</f>
        <v>45586</v>
      </c>
      <c r="AL4" s="111"/>
      <c r="AM4" s="111"/>
      <c r="AN4" s="111"/>
      <c r="AO4" s="111"/>
      <c r="AP4" s="111"/>
      <c r="AQ4" s="111"/>
      <c r="AR4" s="111">
        <f>AR5</f>
        <v>45593</v>
      </c>
      <c r="AS4" s="111"/>
      <c r="AT4" s="111"/>
      <c r="AU4" s="111"/>
      <c r="AV4" s="111"/>
      <c r="AW4" s="111"/>
      <c r="AX4" s="111"/>
      <c r="AY4" s="111">
        <f>AY5</f>
        <v>45600</v>
      </c>
      <c r="AZ4" s="111"/>
      <c r="BA4" s="111"/>
      <c r="BB4" s="111"/>
      <c r="BC4" s="111"/>
      <c r="BD4" s="111"/>
      <c r="BE4" s="111"/>
      <c r="BF4" s="111">
        <f>BF5</f>
        <v>45607</v>
      </c>
      <c r="BG4" s="111"/>
      <c r="BH4" s="111"/>
      <c r="BI4" s="111"/>
      <c r="BJ4" s="111"/>
      <c r="BK4" s="111"/>
      <c r="BL4" s="112"/>
    </row>
    <row r="5" spans="1:64" s="26" customFormat="1" ht="14.95" customHeight="1" x14ac:dyDescent="0.2">
      <c r="A5" s="121"/>
      <c r="B5" s="122" t="s">
        <v>5</v>
      </c>
      <c r="C5" s="124" t="s">
        <v>22</v>
      </c>
      <c r="D5" s="114" t="s">
        <v>1</v>
      </c>
      <c r="E5" s="114" t="s">
        <v>3</v>
      </c>
      <c r="F5" s="114" t="s">
        <v>4</v>
      </c>
      <c r="I5" s="31">
        <f>Project_Start-WEEKDAY(Project_Start,1)+2+7*(Display_Week-1)</f>
        <v>45558</v>
      </c>
      <c r="J5" s="31">
        <f>I5+1</f>
        <v>45559</v>
      </c>
      <c r="K5" s="31">
        <f t="shared" ref="K5:AX5" si="0">J5+1</f>
        <v>45560</v>
      </c>
      <c r="L5" s="31">
        <f t="shared" si="0"/>
        <v>45561</v>
      </c>
      <c r="M5" s="31">
        <f t="shared" si="0"/>
        <v>45562</v>
      </c>
      <c r="N5" s="31">
        <f t="shared" si="0"/>
        <v>45563</v>
      </c>
      <c r="O5" s="32">
        <f t="shared" si="0"/>
        <v>45564</v>
      </c>
      <c r="P5" s="33">
        <f>O5+1</f>
        <v>45565</v>
      </c>
      <c r="Q5" s="31">
        <f>P5+1</f>
        <v>45566</v>
      </c>
      <c r="R5" s="31">
        <f t="shared" si="0"/>
        <v>45567</v>
      </c>
      <c r="S5" s="31">
        <f t="shared" si="0"/>
        <v>45568</v>
      </c>
      <c r="T5" s="31">
        <f t="shared" si="0"/>
        <v>45569</v>
      </c>
      <c r="U5" s="31">
        <f t="shared" si="0"/>
        <v>45570</v>
      </c>
      <c r="V5" s="32">
        <f t="shared" si="0"/>
        <v>45571</v>
      </c>
      <c r="W5" s="33">
        <f>V5+1</f>
        <v>45572</v>
      </c>
      <c r="X5" s="31">
        <f>W5+1</f>
        <v>45573</v>
      </c>
      <c r="Y5" s="31">
        <f t="shared" si="0"/>
        <v>45574</v>
      </c>
      <c r="Z5" s="31">
        <f t="shared" si="0"/>
        <v>45575</v>
      </c>
      <c r="AA5" s="31">
        <f t="shared" si="0"/>
        <v>45576</v>
      </c>
      <c r="AB5" s="31">
        <f t="shared" si="0"/>
        <v>45577</v>
      </c>
      <c r="AC5" s="32">
        <f t="shared" si="0"/>
        <v>45578</v>
      </c>
      <c r="AD5" s="33">
        <f>AC5+1</f>
        <v>45579</v>
      </c>
      <c r="AE5" s="31">
        <f>AD5+1</f>
        <v>45580</v>
      </c>
      <c r="AF5" s="31">
        <f t="shared" si="0"/>
        <v>45581</v>
      </c>
      <c r="AG5" s="31">
        <f t="shared" si="0"/>
        <v>45582</v>
      </c>
      <c r="AH5" s="31">
        <f t="shared" si="0"/>
        <v>45583</v>
      </c>
      <c r="AI5" s="31">
        <f t="shared" si="0"/>
        <v>45584</v>
      </c>
      <c r="AJ5" s="32">
        <f t="shared" si="0"/>
        <v>45585</v>
      </c>
      <c r="AK5" s="33">
        <f>AJ5+1</f>
        <v>45586</v>
      </c>
      <c r="AL5" s="31">
        <f>AK5+1</f>
        <v>45587</v>
      </c>
      <c r="AM5" s="31">
        <f t="shared" si="0"/>
        <v>45588</v>
      </c>
      <c r="AN5" s="31">
        <f t="shared" si="0"/>
        <v>45589</v>
      </c>
      <c r="AO5" s="31">
        <f t="shared" si="0"/>
        <v>45590</v>
      </c>
      <c r="AP5" s="31">
        <f t="shared" si="0"/>
        <v>45591</v>
      </c>
      <c r="AQ5" s="32">
        <f t="shared" si="0"/>
        <v>45592</v>
      </c>
      <c r="AR5" s="33">
        <f>AQ5+1</f>
        <v>45593</v>
      </c>
      <c r="AS5" s="31">
        <f>AR5+1</f>
        <v>45594</v>
      </c>
      <c r="AT5" s="31">
        <f t="shared" si="0"/>
        <v>45595</v>
      </c>
      <c r="AU5" s="31">
        <f t="shared" si="0"/>
        <v>45596</v>
      </c>
      <c r="AV5" s="31">
        <f t="shared" si="0"/>
        <v>45597</v>
      </c>
      <c r="AW5" s="31">
        <f t="shared" si="0"/>
        <v>45598</v>
      </c>
      <c r="AX5" s="32">
        <f t="shared" si="0"/>
        <v>45599</v>
      </c>
      <c r="AY5" s="33">
        <f>AX5+1</f>
        <v>45600</v>
      </c>
      <c r="AZ5" s="31">
        <f>AY5+1</f>
        <v>45601</v>
      </c>
      <c r="BA5" s="31">
        <f t="shared" ref="BA5:BE5" si="1">AZ5+1</f>
        <v>45602</v>
      </c>
      <c r="BB5" s="31">
        <f t="shared" si="1"/>
        <v>45603</v>
      </c>
      <c r="BC5" s="31">
        <f t="shared" si="1"/>
        <v>45604</v>
      </c>
      <c r="BD5" s="31">
        <f t="shared" si="1"/>
        <v>45605</v>
      </c>
      <c r="BE5" s="32">
        <f t="shared" si="1"/>
        <v>45606</v>
      </c>
      <c r="BF5" s="33">
        <f>BE5+1</f>
        <v>45607</v>
      </c>
      <c r="BG5" s="31">
        <f>BF5+1</f>
        <v>45608</v>
      </c>
      <c r="BH5" s="31">
        <f t="shared" ref="BH5:BL5" si="2">BG5+1</f>
        <v>45609</v>
      </c>
      <c r="BI5" s="31">
        <f t="shared" si="2"/>
        <v>45610</v>
      </c>
      <c r="BJ5" s="31">
        <f t="shared" si="2"/>
        <v>45611</v>
      </c>
      <c r="BK5" s="31">
        <f t="shared" si="2"/>
        <v>45612</v>
      </c>
      <c r="BL5" s="31">
        <f t="shared" si="2"/>
        <v>45613</v>
      </c>
    </row>
    <row r="6" spans="1:64" s="26" customFormat="1" ht="14.95" customHeight="1" thickBot="1" x14ac:dyDescent="0.25">
      <c r="A6" s="121"/>
      <c r="B6" s="123"/>
      <c r="C6" s="115"/>
      <c r="D6" s="115"/>
      <c r="E6" s="115"/>
      <c r="F6" s="115"/>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1" hidden="1" customHeight="1" thickBot="1" x14ac:dyDescent="0.2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4" customFormat="1" ht="30.1" customHeight="1" thickBot="1" x14ac:dyDescent="0.25">
      <c r="A8" s="14"/>
      <c r="B8" s="40" t="s">
        <v>26</v>
      </c>
      <c r="C8" s="41"/>
      <c r="D8" s="42"/>
      <c r="E8" s="90"/>
      <c r="F8" s="91"/>
      <c r="G8" s="17"/>
      <c r="H8" s="5" t="str">
        <f t="shared" ref="H8:H42"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1" customHeight="1" thickBot="1" x14ac:dyDescent="0.25">
      <c r="A9" s="14"/>
      <c r="B9" s="45" t="s">
        <v>30</v>
      </c>
      <c r="C9" s="46" t="s">
        <v>35</v>
      </c>
      <c r="D9" s="47">
        <v>1</v>
      </c>
      <c r="E9" s="92">
        <f>Project_Start</f>
        <v>45495</v>
      </c>
      <c r="F9" s="92">
        <f>E9+1</f>
        <v>45496</v>
      </c>
      <c r="G9" s="17"/>
      <c r="H9" s="5">
        <f t="shared" si="5"/>
        <v>2</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row>
    <row r="10" spans="1:64" s="44" customFormat="1" ht="30.1" customHeight="1" thickBot="1" x14ac:dyDescent="0.25">
      <c r="A10" s="14"/>
      <c r="B10" s="49" t="s">
        <v>31</v>
      </c>
      <c r="C10" s="50" t="s">
        <v>35</v>
      </c>
      <c r="D10" s="51">
        <v>1</v>
      </c>
      <c r="E10" s="93">
        <f>F9</f>
        <v>45496</v>
      </c>
      <c r="F10" s="93">
        <f>E10+2</f>
        <v>45498</v>
      </c>
      <c r="G10" s="17"/>
      <c r="H10" s="5">
        <f t="shared" si="5"/>
        <v>3</v>
      </c>
      <c r="I10" s="48"/>
      <c r="J10" s="48"/>
      <c r="K10" s="48"/>
      <c r="L10" s="48"/>
      <c r="M10" s="48"/>
      <c r="N10" s="48"/>
      <c r="O10" s="48"/>
      <c r="P10" s="48"/>
      <c r="Q10" s="48"/>
      <c r="R10" s="48"/>
      <c r="S10" s="48"/>
      <c r="T10" s="48"/>
      <c r="U10" s="52"/>
      <c r="V10" s="52"/>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row>
    <row r="11" spans="1:64" s="44" customFormat="1" ht="30.1" customHeight="1" thickBot="1" x14ac:dyDescent="0.25">
      <c r="A11" s="13"/>
      <c r="B11" s="49" t="s">
        <v>32</v>
      </c>
      <c r="C11" s="50" t="s">
        <v>36</v>
      </c>
      <c r="D11" s="51">
        <v>0.1</v>
      </c>
      <c r="E11" s="93">
        <f>F10</f>
        <v>45498</v>
      </c>
      <c r="F11" s="93">
        <f>E11+11</f>
        <v>45509</v>
      </c>
      <c r="G11" s="17"/>
      <c r="H11" s="5">
        <f t="shared" si="5"/>
        <v>12</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row>
    <row r="12" spans="1:64" s="44" customFormat="1" ht="30.1" customHeight="1" thickBot="1" x14ac:dyDescent="0.25">
      <c r="A12" s="13"/>
      <c r="B12" s="49" t="s">
        <v>33</v>
      </c>
      <c r="C12" s="50" t="s">
        <v>36</v>
      </c>
      <c r="D12" s="51">
        <v>0.5</v>
      </c>
      <c r="E12" s="93">
        <f>E11</f>
        <v>45498</v>
      </c>
      <c r="F12" s="93">
        <f>E12+11</f>
        <v>45509</v>
      </c>
      <c r="G12" s="17"/>
      <c r="H12" s="5">
        <f t="shared" si="5"/>
        <v>12</v>
      </c>
      <c r="I12" s="48"/>
      <c r="J12" s="48"/>
      <c r="K12" s="48"/>
      <c r="L12" s="48"/>
      <c r="M12" s="48"/>
      <c r="N12" s="48"/>
      <c r="O12" s="48"/>
      <c r="P12" s="48"/>
      <c r="Q12" s="48"/>
      <c r="R12" s="48"/>
      <c r="S12" s="48"/>
      <c r="T12" s="48"/>
      <c r="U12" s="48"/>
      <c r="V12" s="48"/>
      <c r="W12" s="48"/>
      <c r="X12" s="48"/>
      <c r="Y12" s="52"/>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row>
    <row r="13" spans="1:64" s="44" customFormat="1" ht="30.1" customHeight="1" thickBot="1" x14ac:dyDescent="0.25">
      <c r="A13" s="13"/>
      <c r="B13" s="49" t="s">
        <v>34</v>
      </c>
      <c r="C13" s="50" t="s">
        <v>37</v>
      </c>
      <c r="D13" s="51">
        <v>0</v>
      </c>
      <c r="E13" s="93">
        <f>F12+1</f>
        <v>45510</v>
      </c>
      <c r="F13" s="93">
        <f>E13+3</f>
        <v>45513</v>
      </c>
      <c r="G13" s="17"/>
      <c r="H13" s="5">
        <f t="shared" si="5"/>
        <v>4</v>
      </c>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row>
    <row r="14" spans="1:64" s="44" customFormat="1" ht="30.1" customHeight="1" thickBot="1" x14ac:dyDescent="0.25">
      <c r="A14" s="13"/>
      <c r="B14" s="106" t="s">
        <v>38</v>
      </c>
      <c r="C14" s="107" t="s">
        <v>36</v>
      </c>
      <c r="D14" s="108">
        <v>0</v>
      </c>
      <c r="E14" s="93">
        <f>F13</f>
        <v>45513</v>
      </c>
      <c r="F14" s="109">
        <f>E14+2</f>
        <v>45515</v>
      </c>
      <c r="G14" s="17"/>
      <c r="H14" s="5"/>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row>
    <row r="15" spans="1:64" s="44" customFormat="1" ht="30.1" customHeight="1" thickBot="1" x14ac:dyDescent="0.25">
      <c r="A15" s="14"/>
      <c r="B15" s="53" t="s">
        <v>27</v>
      </c>
      <c r="C15" s="54"/>
      <c r="D15" s="55"/>
      <c r="E15" s="94"/>
      <c r="F15" s="95"/>
      <c r="G15" s="17"/>
      <c r="H15" s="5" t="str">
        <f t="shared" si="5"/>
        <v/>
      </c>
    </row>
    <row r="16" spans="1:64" s="44" customFormat="1" ht="30.1" customHeight="1" thickBot="1" x14ac:dyDescent="0.25">
      <c r="A16" s="14"/>
      <c r="B16" s="56" t="s">
        <v>39</v>
      </c>
      <c r="C16" s="57" t="s">
        <v>36</v>
      </c>
      <c r="D16" s="58">
        <v>0</v>
      </c>
      <c r="E16" s="96">
        <f>DATE(2024,8,12)</f>
        <v>45516</v>
      </c>
      <c r="F16" s="96">
        <f>E16+6</f>
        <v>45522</v>
      </c>
      <c r="G16" s="17"/>
      <c r="H16" s="5">
        <f t="shared" si="5"/>
        <v>7</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row>
    <row r="17" spans="1:64" s="44" customFormat="1" ht="30.1" customHeight="1" thickBot="1" x14ac:dyDescent="0.25">
      <c r="A17" s="13"/>
      <c r="B17" s="56" t="s">
        <v>40</v>
      </c>
      <c r="C17" s="110" t="s">
        <v>35</v>
      </c>
      <c r="D17" s="58">
        <v>0</v>
      </c>
      <c r="E17" s="96">
        <f>F16+1</f>
        <v>45523</v>
      </c>
      <c r="F17" s="96">
        <f>E17+20</f>
        <v>45543</v>
      </c>
      <c r="G17" s="17"/>
      <c r="H17" s="5">
        <f t="shared" si="5"/>
        <v>21</v>
      </c>
      <c r="I17" s="48"/>
      <c r="J17" s="48"/>
      <c r="K17" s="48"/>
      <c r="L17" s="48"/>
      <c r="M17" s="48"/>
      <c r="N17" s="48"/>
      <c r="O17" s="48"/>
      <c r="P17" s="48"/>
      <c r="Q17" s="48"/>
      <c r="R17" s="48"/>
      <c r="S17" s="48"/>
      <c r="T17" s="48"/>
      <c r="U17" s="52"/>
      <c r="V17" s="52"/>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row>
    <row r="18" spans="1:64" s="44" customFormat="1" ht="30.1" customHeight="1" thickBot="1" x14ac:dyDescent="0.25">
      <c r="A18" s="13"/>
      <c r="B18" s="56" t="s">
        <v>41</v>
      </c>
      <c r="C18" s="57" t="s">
        <v>37</v>
      </c>
      <c r="D18" s="58">
        <v>0</v>
      </c>
      <c r="E18" s="96">
        <f>E17+0</f>
        <v>45523</v>
      </c>
      <c r="F18" s="96">
        <f>E18+20</f>
        <v>45543</v>
      </c>
      <c r="G18" s="17"/>
      <c r="H18" s="5">
        <f t="shared" si="5"/>
        <v>21</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row>
    <row r="19" spans="1:64" s="44" customFormat="1" ht="30.1" customHeight="1" thickBot="1" x14ac:dyDescent="0.25">
      <c r="A19" s="13"/>
      <c r="B19" s="56" t="s">
        <v>42</v>
      </c>
      <c r="C19" s="57" t="s">
        <v>36</v>
      </c>
      <c r="D19" s="58">
        <v>0</v>
      </c>
      <c r="E19" s="96">
        <f>F18+1</f>
        <v>45544</v>
      </c>
      <c r="F19" s="96">
        <f>E19+3</f>
        <v>45547</v>
      </c>
      <c r="G19" s="17"/>
      <c r="H19" s="5">
        <f t="shared" si="5"/>
        <v>4</v>
      </c>
      <c r="I19" s="48"/>
      <c r="J19" s="48"/>
      <c r="K19" s="48"/>
      <c r="L19" s="48"/>
      <c r="M19" s="48"/>
      <c r="N19" s="48"/>
      <c r="O19" s="48"/>
      <c r="P19" s="48"/>
      <c r="Q19" s="48"/>
      <c r="R19" s="48"/>
      <c r="S19" s="48"/>
      <c r="T19" s="48"/>
      <c r="U19" s="48"/>
      <c r="V19" s="48"/>
      <c r="W19" s="48"/>
      <c r="X19" s="48"/>
      <c r="Y19" s="52"/>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row>
    <row r="20" spans="1:64" s="44" customFormat="1" ht="30.1" customHeight="1" thickBot="1" x14ac:dyDescent="0.25">
      <c r="A20" s="13"/>
      <c r="B20" s="56" t="s">
        <v>43</v>
      </c>
      <c r="C20" s="57" t="s">
        <v>36</v>
      </c>
      <c r="D20" s="58">
        <v>0</v>
      </c>
      <c r="E20" s="96">
        <f>F19</f>
        <v>45547</v>
      </c>
      <c r="F20" s="96">
        <f>E20+1</f>
        <v>45548</v>
      </c>
      <c r="G20" s="17"/>
      <c r="H20" s="5">
        <f t="shared" si="5"/>
        <v>2</v>
      </c>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row>
    <row r="21" spans="1:64" s="44" customFormat="1" ht="30.1" customHeight="1" thickBot="1" x14ac:dyDescent="0.25">
      <c r="A21" s="13"/>
      <c r="B21" s="133" t="s">
        <v>44</v>
      </c>
      <c r="C21" s="129"/>
      <c r="D21" s="130"/>
      <c r="E21" s="131"/>
      <c r="F21" s="132"/>
      <c r="G21" s="17"/>
      <c r="H21" s="5"/>
    </row>
    <row r="22" spans="1:64" s="44" customFormat="1" ht="30.1" customHeight="1" thickBot="1" x14ac:dyDescent="0.25">
      <c r="A22" s="13"/>
      <c r="B22" s="125" t="s">
        <v>45</v>
      </c>
      <c r="C22" s="126"/>
      <c r="D22" s="127"/>
      <c r="E22" s="128">
        <f>DATE(2024,9,16)</f>
        <v>45551</v>
      </c>
      <c r="F22" s="128">
        <f>E22+6</f>
        <v>45557</v>
      </c>
      <c r="G22" s="17"/>
      <c r="H22" s="5"/>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row>
    <row r="23" spans="1:64" s="44" customFormat="1" ht="30.1" customHeight="1" thickBot="1" x14ac:dyDescent="0.25">
      <c r="A23" s="13"/>
      <c r="B23" s="59" t="s">
        <v>28</v>
      </c>
      <c r="C23" s="60"/>
      <c r="D23" s="61"/>
      <c r="E23" s="97"/>
      <c r="F23" s="98"/>
      <c r="G23" s="17"/>
      <c r="H23" s="5" t="str">
        <f t="shared" si="5"/>
        <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row>
    <row r="24" spans="1:64" s="44" customFormat="1" ht="29.9" customHeight="1" thickBot="1" x14ac:dyDescent="0.25">
      <c r="A24" s="13"/>
      <c r="B24" s="63" t="s">
        <v>46</v>
      </c>
      <c r="C24" s="64" t="s">
        <v>36</v>
      </c>
      <c r="D24" s="65">
        <v>0</v>
      </c>
      <c r="E24" s="99">
        <f>DATE(2024,9,23)</f>
        <v>45558</v>
      </c>
      <c r="F24" s="99">
        <f>E24+5</f>
        <v>45563</v>
      </c>
      <c r="G24" s="17"/>
      <c r="H24" s="5">
        <f t="shared" si="5"/>
        <v>6</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row>
    <row r="25" spans="1:64" s="44" customFormat="1" ht="30.1" customHeight="1" thickBot="1" x14ac:dyDescent="0.25">
      <c r="A25" s="13"/>
      <c r="B25" s="63" t="s">
        <v>47</v>
      </c>
      <c r="C25" s="64" t="s">
        <v>35</v>
      </c>
      <c r="D25" s="65">
        <v>0</v>
      </c>
      <c r="E25" s="99">
        <f>F24+1</f>
        <v>45564</v>
      </c>
      <c r="F25" s="99">
        <f>E25+4</f>
        <v>45568</v>
      </c>
      <c r="G25" s="17"/>
      <c r="H25" s="5">
        <f t="shared" si="5"/>
        <v>5</v>
      </c>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row>
    <row r="26" spans="1:64" s="44" customFormat="1" ht="30.1" customHeight="1" thickBot="1" x14ac:dyDescent="0.25">
      <c r="A26" s="13"/>
      <c r="B26" s="63" t="s">
        <v>50</v>
      </c>
      <c r="C26" s="64" t="s">
        <v>37</v>
      </c>
      <c r="D26" s="65">
        <v>0</v>
      </c>
      <c r="E26" s="99">
        <f>E25</f>
        <v>45564</v>
      </c>
      <c r="F26" s="99">
        <f>E26+4</f>
        <v>45568</v>
      </c>
      <c r="G26" s="17"/>
      <c r="H26" s="5">
        <f t="shared" si="5"/>
        <v>5</v>
      </c>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row>
    <row r="27" spans="1:64" s="44" customFormat="1" ht="30.1" customHeight="1" thickBot="1" x14ac:dyDescent="0.25">
      <c r="A27" s="13"/>
      <c r="B27" s="63" t="s">
        <v>48</v>
      </c>
      <c r="C27" s="64" t="s">
        <v>35</v>
      </c>
      <c r="D27" s="65">
        <v>0</v>
      </c>
      <c r="E27" s="99">
        <f t="shared" ref="E27:E32" si="6">F26+1</f>
        <v>45569</v>
      </c>
      <c r="F27" s="99">
        <f>E27+10</f>
        <v>45579</v>
      </c>
      <c r="G27" s="17"/>
      <c r="H27" s="5">
        <f t="shared" si="5"/>
        <v>11</v>
      </c>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row>
    <row r="28" spans="1:64" s="44" customFormat="1" ht="30.1" customHeight="1" thickBot="1" x14ac:dyDescent="0.25">
      <c r="A28" s="13"/>
      <c r="B28" s="63" t="s">
        <v>55</v>
      </c>
      <c r="C28" s="64" t="s">
        <v>37</v>
      </c>
      <c r="D28" s="65">
        <v>0</v>
      </c>
      <c r="E28" s="99">
        <f>E27</f>
        <v>45569</v>
      </c>
      <c r="F28" s="99">
        <f>E28+10</f>
        <v>45579</v>
      </c>
      <c r="G28" s="17"/>
      <c r="H28" s="5">
        <f t="shared" si="5"/>
        <v>11</v>
      </c>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row>
    <row r="29" spans="1:64" s="44" customFormat="1" ht="30.1" customHeight="1" thickBot="1" x14ac:dyDescent="0.25">
      <c r="A29" s="13"/>
      <c r="B29" s="63" t="s">
        <v>51</v>
      </c>
      <c r="C29" s="64" t="s">
        <v>36</v>
      </c>
      <c r="D29" s="65">
        <v>0</v>
      </c>
      <c r="E29" s="99">
        <f t="shared" si="6"/>
        <v>45580</v>
      </c>
      <c r="F29" s="99">
        <f>E29+8</f>
        <v>45588</v>
      </c>
      <c r="G29" s="17"/>
      <c r="H29" s="5">
        <f t="shared" si="5"/>
        <v>9</v>
      </c>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row>
    <row r="30" spans="1:64" s="44" customFormat="1" ht="30.1" customHeight="1" thickBot="1" x14ac:dyDescent="0.25">
      <c r="A30" s="13"/>
      <c r="B30" s="63" t="s">
        <v>52</v>
      </c>
      <c r="C30" s="64" t="s">
        <v>36</v>
      </c>
      <c r="D30" s="65">
        <v>0</v>
      </c>
      <c r="E30" s="99">
        <f t="shared" si="6"/>
        <v>45589</v>
      </c>
      <c r="F30" s="99">
        <f>E30+8</f>
        <v>45597</v>
      </c>
      <c r="G30" s="17"/>
      <c r="H30" s="5">
        <f t="shared" si="5"/>
        <v>9</v>
      </c>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row>
    <row r="31" spans="1:64" s="44" customFormat="1" ht="30.1" customHeight="1" thickBot="1" x14ac:dyDescent="0.25">
      <c r="A31" s="13"/>
      <c r="B31" s="63" t="s">
        <v>53</v>
      </c>
      <c r="C31" s="64" t="s">
        <v>36</v>
      </c>
      <c r="D31" s="65">
        <v>0</v>
      </c>
      <c r="E31" s="99">
        <f t="shared" si="6"/>
        <v>45598</v>
      </c>
      <c r="F31" s="99">
        <f>E31+10</f>
        <v>45608</v>
      </c>
      <c r="G31" s="17"/>
      <c r="H31" s="5"/>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row>
    <row r="32" spans="1:64" s="44" customFormat="1" ht="30.1" customHeight="1" thickBot="1" x14ac:dyDescent="0.25">
      <c r="A32" s="13"/>
      <c r="B32" s="63" t="s">
        <v>49</v>
      </c>
      <c r="C32" s="64" t="s">
        <v>54</v>
      </c>
      <c r="D32" s="65">
        <v>0</v>
      </c>
      <c r="E32" s="99">
        <f t="shared" si="6"/>
        <v>45609</v>
      </c>
      <c r="F32" s="99">
        <f>E32+2</f>
        <v>45611</v>
      </c>
      <c r="G32" s="17"/>
      <c r="H32" s="5">
        <f t="shared" si="5"/>
        <v>3</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row>
    <row r="33" spans="1:64" s="44" customFormat="1" ht="30.1" customHeight="1" thickBot="1" x14ac:dyDescent="0.25">
      <c r="A33" s="13"/>
      <c r="B33" s="66" t="s">
        <v>29</v>
      </c>
      <c r="C33" s="67"/>
      <c r="D33" s="68"/>
      <c r="E33" s="100"/>
      <c r="F33" s="101"/>
      <c r="G33" s="17"/>
      <c r="H33" s="5" t="str">
        <f t="shared" si="5"/>
        <v/>
      </c>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row>
    <row r="34" spans="1:64" s="44" customFormat="1" ht="30.1" customHeight="1" thickBot="1" x14ac:dyDescent="0.25">
      <c r="A34" s="13"/>
      <c r="B34" s="70" t="s">
        <v>56</v>
      </c>
      <c r="C34" s="71" t="s">
        <v>35</v>
      </c>
      <c r="D34" s="72">
        <v>0</v>
      </c>
      <c r="E34" s="102">
        <f>DATE(2024,9,23)</f>
        <v>45558</v>
      </c>
      <c r="F34" s="102">
        <f>E34+5</f>
        <v>45563</v>
      </c>
      <c r="G34" s="17"/>
      <c r="H34" s="5">
        <f t="shared" si="5"/>
        <v>6</v>
      </c>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row>
    <row r="35" spans="1:64" s="44" customFormat="1" ht="30.1" customHeight="1" thickBot="1" x14ac:dyDescent="0.25">
      <c r="A35" s="13"/>
      <c r="B35" s="70" t="s">
        <v>57</v>
      </c>
      <c r="C35" s="71" t="s">
        <v>36</v>
      </c>
      <c r="D35" s="72">
        <v>0</v>
      </c>
      <c r="E35" s="102">
        <f>DATE(2024,9,23)</f>
        <v>45558</v>
      </c>
      <c r="F35" s="102">
        <f>E35+(8*7)-6</f>
        <v>45608</v>
      </c>
      <c r="G35" s="17"/>
      <c r="H35" s="5">
        <f t="shared" si="5"/>
        <v>51</v>
      </c>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row>
    <row r="36" spans="1:64" s="44" customFormat="1" ht="30.1" customHeight="1" thickBot="1" x14ac:dyDescent="0.25">
      <c r="A36" s="13"/>
      <c r="B36" s="70" t="s">
        <v>58</v>
      </c>
      <c r="C36" s="71" t="s">
        <v>36</v>
      </c>
      <c r="D36" s="72">
        <v>0</v>
      </c>
      <c r="E36" s="102">
        <f>DATE(2024,10,24)</f>
        <v>45589</v>
      </c>
      <c r="F36" s="102">
        <f>E36+13</f>
        <v>45602</v>
      </c>
      <c r="G36" s="17"/>
      <c r="H36" s="5">
        <f t="shared" si="5"/>
        <v>14</v>
      </c>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row>
    <row r="37" spans="1:64" s="44" customFormat="1" ht="30.1" customHeight="1" thickBot="1" x14ac:dyDescent="0.25">
      <c r="A37" s="13"/>
      <c r="B37" s="70" t="s">
        <v>59</v>
      </c>
      <c r="C37" s="71" t="s">
        <v>36</v>
      </c>
      <c r="D37" s="72">
        <v>0</v>
      </c>
      <c r="E37" s="102">
        <f>DATE(2024,10,24)</f>
        <v>45589</v>
      </c>
      <c r="F37" s="102">
        <f t="shared" ref="E37:F39" si="7">E37+13</f>
        <v>45602</v>
      </c>
      <c r="G37" s="17"/>
      <c r="H37" s="5"/>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row>
    <row r="38" spans="1:64" s="44" customFormat="1" ht="30.1" customHeight="1" thickBot="1" x14ac:dyDescent="0.25">
      <c r="A38" s="13"/>
      <c r="B38" s="70" t="s">
        <v>60</v>
      </c>
      <c r="C38" s="71" t="s">
        <v>37</v>
      </c>
      <c r="D38" s="72">
        <v>0</v>
      </c>
      <c r="E38" s="102">
        <f>F37</f>
        <v>45602</v>
      </c>
      <c r="F38" s="102">
        <f>E38+6</f>
        <v>45608</v>
      </c>
      <c r="G38" s="17"/>
      <c r="H38" s="5"/>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row>
    <row r="39" spans="1:64" s="44" customFormat="1" ht="30.1" customHeight="1" thickBot="1" x14ac:dyDescent="0.25">
      <c r="A39" s="13"/>
      <c r="B39" s="70" t="s">
        <v>61</v>
      </c>
      <c r="C39" s="71" t="s">
        <v>35</v>
      </c>
      <c r="D39" s="72">
        <v>0</v>
      </c>
      <c r="E39" s="102">
        <f>DATE(2024,11,14)-1</f>
        <v>45609</v>
      </c>
      <c r="F39" s="102">
        <f>DATE(2024,11,14)</f>
        <v>45610</v>
      </c>
      <c r="G39" s="17"/>
      <c r="H39" s="5"/>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row>
    <row r="40" spans="1:64" s="44" customFormat="1" ht="30.1" customHeight="1" thickBot="1" x14ac:dyDescent="0.25">
      <c r="A40" s="14"/>
      <c r="B40" s="70" t="s">
        <v>62</v>
      </c>
      <c r="C40" s="71" t="s">
        <v>36</v>
      </c>
      <c r="D40" s="72">
        <v>0</v>
      </c>
      <c r="E40" s="102">
        <f>DATE(2024,11,14)</f>
        <v>45610</v>
      </c>
      <c r="F40" s="102">
        <f>E40+1</f>
        <v>45611</v>
      </c>
      <c r="G40" s="17"/>
      <c r="H40" s="5">
        <f t="shared" si="5"/>
        <v>2</v>
      </c>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row>
    <row r="41" spans="1:64" ht="30.1" customHeight="1" thickBot="1" x14ac:dyDescent="0.25">
      <c r="B41" s="73"/>
      <c r="C41" s="74"/>
      <c r="D41" s="75"/>
      <c r="E41" s="103"/>
      <c r="F41" s="103"/>
      <c r="G41" s="17"/>
      <c r="H41" s="5" t="str">
        <f t="shared" si="5"/>
        <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ht="30.1" customHeight="1" thickBot="1" x14ac:dyDescent="0.25">
      <c r="B42" s="76" t="s">
        <v>0</v>
      </c>
      <c r="C42" s="77"/>
      <c r="D42" s="78"/>
      <c r="E42" s="104"/>
      <c r="F42" s="105"/>
      <c r="G42" s="17"/>
      <c r="H42" s="6" t="str">
        <f t="shared" si="5"/>
        <v/>
      </c>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row>
    <row r="43" spans="1:64" ht="30.1" customHeight="1" x14ac:dyDescent="0.2">
      <c r="G43" s="3"/>
    </row>
    <row r="44" spans="1:64" ht="30.1" customHeight="1" x14ac:dyDescent="0.25">
      <c r="C44" s="16"/>
      <c r="F44" s="15"/>
    </row>
    <row r="45" spans="1:64" ht="30.1" customHeight="1" x14ac:dyDescent="0.2">
      <c r="C45"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2">
    <cfRule type="dataBar" priority="2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0 I22:BL40">
    <cfRule type="expression" dxfId="10" priority="3">
      <formula>AND(TODAY()&gt;=I$5, TODAY()&lt;J$5)</formula>
    </cfRule>
  </conditionalFormatting>
  <conditionalFormatting sqref="I9:BL14">
    <cfRule type="expression" dxfId="9" priority="8">
      <formula>AND(task_start&lt;=I$5,ROUNDDOWN((task_end-task_start+1)*task_progress,0)+task_start-1&gt;=I$5)</formula>
    </cfRule>
    <cfRule type="expression" dxfId="8" priority="9" stopIfTrue="1">
      <formula>AND(task_end&gt;=I$5,task_start&lt;J$5)</formula>
    </cfRule>
  </conditionalFormatting>
  <conditionalFormatting sqref="I16:BL20 I22:BL22">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24:BL32">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34:BL40">
    <cfRule type="expression" dxfId="3" priority="38">
      <formula>AND(task_start&lt;=I$5,ROUNDDOWN((task_end-task_start+1)*task_progress,0)+task_start-1&gt;=I$5)</formula>
    </cfRule>
    <cfRule type="expression" dxfId="2" priority="39" stopIfTrue="1">
      <formula>AND(task_end&gt;=I$5,task_start&lt;J$5)</formula>
    </cfRule>
  </conditionalFormatting>
  <conditionalFormatting sqref="I22:BL2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0"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2.9" x14ac:dyDescent="0.2"/>
  <cols>
    <col min="1" max="1" width="87" style="7" customWidth="1"/>
    <col min="2" max="16384" width="9" style="1"/>
  </cols>
  <sheetData>
    <row r="1" spans="1:2" ht="46.55" customHeight="1" x14ac:dyDescent="0.2"/>
    <row r="2" spans="1:2" s="9" customFormat="1" ht="15.65" x14ac:dyDescent="0.2">
      <c r="A2" s="83" t="s">
        <v>8</v>
      </c>
      <c r="B2" s="8"/>
    </row>
    <row r="3" spans="1:2" s="11" customFormat="1" ht="27" customHeight="1" x14ac:dyDescent="0.2">
      <c r="A3" s="84"/>
      <c r="B3" s="12"/>
    </row>
    <row r="4" spans="1:2" s="10" customFormat="1" ht="30.6" x14ac:dyDescent="0.65">
      <c r="A4" s="85" t="s">
        <v>7</v>
      </c>
    </row>
    <row r="5" spans="1:2" ht="74.25" customHeight="1" x14ac:dyDescent="0.2">
      <c r="A5" s="86" t="s">
        <v>15</v>
      </c>
    </row>
    <row r="6" spans="1:2" ht="26.35" customHeight="1" x14ac:dyDescent="0.2">
      <c r="A6" s="85" t="s">
        <v>18</v>
      </c>
    </row>
    <row r="7" spans="1:2" s="7" customFormat="1" ht="205.15" customHeight="1" x14ac:dyDescent="0.2">
      <c r="A7" s="87" t="s">
        <v>17</v>
      </c>
    </row>
    <row r="8" spans="1:2" s="10" customFormat="1" ht="30.6" x14ac:dyDescent="0.65">
      <c r="A8" s="85" t="s">
        <v>9</v>
      </c>
    </row>
    <row r="9" spans="1:2" ht="40.75" x14ac:dyDescent="0.2">
      <c r="A9" s="86" t="s">
        <v>16</v>
      </c>
    </row>
    <row r="10" spans="1:2" s="7" customFormat="1" ht="28.05" customHeight="1" x14ac:dyDescent="0.2">
      <c r="A10" s="88" t="s">
        <v>14</v>
      </c>
    </row>
    <row r="11" spans="1:2" s="10" customFormat="1" ht="30.6" x14ac:dyDescent="0.65">
      <c r="A11" s="85" t="s">
        <v>6</v>
      </c>
    </row>
    <row r="12" spans="1:2" ht="27.2" x14ac:dyDescent="0.2">
      <c r="A12" s="86" t="s">
        <v>13</v>
      </c>
    </row>
    <row r="13" spans="1:2" s="7" customFormat="1" ht="28.05" customHeight="1" x14ac:dyDescent="0.2">
      <c r="A13" s="88" t="s">
        <v>2</v>
      </c>
    </row>
    <row r="14" spans="1:2" s="10" customFormat="1" ht="30.6" x14ac:dyDescent="0.65">
      <c r="A14" s="85" t="s">
        <v>10</v>
      </c>
    </row>
    <row r="15" spans="1:2" ht="75.099999999999994" customHeight="1" x14ac:dyDescent="0.2">
      <c r="A15" s="86" t="s">
        <v>11</v>
      </c>
    </row>
    <row r="16" spans="1:2" ht="54.35" x14ac:dyDescent="0.2">
      <c r="A16" s="86" t="s">
        <v>12</v>
      </c>
    </row>
    <row r="17" spans="1:1" x14ac:dyDescent="0.2">
      <c r="A17" s="89"/>
    </row>
    <row r="18" spans="1:1" x14ac:dyDescent="0.2">
      <c r="A18" s="89"/>
    </row>
    <row r="19" spans="1:1" x14ac:dyDescent="0.2">
      <c r="A19" s="89"/>
    </row>
    <row r="20" spans="1:1" x14ac:dyDescent="0.2">
      <c r="A20" s="89"/>
    </row>
    <row r="21" spans="1:1" x14ac:dyDescent="0.2">
      <c r="A21" s="89"/>
    </row>
    <row r="22" spans="1:1" x14ac:dyDescent="0.2">
      <c r="A22" s="89"/>
    </row>
    <row r="23" spans="1:1" x14ac:dyDescent="0.2">
      <c r="A23" s="89"/>
    </row>
    <row r="24" spans="1:1" x14ac:dyDescent="0.2">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http://schemas.microsoft.com/sharepoint/v3"/>
    <ds:schemaRef ds:uri="http://purl.org/dc/terms/"/>
    <ds:schemaRef ds:uri="http://purl.org/dc/dcmitype/"/>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71af3243-3dd4-4a8d-8c0d-dd76da1f02a5"/>
    <ds:schemaRef ds:uri="http://schemas.microsoft.com/office/infopath/2007/PartnerControls"/>
    <ds:schemaRef ds:uri="230e9df3-be65-4c73-a93b-d1236ebd677e"/>
    <ds:schemaRef ds:uri="16c05727-aa75-4e4a-9b5f-8a80a1165891"/>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Alex Legner</dc:creator>
  <dc:description/>
  <cp:lastModifiedBy>Alex Legner</cp:lastModifiedBy>
  <cp:lastPrinted>2024-07-26T00:08:19Z</cp:lastPrinted>
  <dcterms:created xsi:type="dcterms:W3CDTF">2022-03-11T22:41:12Z</dcterms:created>
  <dcterms:modified xsi:type="dcterms:W3CDTF">2024-07-26T00:11:32Z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c96ed6d7-747c-41fd-b042-ff14484edc24_Enabled">
    <vt:lpwstr>true</vt:lpwstr>
  </property>
  <property fmtid="{D5CDD505-2E9C-101B-9397-08002B2CF9AE}" pid="5" name="MSIP_Label_c96ed6d7-747c-41fd-b042-ff14484edc24_SetDate">
    <vt:lpwstr>2024-07-23T04:50:05Z</vt:lpwstr>
  </property>
  <property fmtid="{D5CDD505-2E9C-101B-9397-08002B2CF9AE}" pid="6" name="MSIP_Label_c96ed6d7-747c-41fd-b042-ff14484edc24_Method">
    <vt:lpwstr>Standard</vt:lpwstr>
  </property>
  <property fmtid="{D5CDD505-2E9C-101B-9397-08002B2CF9AE}" pid="7" name="MSIP_Label_c96ed6d7-747c-41fd-b042-ff14484edc24_Name">
    <vt:lpwstr>defa4170-0d19-0005-0004-bc88714345d2</vt:lpwstr>
  </property>
  <property fmtid="{D5CDD505-2E9C-101B-9397-08002B2CF9AE}" pid="8" name="MSIP_Label_c96ed6d7-747c-41fd-b042-ff14484edc24_SiteId">
    <vt:lpwstr>6a425d0d-58f2-4e36-8689-10002b2ec567</vt:lpwstr>
  </property>
  <property fmtid="{D5CDD505-2E9C-101B-9397-08002B2CF9AE}" pid="9" name="MSIP_Label_c96ed6d7-747c-41fd-b042-ff14484edc24_ActionId">
    <vt:lpwstr>a73ea5fa-55b5-40e8-8a17-0b715d17dc49</vt:lpwstr>
  </property>
  <property fmtid="{D5CDD505-2E9C-101B-9397-08002B2CF9AE}" pid="10" name="MSIP_Label_c96ed6d7-747c-41fd-b042-ff14484edc24_ContentBits">
    <vt:lpwstr>0</vt:lpwstr>
  </property>
</Properties>
</file>