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902" firstSheet="12" activeTab="20"/>
  </bookViews>
  <sheets>
    <sheet name="biodata" sheetId="11" r:id="rId1"/>
    <sheet name="kasus 1" sheetId="18" r:id="rId2"/>
    <sheet name="kasus 2" sheetId="21" r:id="rId3"/>
    <sheet name="kasus 3" sheetId="1" r:id="rId4"/>
    <sheet name="kasus 4" sheetId="22" r:id="rId5"/>
    <sheet name="kasus 5" sheetId="4" r:id="rId6"/>
    <sheet name="kasus 6" sheetId="19" r:id="rId7"/>
    <sheet name="kasus 7" sheetId="2" r:id="rId8"/>
    <sheet name="kasus 8" sheetId="6" r:id="rId9"/>
    <sheet name="kasus 9" sheetId="16" r:id="rId10"/>
    <sheet name="kasus 10" sheetId="13" r:id="rId11"/>
    <sheet name="kasus 11" sheetId="20" r:id="rId12"/>
    <sheet name="kasus 12" sheetId="3" r:id="rId13"/>
    <sheet name="kasus 13" sheetId="7" r:id="rId14"/>
    <sheet name="kasus 14" sheetId="23" r:id="rId15"/>
    <sheet name="kasus 15" sheetId="9" r:id="rId16"/>
    <sheet name="kasus 16" sheetId="5" r:id="rId17"/>
    <sheet name="kasus 17" sheetId="28" r:id="rId18"/>
    <sheet name="kasus 18" sheetId="12" r:id="rId19"/>
    <sheet name="kasus 19" sheetId="30" r:id="rId20"/>
    <sheet name="kasus 20" sheetId="29" r:id="rId21"/>
    <sheet name="kasus 21" sheetId="31" r:id="rId22"/>
    <sheet name="kasus 22" sheetId="24" r:id="rId23"/>
    <sheet name="kasus 23" sheetId="25" r:id="rId24"/>
    <sheet name="kasus 24" sheetId="26" r:id="rId25"/>
    <sheet name="kasus 25" sheetId="27" r:id="rId26"/>
    <sheet name="Sheet1" sheetId="32" r:id="rId27"/>
  </sheets>
  <externalReferences>
    <externalReference r:id="rId28"/>
  </externalReferences>
  <definedNames>
    <definedName name="__IntlFixup" hidden="1">TRUE</definedName>
    <definedName name="AccessDatabase" hidden="1">"C:\My Documents\MAUI MALL1.mdb"</definedName>
    <definedName name="ACwvu.CapersView." localSheetId="3" hidden="1">[1]MASTER!#REF!</definedName>
    <definedName name="ACwvu.CapersView." hidden="1">[1]MASTER!#REF!</definedName>
    <definedName name="ACwvu.Japan_Capers_Ed_Pub." localSheetId="3" hidden="1">#REF!</definedName>
    <definedName name="ACwvu.Japan_Capers_Ed_Pub." hidden="1">#REF!</definedName>
    <definedName name="ACwvu.KJP_CC." localSheetId="3" hidden="1">#REF!</definedName>
    <definedName name="ACwvu.KJP_CC." hidden="1">#REF!</definedName>
    <definedName name="anscount" hidden="1">4</definedName>
    <definedName name="Cwvu.CapersView." localSheetId="3" hidden="1">[1]MASTER!#REF!</definedName>
    <definedName name="Cwvu.CapersView." hidden="1">[1]MASTER!#REF!</definedName>
    <definedName name="Cwvu.Japan_Capers_Ed_Pub." localSheetId="3" hidden="1">[1]MASTER!#REF!</definedName>
    <definedName name="Cwvu.Japan_Capers_Ed_Pub." hidden="1">[1]MASTER!#REF!</definedName>
    <definedName name="Cwvu.KJP_CC." localSheetId="3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ee" hidden="1">{"FirstQ",#N/A,FALSE,"Budget2000";"SecondQ",#N/A,FALSE,"Budget2000";"Summary",#N/A,FALSE,"Budget2000"}</definedName>
    <definedName name="HTML_CodePage" hidden="1">1252</definedName>
    <definedName name="HTML_Control" localSheetId="3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k" hidden="1">{"FirstQ",#N/A,FALSE,"Budget2000";"SecondQ",#N/A,FALSE,"Budget2000";"Summary",#N/A,FALSE,"Budget2000"}</definedName>
    <definedName name="limcount" hidden="1">3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wvu.CapersView." localSheetId="3" hidden="1">#REF!</definedName>
    <definedName name="Rwvu.CapersView." hidden="1">#REF!</definedName>
    <definedName name="Rwvu.Japan_Capers_Ed_Pub." localSheetId="3" hidden="1">#REF!</definedName>
    <definedName name="Rwvu.Japan_Capers_Ed_Pub." hidden="1">#REF!</definedName>
    <definedName name="Rwvu.KJP_CC." localSheetId="3" hidden="1">#REF!</definedName>
    <definedName name="Rwvu.KJP_CC." hidden="1">#REF!</definedName>
    <definedName name="sencount" hidden="1">3</definedName>
    <definedName name="Swvu.CapersView." localSheetId="3" hidden="1">[1]MASTER!#REF!</definedName>
    <definedName name="Swvu.CapersView." hidden="1">[1]MASTER!#REF!</definedName>
    <definedName name="Swvu.Japan_Capers_Ed_Pub." localSheetId="3" hidden="1">#REF!</definedName>
    <definedName name="Swvu.Japan_Capers_Ed_Pub." hidden="1">#REF!</definedName>
    <definedName name="Swvu.KJP_CC." localSheetId="3" hidden="1">#REF!</definedName>
    <definedName name="Swvu.KJP_CC." hidden="1">#REF!</definedName>
    <definedName name="trte" localSheetId="3" hidden="1">{#N/A,#N/A,FALSE,"PRJCTED QTRLY $'s"}</definedName>
    <definedName name="trte" hidden="1">{#N/A,#N/A,FALSE,"PRJCTED QTRLY $'s"}</definedName>
    <definedName name="vvv" localSheetId="3" hidden="1">{"Japan_Capers_Ed_Pub",#N/A,FALSE,"DI 2 YEAR MASTER SCHEDULE"}</definedName>
    <definedName name="vvv" hidden="1">{"Japan_Capers_Ed_Pub",#N/A,FALSE,"DI 2 YEAR MASTER SCHEDULE"}</definedName>
    <definedName name="vvvv" localSheetId="3" hidden="1">{#N/A,#N/A,FALSE,"PRJCTED MNTHLY QTY's"}</definedName>
    <definedName name="vvvv" hidden="1">{#N/A,#N/A,FALSE,"PRJCTED MNTHLY QTY's"}</definedName>
    <definedName name="we" localSheetId="3" hidden="1">{"'PRODUCTIONCOST SHEET'!$B$3:$G$48"}</definedName>
    <definedName name="we" hidden="1">{"'PRODUCTIONCOST SHEET'!$B$3:$G$48"}</definedName>
    <definedName name="wrn.AllData." hidden="1">{"FirstQ",#N/A,FALSE,"Budget2000";"SecondQ",#N/A,FALSE,"Budget2000";"Summary",#N/A,FALSE,"Budget2000"}</definedName>
    <definedName name="wrn.CapersPlotter." localSheetId="3" hidden="1">{#N/A,#N/A,FALSE,"DI 2 YEAR MASTER SCHEDULE"}</definedName>
    <definedName name="wrn.CapersPlotter." hidden="1">{#N/A,#N/A,FALSE,"DI 2 YEAR MASTER SCHEDULE"}</definedName>
    <definedName name="wrn.Edutainment._.Priority._.List." localSheetId="3" hidden="1">{#N/A,#N/A,FALSE,"DI 2 YEAR MASTER SCHEDULE"}</definedName>
    <definedName name="wrn.Edutainment._.Priority._.List." hidden="1">{#N/A,#N/A,FALSE,"DI 2 YEAR MASTER SCHEDULE"}</definedName>
    <definedName name="wrn.FirstHalf." hidden="1">{"FirstQ",#N/A,FALSE,"Budget2000";"SecondQ",#N/A,FALSE,"Budget2000"}</definedName>
    <definedName name="wrn.Japan_Capers_Ed._.Pub." localSheetId="3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3" hidden="1">{#N/A,#N/A,FALSE,"DI 2 YEAR MASTER SCHEDULE"}</definedName>
    <definedName name="wrn.Priority._.list." hidden="1">{#N/A,#N/A,FALSE,"DI 2 YEAR MASTER SCHEDULE"}</definedName>
    <definedName name="wrn.Prjcted._.Mnthly._.Qtys." localSheetId="3" hidden="1">{#N/A,#N/A,FALSE,"PRJCTED MNTHLY QTY's"}</definedName>
    <definedName name="wrn.Prjcted._.Mnthly._.Qtys." hidden="1">{#N/A,#N/A,FALSE,"PRJCTED MNTHLY QTY's"}</definedName>
    <definedName name="wrn.Prjcted._.Qtrly._.Dollars." localSheetId="3" hidden="1">{#N/A,#N/A,FALSE,"PRJCTED QTRLY $'s"}</definedName>
    <definedName name="wrn.Prjcted._.Qtrly._.Dollars." hidden="1">{#N/A,#N/A,FALSE,"PRJCTED QTRLY $'s"}</definedName>
    <definedName name="wrn.Prjcted._.Qtrly._.Qtys." localSheetId="3" hidden="1">{#N/A,#N/A,FALSE,"PRJCTED QTRLY QTY's"}</definedName>
    <definedName name="wrn.Prjcted._.Qtrly._.Qtys." hidden="1">{#N/A,#N/A,FALSE,"PRJCTED QTRLY QTY's"}</definedName>
    <definedName name="wvu.CapersView." localSheetId="3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3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3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localSheetId="3" hidden="1">{"FirstQ",#N/A,FALSE,"Budget2000";"SecondQ",#N/A,FALSE,"Budget2000";"Summary",#N/A,FALSE,"Budget2000"}</definedName>
    <definedName name="x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XXX" localSheetId="3" hidden="1">{"'PRODUCTIONCOST SHEET'!$B$3:$G$48"}</definedName>
    <definedName name="XXX" hidden="1">{"'PRODUCTIONCOST SHEET'!$B$3:$G$48"}</definedName>
    <definedName name="xxxxxxxxxxxxxxxxxxx" hidden="1">{"AllDetail",#N/A,FALSE,"Research Budget";"1stQuarter",#N/A,FALSE,"Research Budget";"2nd Quarter",#N/A,FALSE,"Research Budget";"Summary",#N/A,FALSE,"Research Budget"}</definedName>
    <definedName name="Z_9A428CE1_B4D9_11D0_A8AA_0000C071AEE7_.wvu.Cols" hidden="1">[1]MASTER!$A$1:$Q$65536,[1]MASTER!$Y$1:$Z$65536</definedName>
    <definedName name="Z_9A428CE1_B4D9_11D0_A8AA_0000C071AEE7_.wvu.PrintArea" localSheetId="3" hidden="1">#REF!</definedName>
    <definedName name="Z_9A428CE1_B4D9_11D0_A8AA_0000C071AEE7_.wvu.PrintArea" hidden="1">#REF!</definedName>
    <definedName name="Z_9A428CE1_B4D9_11D0_A8AA_0000C071AEE7_.wvu.Rows" localSheetId="3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</definedNames>
  <calcPr calcId="124519"/>
  <fileRecoveryPr repairLoad="1"/>
</workbook>
</file>

<file path=xl/calcChain.xml><?xml version="1.0" encoding="utf-8"?>
<calcChain xmlns="http://schemas.openxmlformats.org/spreadsheetml/2006/main">
  <c r="D69" i="29"/>
  <c r="D70"/>
  <c r="D71"/>
  <c r="D72"/>
  <c r="D68"/>
  <c r="D48"/>
  <c r="D49"/>
  <c r="D50"/>
  <c r="D51"/>
  <c r="D47"/>
  <c r="D41"/>
  <c r="D42"/>
  <c r="D43"/>
  <c r="D44"/>
  <c r="D40"/>
  <c r="E48" i="30"/>
  <c r="E49"/>
  <c r="E50"/>
  <c r="E51"/>
  <c r="E47"/>
  <c r="E41"/>
  <c r="E42"/>
  <c r="E43"/>
  <c r="E44"/>
  <c r="E40"/>
  <c r="D34" i="29"/>
  <c r="D35"/>
  <c r="D36"/>
  <c r="D37"/>
  <c r="D33"/>
  <c r="D27"/>
  <c r="D28"/>
  <c r="D29"/>
  <c r="D30"/>
  <c r="D26"/>
  <c r="I7" i="9"/>
  <c r="I8"/>
  <c r="I9"/>
  <c r="I10"/>
  <c r="I11"/>
  <c r="I12"/>
  <c r="I13"/>
  <c r="I14"/>
  <c r="I15"/>
  <c r="I16"/>
  <c r="I17"/>
  <c r="I18"/>
  <c r="I19"/>
  <c r="I20"/>
  <c r="I6"/>
  <c r="H7"/>
  <c r="H8"/>
  <c r="H9"/>
  <c r="H10"/>
  <c r="H11"/>
  <c r="H12"/>
  <c r="H13"/>
  <c r="H14"/>
  <c r="H15"/>
  <c r="H16"/>
  <c r="H17"/>
  <c r="H18"/>
  <c r="H19"/>
  <c r="H20"/>
  <c r="H6"/>
  <c r="G7"/>
  <c r="G8"/>
  <c r="G9"/>
  <c r="G10"/>
  <c r="G11"/>
  <c r="G12"/>
  <c r="G13"/>
  <c r="G14"/>
  <c r="G15"/>
  <c r="G16"/>
  <c r="G17"/>
  <c r="G18"/>
  <c r="G19"/>
  <c r="G20"/>
  <c r="G6"/>
  <c r="F7"/>
  <c r="F8"/>
  <c r="F9"/>
  <c r="F10"/>
  <c r="F11"/>
  <c r="F12"/>
  <c r="F13"/>
  <c r="F14"/>
  <c r="F15"/>
  <c r="F16"/>
  <c r="F17"/>
  <c r="F18"/>
  <c r="F19"/>
  <c r="F20"/>
  <c r="F6"/>
  <c r="E7"/>
  <c r="E8"/>
  <c r="E9"/>
  <c r="E10"/>
  <c r="E11"/>
  <c r="E12"/>
  <c r="E13"/>
  <c r="E14"/>
  <c r="E15"/>
  <c r="E16"/>
  <c r="E17"/>
  <c r="E18"/>
  <c r="E19"/>
  <c r="E20"/>
  <c r="E6"/>
  <c r="G10" i="27" l="1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9"/>
  <c r="H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9"/>
  <c r="F9" s="1"/>
  <c r="H8" i="26"/>
  <c r="J8"/>
  <c r="J10"/>
  <c r="H12"/>
  <c r="J12"/>
  <c r="J14"/>
  <c r="H16"/>
  <c r="J16"/>
  <c r="J18"/>
  <c r="H20"/>
  <c r="J20"/>
  <c r="J5"/>
  <c r="G6"/>
  <c r="H6" s="1"/>
  <c r="G7"/>
  <c r="J7" s="1"/>
  <c r="G8"/>
  <c r="G9"/>
  <c r="J9" s="1"/>
  <c r="G10"/>
  <c r="H10" s="1"/>
  <c r="G11"/>
  <c r="J11" s="1"/>
  <c r="G12"/>
  <c r="G13"/>
  <c r="J13" s="1"/>
  <c r="G14"/>
  <c r="H14" s="1"/>
  <c r="G15"/>
  <c r="J15" s="1"/>
  <c r="G16"/>
  <c r="G17"/>
  <c r="J17" s="1"/>
  <c r="G18"/>
  <c r="H18" s="1"/>
  <c r="G19"/>
  <c r="J19" s="1"/>
  <c r="G20"/>
  <c r="G21"/>
  <c r="J21" s="1"/>
  <c r="G5"/>
  <c r="H5" s="1"/>
  <c r="H7" i="25"/>
  <c r="H8"/>
  <c r="H11"/>
  <c r="H12"/>
  <c r="H5"/>
  <c r="G6"/>
  <c r="H6" s="1"/>
  <c r="G7"/>
  <c r="G8"/>
  <c r="G9"/>
  <c r="H9" s="1"/>
  <c r="G10"/>
  <c r="H10" s="1"/>
  <c r="G11"/>
  <c r="G12"/>
  <c r="G13"/>
  <c r="H13" s="1"/>
  <c r="G14"/>
  <c r="H14" s="1"/>
  <c r="G5"/>
  <c r="G7" i="24"/>
  <c r="I7" s="1"/>
  <c r="G11"/>
  <c r="I11" s="1"/>
  <c r="G15"/>
  <c r="G19"/>
  <c r="I19" s="1"/>
  <c r="F5"/>
  <c r="G5" s="1"/>
  <c r="F6"/>
  <c r="G6" s="1"/>
  <c r="F7"/>
  <c r="H7" s="1"/>
  <c r="F8"/>
  <c r="F9"/>
  <c r="G9" s="1"/>
  <c r="F10"/>
  <c r="G10" s="1"/>
  <c r="F11"/>
  <c r="H11" s="1"/>
  <c r="F12"/>
  <c r="F13"/>
  <c r="G13" s="1"/>
  <c r="F14"/>
  <c r="G14" s="1"/>
  <c r="F15"/>
  <c r="H15" s="1"/>
  <c r="F16"/>
  <c r="F17"/>
  <c r="G17" s="1"/>
  <c r="F18"/>
  <c r="G18" s="1"/>
  <c r="F19"/>
  <c r="H19" s="1"/>
  <c r="F20"/>
  <c r="F21"/>
  <c r="G21" s="1"/>
  <c r="F4"/>
  <c r="F22" s="1"/>
  <c r="E34" i="31"/>
  <c r="E35"/>
  <c r="E36"/>
  <c r="E37"/>
  <c r="E33"/>
  <c r="E27"/>
  <c r="E28"/>
  <c r="E29"/>
  <c r="E30"/>
  <c r="E26"/>
  <c r="E20"/>
  <c r="E21"/>
  <c r="E22"/>
  <c r="E23"/>
  <c r="E19"/>
  <c r="E13"/>
  <c r="E14"/>
  <c r="E15"/>
  <c r="E16"/>
  <c r="E12"/>
  <c r="E6"/>
  <c r="E7"/>
  <c r="E8"/>
  <c r="E9"/>
  <c r="E5"/>
  <c r="D62" i="29"/>
  <c r="D63"/>
  <c r="D64"/>
  <c r="D65"/>
  <c r="D61"/>
  <c r="D55"/>
  <c r="D56"/>
  <c r="D57"/>
  <c r="D58"/>
  <c r="D54"/>
  <c r="D20"/>
  <c r="D21"/>
  <c r="D22"/>
  <c r="D23"/>
  <c r="D19"/>
  <c r="D13"/>
  <c r="D14"/>
  <c r="D15"/>
  <c r="D16"/>
  <c r="D12"/>
  <c r="D8"/>
  <c r="D6"/>
  <c r="D7"/>
  <c r="D9"/>
  <c r="D5"/>
  <c r="E34" i="30"/>
  <c r="E35"/>
  <c r="E36"/>
  <c r="E37"/>
  <c r="E33"/>
  <c r="E27"/>
  <c r="E28"/>
  <c r="E29"/>
  <c r="E30"/>
  <c r="E26"/>
  <c r="E20"/>
  <c r="E21"/>
  <c r="E22"/>
  <c r="E23"/>
  <c r="E19"/>
  <c r="E13"/>
  <c r="E14"/>
  <c r="E15"/>
  <c r="E16"/>
  <c r="E12"/>
  <c r="E6"/>
  <c r="E7"/>
  <c r="E8"/>
  <c r="E9"/>
  <c r="E5"/>
  <c r="J6" i="12"/>
  <c r="J10"/>
  <c r="J14"/>
  <c r="J18"/>
  <c r="I5"/>
  <c r="J5" s="1"/>
  <c r="I6"/>
  <c r="I7"/>
  <c r="J7" s="1"/>
  <c r="I8"/>
  <c r="J8" s="1"/>
  <c r="I9"/>
  <c r="J9" s="1"/>
  <c r="I10"/>
  <c r="I11"/>
  <c r="J11" s="1"/>
  <c r="I12"/>
  <c r="J12" s="1"/>
  <c r="I13"/>
  <c r="J13" s="1"/>
  <c r="I14"/>
  <c r="I15"/>
  <c r="J15" s="1"/>
  <c r="I16"/>
  <c r="J16" s="1"/>
  <c r="I17"/>
  <c r="J17" s="1"/>
  <c r="I18"/>
  <c r="I4"/>
  <c r="J4" s="1"/>
  <c r="H5"/>
  <c r="H6"/>
  <c r="H7"/>
  <c r="H8"/>
  <c r="H9"/>
  <c r="H10"/>
  <c r="H11"/>
  <c r="H12"/>
  <c r="H13"/>
  <c r="H14"/>
  <c r="H15"/>
  <c r="H16"/>
  <c r="H17"/>
  <c r="H18"/>
  <c r="H4"/>
  <c r="G5"/>
  <c r="G6"/>
  <c r="G7"/>
  <c r="G8"/>
  <c r="G9"/>
  <c r="G10"/>
  <c r="G11"/>
  <c r="G12"/>
  <c r="G13"/>
  <c r="G14"/>
  <c r="G15"/>
  <c r="G16"/>
  <c r="G17"/>
  <c r="G18"/>
  <c r="G4"/>
  <c r="G35" i="28"/>
  <c r="H7"/>
  <c r="H11"/>
  <c r="H15"/>
  <c r="H19"/>
  <c r="H23"/>
  <c r="H27"/>
  <c r="H31"/>
  <c r="H4"/>
  <c r="E5"/>
  <c r="F5"/>
  <c r="H5" s="1"/>
  <c r="E6"/>
  <c r="F6"/>
  <c r="H6" s="1"/>
  <c r="E7"/>
  <c r="F7"/>
  <c r="E8"/>
  <c r="F8"/>
  <c r="H8" s="1"/>
  <c r="E9"/>
  <c r="F9"/>
  <c r="H9" s="1"/>
  <c r="E10"/>
  <c r="F10"/>
  <c r="H10" s="1"/>
  <c r="E11"/>
  <c r="F11"/>
  <c r="E12"/>
  <c r="F12"/>
  <c r="H12" s="1"/>
  <c r="E13"/>
  <c r="F13"/>
  <c r="H13" s="1"/>
  <c r="E14"/>
  <c r="F14"/>
  <c r="H14" s="1"/>
  <c r="E15"/>
  <c r="F15"/>
  <c r="E16"/>
  <c r="F16"/>
  <c r="H16" s="1"/>
  <c r="E17"/>
  <c r="F17"/>
  <c r="H17" s="1"/>
  <c r="E18"/>
  <c r="F18"/>
  <c r="H18" s="1"/>
  <c r="E19"/>
  <c r="F19"/>
  <c r="E20"/>
  <c r="F20"/>
  <c r="H20" s="1"/>
  <c r="E21"/>
  <c r="F21"/>
  <c r="H21" s="1"/>
  <c r="E22"/>
  <c r="F22"/>
  <c r="H22" s="1"/>
  <c r="E23"/>
  <c r="F23"/>
  <c r="E24"/>
  <c r="F24"/>
  <c r="H24" s="1"/>
  <c r="E25"/>
  <c r="F25"/>
  <c r="H25" s="1"/>
  <c r="E26"/>
  <c r="F26"/>
  <c r="H26" s="1"/>
  <c r="E27"/>
  <c r="F27"/>
  <c r="E28"/>
  <c r="F28"/>
  <c r="H28" s="1"/>
  <c r="E29"/>
  <c r="F29"/>
  <c r="H29" s="1"/>
  <c r="E30"/>
  <c r="F30"/>
  <c r="H30" s="1"/>
  <c r="E31"/>
  <c r="F31"/>
  <c r="E32"/>
  <c r="F32"/>
  <c r="H32" s="1"/>
  <c r="E33"/>
  <c r="F33"/>
  <c r="H33" s="1"/>
  <c r="E34"/>
  <c r="F34"/>
  <c r="H34" s="1"/>
  <c r="E4"/>
  <c r="F4"/>
  <c r="SX5" i="5"/>
  <c r="SY5"/>
  <c r="SX6"/>
  <c r="SX7"/>
  <c r="SX8"/>
  <c r="SX4"/>
  <c r="SW4"/>
  <c r="SZ4" s="1"/>
  <c r="SW5"/>
  <c r="SW6"/>
  <c r="SY6" s="1"/>
  <c r="SW7"/>
  <c r="SY7" s="1"/>
  <c r="SW8"/>
  <c r="SY8" s="1"/>
  <c r="C9"/>
  <c r="SW9" s="1"/>
  <c r="D9"/>
  <c r="SY9" s="1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GI9"/>
  <c r="GJ9"/>
  <c r="GK9"/>
  <c r="GL9"/>
  <c r="GM9"/>
  <c r="GN9"/>
  <c r="GO9"/>
  <c r="GP9"/>
  <c r="GQ9"/>
  <c r="GR9"/>
  <c r="GS9"/>
  <c r="GT9"/>
  <c r="GU9"/>
  <c r="GV9"/>
  <c r="GW9"/>
  <c r="GX9"/>
  <c r="GY9"/>
  <c r="GZ9"/>
  <c r="HA9"/>
  <c r="HB9"/>
  <c r="HC9"/>
  <c r="HD9"/>
  <c r="HE9"/>
  <c r="HF9"/>
  <c r="HG9"/>
  <c r="HH9"/>
  <c r="HI9"/>
  <c r="HJ9"/>
  <c r="HK9"/>
  <c r="HL9"/>
  <c r="HM9"/>
  <c r="HN9"/>
  <c r="HO9"/>
  <c r="HP9"/>
  <c r="HQ9"/>
  <c r="HR9"/>
  <c r="HS9"/>
  <c r="HT9"/>
  <c r="HU9"/>
  <c r="HV9"/>
  <c r="HW9"/>
  <c r="HX9"/>
  <c r="HY9"/>
  <c r="HZ9"/>
  <c r="IA9"/>
  <c r="IB9"/>
  <c r="IC9"/>
  <c r="ID9"/>
  <c r="IE9"/>
  <c r="IF9"/>
  <c r="IG9"/>
  <c r="IH9"/>
  <c r="II9"/>
  <c r="IJ9"/>
  <c r="IK9"/>
  <c r="IL9"/>
  <c r="IM9"/>
  <c r="IN9"/>
  <c r="IO9"/>
  <c r="IP9"/>
  <c r="IQ9"/>
  <c r="IR9"/>
  <c r="IS9"/>
  <c r="IT9"/>
  <c r="IU9"/>
  <c r="IV9"/>
  <c r="IW9"/>
  <c r="IX9"/>
  <c r="IY9"/>
  <c r="IZ9"/>
  <c r="JA9"/>
  <c r="JB9"/>
  <c r="JC9"/>
  <c r="JD9"/>
  <c r="JE9"/>
  <c r="JF9"/>
  <c r="JG9"/>
  <c r="JH9"/>
  <c r="JI9"/>
  <c r="JJ9"/>
  <c r="JK9"/>
  <c r="JL9"/>
  <c r="JM9"/>
  <c r="JN9"/>
  <c r="JO9"/>
  <c r="JP9"/>
  <c r="JQ9"/>
  <c r="JR9"/>
  <c r="JS9"/>
  <c r="JT9"/>
  <c r="JU9"/>
  <c r="JV9"/>
  <c r="JW9"/>
  <c r="JX9"/>
  <c r="JY9"/>
  <c r="JZ9"/>
  <c r="KA9"/>
  <c r="KB9"/>
  <c r="KC9"/>
  <c r="KD9"/>
  <c r="KE9"/>
  <c r="KF9"/>
  <c r="KG9"/>
  <c r="KH9"/>
  <c r="KI9"/>
  <c r="KJ9"/>
  <c r="KK9"/>
  <c r="KL9"/>
  <c r="KM9"/>
  <c r="KN9"/>
  <c r="KO9"/>
  <c r="KP9"/>
  <c r="KQ9"/>
  <c r="KR9"/>
  <c r="KS9"/>
  <c r="KT9"/>
  <c r="KU9"/>
  <c r="KV9"/>
  <c r="KW9"/>
  <c r="KX9"/>
  <c r="KY9"/>
  <c r="KZ9"/>
  <c r="LA9"/>
  <c r="LB9"/>
  <c r="LC9"/>
  <c r="LD9"/>
  <c r="LE9"/>
  <c r="LF9"/>
  <c r="LG9"/>
  <c r="LH9"/>
  <c r="LI9"/>
  <c r="LJ9"/>
  <c r="LK9"/>
  <c r="LL9"/>
  <c r="LM9"/>
  <c r="LN9"/>
  <c r="LO9"/>
  <c r="LP9"/>
  <c r="LQ9"/>
  <c r="LR9"/>
  <c r="LS9"/>
  <c r="LT9"/>
  <c r="LU9"/>
  <c r="LV9"/>
  <c r="LW9"/>
  <c r="LX9"/>
  <c r="LY9"/>
  <c r="LZ9"/>
  <c r="MA9"/>
  <c r="MB9"/>
  <c r="MC9"/>
  <c r="MD9"/>
  <c r="ME9"/>
  <c r="MF9"/>
  <c r="MG9"/>
  <c r="MH9"/>
  <c r="MI9"/>
  <c r="MJ9"/>
  <c r="MK9"/>
  <c r="ML9"/>
  <c r="MM9"/>
  <c r="MN9"/>
  <c r="MO9"/>
  <c r="MP9"/>
  <c r="MQ9"/>
  <c r="MR9"/>
  <c r="MS9"/>
  <c r="MT9"/>
  <c r="MU9"/>
  <c r="MV9"/>
  <c r="MW9"/>
  <c r="MX9"/>
  <c r="MY9"/>
  <c r="MZ9"/>
  <c r="NA9"/>
  <c r="NB9"/>
  <c r="NC9"/>
  <c r="ND9"/>
  <c r="NE9"/>
  <c r="NF9"/>
  <c r="NG9"/>
  <c r="NH9"/>
  <c r="NI9"/>
  <c r="NJ9"/>
  <c r="NK9"/>
  <c r="NL9"/>
  <c r="NM9"/>
  <c r="NN9"/>
  <c r="NO9"/>
  <c r="NP9"/>
  <c r="NQ9"/>
  <c r="NR9"/>
  <c r="NS9"/>
  <c r="NT9"/>
  <c r="NU9"/>
  <c r="NV9"/>
  <c r="NW9"/>
  <c r="NX9"/>
  <c r="NY9"/>
  <c r="NZ9"/>
  <c r="OA9"/>
  <c r="OB9"/>
  <c r="OC9"/>
  <c r="OD9"/>
  <c r="OE9"/>
  <c r="OF9"/>
  <c r="OG9"/>
  <c r="OH9"/>
  <c r="OI9"/>
  <c r="OJ9"/>
  <c r="OK9"/>
  <c r="OL9"/>
  <c r="OM9"/>
  <c r="ON9"/>
  <c r="OO9"/>
  <c r="OP9"/>
  <c r="OQ9"/>
  <c r="OR9"/>
  <c r="OS9"/>
  <c r="OT9"/>
  <c r="OU9"/>
  <c r="OV9"/>
  <c r="OW9"/>
  <c r="OX9"/>
  <c r="OY9"/>
  <c r="OZ9"/>
  <c r="PA9"/>
  <c r="PB9"/>
  <c r="PC9"/>
  <c r="PD9"/>
  <c r="PE9"/>
  <c r="PF9"/>
  <c r="PG9"/>
  <c r="PH9"/>
  <c r="PI9"/>
  <c r="PJ9"/>
  <c r="PK9"/>
  <c r="PL9"/>
  <c r="PM9"/>
  <c r="PN9"/>
  <c r="PO9"/>
  <c r="PP9"/>
  <c r="PQ9"/>
  <c r="PR9"/>
  <c r="PS9"/>
  <c r="PT9"/>
  <c r="PU9"/>
  <c r="PV9"/>
  <c r="PW9"/>
  <c r="PX9"/>
  <c r="PY9"/>
  <c r="PZ9"/>
  <c r="QA9"/>
  <c r="QB9"/>
  <c r="QC9"/>
  <c r="QD9"/>
  <c r="QE9"/>
  <c r="QF9"/>
  <c r="QG9"/>
  <c r="QH9"/>
  <c r="QI9"/>
  <c r="QJ9"/>
  <c r="QK9"/>
  <c r="QL9"/>
  <c r="QM9"/>
  <c r="QN9"/>
  <c r="QO9"/>
  <c r="QP9"/>
  <c r="QQ9"/>
  <c r="QR9"/>
  <c r="QS9"/>
  <c r="QT9"/>
  <c r="QU9"/>
  <c r="QV9"/>
  <c r="QW9"/>
  <c r="QX9"/>
  <c r="QY9"/>
  <c r="QZ9"/>
  <c r="RA9"/>
  <c r="RB9"/>
  <c r="RC9"/>
  <c r="RD9"/>
  <c r="RE9"/>
  <c r="RF9"/>
  <c r="RG9"/>
  <c r="RH9"/>
  <c r="RI9"/>
  <c r="RJ9"/>
  <c r="RK9"/>
  <c r="RL9"/>
  <c r="RM9"/>
  <c r="RN9"/>
  <c r="RO9"/>
  <c r="RP9"/>
  <c r="RQ9"/>
  <c r="RR9"/>
  <c r="RS9"/>
  <c r="RT9"/>
  <c r="RU9"/>
  <c r="RV9"/>
  <c r="RW9"/>
  <c r="RX9"/>
  <c r="RY9"/>
  <c r="RZ9"/>
  <c r="SA9"/>
  <c r="SB9"/>
  <c r="SC9"/>
  <c r="SD9"/>
  <c r="SE9"/>
  <c r="SF9"/>
  <c r="SG9"/>
  <c r="SH9"/>
  <c r="SI9"/>
  <c r="SJ9"/>
  <c r="SK9"/>
  <c r="SL9"/>
  <c r="SM9"/>
  <c r="SN9"/>
  <c r="SO9"/>
  <c r="SP9"/>
  <c r="SQ9"/>
  <c r="SR9"/>
  <c r="SS9"/>
  <c r="ST9"/>
  <c r="SU9"/>
  <c r="SV9"/>
  <c r="G18" i="23"/>
  <c r="G17"/>
  <c r="G16"/>
  <c r="G15"/>
  <c r="G14"/>
  <c r="H7"/>
  <c r="H11"/>
  <c r="F5"/>
  <c r="H5" s="1"/>
  <c r="H15" s="1"/>
  <c r="F6"/>
  <c r="H6" s="1"/>
  <c r="F7"/>
  <c r="F8"/>
  <c r="H8" s="1"/>
  <c r="F9"/>
  <c r="H9" s="1"/>
  <c r="F10"/>
  <c r="H10" s="1"/>
  <c r="F11"/>
  <c r="F12"/>
  <c r="H12" s="1"/>
  <c r="F13"/>
  <c r="H13" s="1"/>
  <c r="F4"/>
  <c r="H4" s="1"/>
  <c r="E5"/>
  <c r="E6"/>
  <c r="E7"/>
  <c r="K6" s="1"/>
  <c r="E8"/>
  <c r="E9"/>
  <c r="E10"/>
  <c r="E11"/>
  <c r="E12"/>
  <c r="E13"/>
  <c r="E4"/>
  <c r="J6" i="7"/>
  <c r="I6"/>
  <c r="I7"/>
  <c r="I8"/>
  <c r="I9"/>
  <c r="I10"/>
  <c r="I11"/>
  <c r="I12"/>
  <c r="I13"/>
  <c r="I14"/>
  <c r="I5"/>
  <c r="H6"/>
  <c r="H9"/>
  <c r="H10"/>
  <c r="J10" s="1"/>
  <c r="H13"/>
  <c r="H14"/>
  <c r="J14" s="1"/>
  <c r="G6"/>
  <c r="G7"/>
  <c r="G8"/>
  <c r="G9"/>
  <c r="J9" s="1"/>
  <c r="G10"/>
  <c r="G11"/>
  <c r="G12"/>
  <c r="G13"/>
  <c r="J13" s="1"/>
  <c r="G14"/>
  <c r="G5"/>
  <c r="J6" i="3"/>
  <c r="H8"/>
  <c r="H12"/>
  <c r="I6"/>
  <c r="I7"/>
  <c r="I8"/>
  <c r="I9"/>
  <c r="I10"/>
  <c r="I11"/>
  <c r="I12"/>
  <c r="I13"/>
  <c r="I14"/>
  <c r="I5"/>
  <c r="G6"/>
  <c r="H6" s="1"/>
  <c r="G7"/>
  <c r="G8"/>
  <c r="G9"/>
  <c r="H9" s="1"/>
  <c r="G10"/>
  <c r="H10" s="1"/>
  <c r="J10" s="1"/>
  <c r="G11"/>
  <c r="G12"/>
  <c r="G13"/>
  <c r="H13" s="1"/>
  <c r="G14"/>
  <c r="H14" s="1"/>
  <c r="J14" s="1"/>
  <c r="G5"/>
  <c r="D619" i="20"/>
  <c r="E619"/>
  <c r="F619"/>
  <c r="G619"/>
  <c r="H619"/>
  <c r="D620"/>
  <c r="E620"/>
  <c r="F620"/>
  <c r="G620"/>
  <c r="H620"/>
  <c r="D621"/>
  <c r="E621"/>
  <c r="F621"/>
  <c r="G621"/>
  <c r="H621"/>
  <c r="D622"/>
  <c r="E622"/>
  <c r="F622"/>
  <c r="G622"/>
  <c r="H622"/>
  <c r="C622"/>
  <c r="C621"/>
  <c r="C620"/>
  <c r="C619"/>
  <c r="C618"/>
  <c r="D618"/>
  <c r="E618"/>
  <c r="F618"/>
  <c r="G618"/>
  <c r="H618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D18" i="13"/>
  <c r="E18"/>
  <c r="F18"/>
  <c r="G18"/>
  <c r="H18"/>
  <c r="I18"/>
  <c r="D19"/>
  <c r="E19"/>
  <c r="F19"/>
  <c r="G19"/>
  <c r="H19"/>
  <c r="I19"/>
  <c r="D20"/>
  <c r="E20"/>
  <c r="F20"/>
  <c r="G20"/>
  <c r="H20"/>
  <c r="I20"/>
  <c r="D21"/>
  <c r="E21"/>
  <c r="F21"/>
  <c r="G21"/>
  <c r="H21"/>
  <c r="I21"/>
  <c r="C21"/>
  <c r="C20"/>
  <c r="C19"/>
  <c r="C18"/>
  <c r="C17"/>
  <c r="D17"/>
  <c r="E17"/>
  <c r="F17"/>
  <c r="G17"/>
  <c r="H17"/>
  <c r="I17"/>
  <c r="K6"/>
  <c r="L6"/>
  <c r="M6"/>
  <c r="M21" s="1"/>
  <c r="K7"/>
  <c r="L7"/>
  <c r="M7"/>
  <c r="K8"/>
  <c r="L8"/>
  <c r="L21" s="1"/>
  <c r="M8"/>
  <c r="K9"/>
  <c r="L9"/>
  <c r="M9"/>
  <c r="M17" s="1"/>
  <c r="K10"/>
  <c r="L10"/>
  <c r="M10"/>
  <c r="K11"/>
  <c r="L11"/>
  <c r="M11"/>
  <c r="K12"/>
  <c r="L12"/>
  <c r="M12"/>
  <c r="K13"/>
  <c r="L13"/>
  <c r="M13"/>
  <c r="K14"/>
  <c r="L14"/>
  <c r="M14"/>
  <c r="K15"/>
  <c r="L15"/>
  <c r="M15"/>
  <c r="K16"/>
  <c r="L16"/>
  <c r="M16"/>
  <c r="M5"/>
  <c r="M18" s="1"/>
  <c r="L5"/>
  <c r="K5"/>
  <c r="K19" s="1"/>
  <c r="J5"/>
  <c r="J21" s="1"/>
  <c r="J6"/>
  <c r="J7"/>
  <c r="J8"/>
  <c r="J9"/>
  <c r="J10"/>
  <c r="J11"/>
  <c r="J12"/>
  <c r="J13"/>
  <c r="J14"/>
  <c r="J15"/>
  <c r="J16"/>
  <c r="E5" i="16"/>
  <c r="E6"/>
  <c r="F6" s="1"/>
  <c r="G6" s="1"/>
  <c r="E7"/>
  <c r="G7" s="1"/>
  <c r="F7"/>
  <c r="E8"/>
  <c r="E9"/>
  <c r="E10"/>
  <c r="F10" s="1"/>
  <c r="G10" s="1"/>
  <c r="E11"/>
  <c r="F11"/>
  <c r="G11"/>
  <c r="E4"/>
  <c r="E12" s="1"/>
  <c r="G18" i="6"/>
  <c r="H7"/>
  <c r="I7" s="1"/>
  <c r="H10"/>
  <c r="H11"/>
  <c r="H14"/>
  <c r="H15"/>
  <c r="I15" s="1"/>
  <c r="F7"/>
  <c r="F8"/>
  <c r="H8" s="1"/>
  <c r="F9"/>
  <c r="H9" s="1"/>
  <c r="F10"/>
  <c r="F11"/>
  <c r="F12"/>
  <c r="H12" s="1"/>
  <c r="F13"/>
  <c r="H13" s="1"/>
  <c r="F14"/>
  <c r="F15"/>
  <c r="F16"/>
  <c r="H16" s="1"/>
  <c r="F17"/>
  <c r="H17" s="1"/>
  <c r="F6"/>
  <c r="H6" s="1"/>
  <c r="E7"/>
  <c r="E8"/>
  <c r="E9"/>
  <c r="E10"/>
  <c r="E11"/>
  <c r="E12"/>
  <c r="E13"/>
  <c r="E14"/>
  <c r="E15"/>
  <c r="E16"/>
  <c r="E17"/>
  <c r="E6"/>
  <c r="D28" i="2"/>
  <c r="D27"/>
  <c r="D26"/>
  <c r="D25"/>
  <c r="D24"/>
  <c r="E5"/>
  <c r="F5"/>
  <c r="G5"/>
  <c r="H5"/>
  <c r="I5"/>
  <c r="E6"/>
  <c r="J6" s="1"/>
  <c r="F6"/>
  <c r="G6"/>
  <c r="H6"/>
  <c r="I6"/>
  <c r="I25" s="1"/>
  <c r="E7"/>
  <c r="F7"/>
  <c r="G7"/>
  <c r="H7"/>
  <c r="I7"/>
  <c r="E8"/>
  <c r="F8"/>
  <c r="G8"/>
  <c r="G26" s="1"/>
  <c r="H8"/>
  <c r="I8"/>
  <c r="E9"/>
  <c r="F9"/>
  <c r="G9"/>
  <c r="H9"/>
  <c r="I9"/>
  <c r="E10"/>
  <c r="J10" s="1"/>
  <c r="F10"/>
  <c r="G10"/>
  <c r="H10"/>
  <c r="I10"/>
  <c r="E11"/>
  <c r="F11"/>
  <c r="G11"/>
  <c r="H11"/>
  <c r="I11"/>
  <c r="E12"/>
  <c r="F12"/>
  <c r="G12"/>
  <c r="H12"/>
  <c r="I12"/>
  <c r="E13"/>
  <c r="F13"/>
  <c r="G13"/>
  <c r="H13"/>
  <c r="I13"/>
  <c r="E14"/>
  <c r="J14" s="1"/>
  <c r="F14"/>
  <c r="G14"/>
  <c r="H14"/>
  <c r="I14"/>
  <c r="E15"/>
  <c r="F15"/>
  <c r="G15"/>
  <c r="H15"/>
  <c r="I15"/>
  <c r="E16"/>
  <c r="F16"/>
  <c r="G16"/>
  <c r="H16"/>
  <c r="I16"/>
  <c r="E17"/>
  <c r="F17"/>
  <c r="G17"/>
  <c r="H17"/>
  <c r="I17"/>
  <c r="E18"/>
  <c r="J18" s="1"/>
  <c r="F18"/>
  <c r="G18"/>
  <c r="H18"/>
  <c r="I18"/>
  <c r="E19"/>
  <c r="F19"/>
  <c r="G19"/>
  <c r="H19"/>
  <c r="I19"/>
  <c r="E20"/>
  <c r="F20"/>
  <c r="G20"/>
  <c r="H20"/>
  <c r="I20"/>
  <c r="E21"/>
  <c r="F21"/>
  <c r="G21"/>
  <c r="H21"/>
  <c r="I21"/>
  <c r="E22"/>
  <c r="F22"/>
  <c r="G22"/>
  <c r="H22"/>
  <c r="I22"/>
  <c r="E23"/>
  <c r="F23"/>
  <c r="G23"/>
  <c r="H23"/>
  <c r="I23"/>
  <c r="I4"/>
  <c r="I24" s="1"/>
  <c r="H4"/>
  <c r="H26" s="1"/>
  <c r="G4"/>
  <c r="G25" s="1"/>
  <c r="F4"/>
  <c r="F25" s="1"/>
  <c r="E4"/>
  <c r="E24" s="1"/>
  <c r="D18" i="19"/>
  <c r="E18"/>
  <c r="F18"/>
  <c r="G18"/>
  <c r="H18"/>
  <c r="I18"/>
  <c r="J18"/>
  <c r="D19"/>
  <c r="E19"/>
  <c r="F19"/>
  <c r="G19"/>
  <c r="H19"/>
  <c r="I19"/>
  <c r="J19"/>
  <c r="D20"/>
  <c r="E20"/>
  <c r="F20"/>
  <c r="G20"/>
  <c r="H20"/>
  <c r="I20"/>
  <c r="J20"/>
  <c r="D21"/>
  <c r="E21"/>
  <c r="F21"/>
  <c r="G21"/>
  <c r="H21"/>
  <c r="I21"/>
  <c r="J21"/>
  <c r="C21"/>
  <c r="C20"/>
  <c r="C19"/>
  <c r="C18"/>
  <c r="C17"/>
  <c r="D17"/>
  <c r="E17"/>
  <c r="F17"/>
  <c r="G17"/>
  <c r="H17"/>
  <c r="I17"/>
  <c r="J17"/>
  <c r="L6"/>
  <c r="L18" s="1"/>
  <c r="M6"/>
  <c r="N6"/>
  <c r="L7"/>
  <c r="M7"/>
  <c r="M19" s="1"/>
  <c r="N7"/>
  <c r="L8"/>
  <c r="M8"/>
  <c r="N8"/>
  <c r="N20" s="1"/>
  <c r="L9"/>
  <c r="M9"/>
  <c r="N9"/>
  <c r="L10"/>
  <c r="M10"/>
  <c r="N10"/>
  <c r="L11"/>
  <c r="M11"/>
  <c r="N11"/>
  <c r="L12"/>
  <c r="M12"/>
  <c r="N12"/>
  <c r="L13"/>
  <c r="M13"/>
  <c r="N13"/>
  <c r="L14"/>
  <c r="M14"/>
  <c r="N14"/>
  <c r="L15"/>
  <c r="M15"/>
  <c r="N15"/>
  <c r="L16"/>
  <c r="M16"/>
  <c r="N16"/>
  <c r="N5"/>
  <c r="N19" s="1"/>
  <c r="M5"/>
  <c r="M18" s="1"/>
  <c r="L5"/>
  <c r="L21" s="1"/>
  <c r="K5"/>
  <c r="K20" s="1"/>
  <c r="K6"/>
  <c r="K7"/>
  <c r="K8"/>
  <c r="K9"/>
  <c r="K10"/>
  <c r="K11"/>
  <c r="K12"/>
  <c r="K13"/>
  <c r="K14"/>
  <c r="K15"/>
  <c r="K16"/>
  <c r="D477" i="4"/>
  <c r="E477"/>
  <c r="F477"/>
  <c r="G477"/>
  <c r="D478"/>
  <c r="E478"/>
  <c r="F478"/>
  <c r="G478"/>
  <c r="D479"/>
  <c r="E479"/>
  <c r="F479"/>
  <c r="G479"/>
  <c r="D480"/>
  <c r="E480"/>
  <c r="F480"/>
  <c r="G480"/>
  <c r="C480"/>
  <c r="C479"/>
  <c r="C478"/>
  <c r="C477"/>
  <c r="C476"/>
  <c r="D476"/>
  <c r="E476"/>
  <c r="F476"/>
  <c r="G476"/>
  <c r="H5"/>
  <c r="H477" s="1"/>
  <c r="I5"/>
  <c r="J5"/>
  <c r="H6"/>
  <c r="I6"/>
  <c r="I478" s="1"/>
  <c r="J6"/>
  <c r="H7"/>
  <c r="I7"/>
  <c r="J7"/>
  <c r="J479" s="1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H16"/>
  <c r="I16"/>
  <c r="J16"/>
  <c r="H17"/>
  <c r="I17"/>
  <c r="J17"/>
  <c r="H18"/>
  <c r="I18"/>
  <c r="J18"/>
  <c r="H19"/>
  <c r="I19"/>
  <c r="J19"/>
  <c r="H20"/>
  <c r="I20"/>
  <c r="J20"/>
  <c r="H21"/>
  <c r="I21"/>
  <c r="J21"/>
  <c r="H22"/>
  <c r="I22"/>
  <c r="J22"/>
  <c r="H23"/>
  <c r="I23"/>
  <c r="J23"/>
  <c r="H24"/>
  <c r="I24"/>
  <c r="J24"/>
  <c r="H25"/>
  <c r="I25"/>
  <c r="J25"/>
  <c r="H26"/>
  <c r="I26"/>
  <c r="J26"/>
  <c r="H27"/>
  <c r="I27"/>
  <c r="J27"/>
  <c r="H28"/>
  <c r="I28"/>
  <c r="J28"/>
  <c r="H29"/>
  <c r="I29"/>
  <c r="J29"/>
  <c r="H30"/>
  <c r="I30"/>
  <c r="J30"/>
  <c r="H31"/>
  <c r="I31"/>
  <c r="J31"/>
  <c r="H32"/>
  <c r="I32"/>
  <c r="J32"/>
  <c r="H33"/>
  <c r="I33"/>
  <c r="J33"/>
  <c r="H34"/>
  <c r="I34"/>
  <c r="J34"/>
  <c r="H35"/>
  <c r="I35"/>
  <c r="J35"/>
  <c r="H36"/>
  <c r="I36"/>
  <c r="J36"/>
  <c r="H37"/>
  <c r="I37"/>
  <c r="J37"/>
  <c r="H38"/>
  <c r="I38"/>
  <c r="J38"/>
  <c r="H39"/>
  <c r="I39"/>
  <c r="J39"/>
  <c r="H40"/>
  <c r="I40"/>
  <c r="J40"/>
  <c r="H41"/>
  <c r="I41"/>
  <c r="J41"/>
  <c r="H42"/>
  <c r="I42"/>
  <c r="J42"/>
  <c r="H43"/>
  <c r="I43"/>
  <c r="J43"/>
  <c r="H44"/>
  <c r="I44"/>
  <c r="J44"/>
  <c r="H45"/>
  <c r="I45"/>
  <c r="J45"/>
  <c r="H46"/>
  <c r="I46"/>
  <c r="J46"/>
  <c r="H47"/>
  <c r="I47"/>
  <c r="J47"/>
  <c r="H48"/>
  <c r="I48"/>
  <c r="J48"/>
  <c r="H49"/>
  <c r="I49"/>
  <c r="J49"/>
  <c r="H50"/>
  <c r="I50"/>
  <c r="J50"/>
  <c r="H51"/>
  <c r="I51"/>
  <c r="J51"/>
  <c r="H52"/>
  <c r="I52"/>
  <c r="J52"/>
  <c r="H53"/>
  <c r="I53"/>
  <c r="J53"/>
  <c r="H54"/>
  <c r="I54"/>
  <c r="J54"/>
  <c r="H55"/>
  <c r="I55"/>
  <c r="J55"/>
  <c r="H56"/>
  <c r="I56"/>
  <c r="J56"/>
  <c r="H57"/>
  <c r="I57"/>
  <c r="J57"/>
  <c r="H58"/>
  <c r="I58"/>
  <c r="J58"/>
  <c r="H59"/>
  <c r="I59"/>
  <c r="J59"/>
  <c r="H60"/>
  <c r="I60"/>
  <c r="J60"/>
  <c r="H61"/>
  <c r="I61"/>
  <c r="J61"/>
  <c r="H62"/>
  <c r="I62"/>
  <c r="J62"/>
  <c r="H63"/>
  <c r="I63"/>
  <c r="J63"/>
  <c r="H64"/>
  <c r="I64"/>
  <c r="J64"/>
  <c r="H65"/>
  <c r="I65"/>
  <c r="J65"/>
  <c r="H66"/>
  <c r="I66"/>
  <c r="J66"/>
  <c r="H67"/>
  <c r="I67"/>
  <c r="J67"/>
  <c r="H68"/>
  <c r="I68"/>
  <c r="J68"/>
  <c r="H69"/>
  <c r="I69"/>
  <c r="J69"/>
  <c r="H70"/>
  <c r="I70"/>
  <c r="J70"/>
  <c r="H71"/>
  <c r="I71"/>
  <c r="J71"/>
  <c r="H72"/>
  <c r="I72"/>
  <c r="J72"/>
  <c r="H73"/>
  <c r="I73"/>
  <c r="J73"/>
  <c r="H74"/>
  <c r="I74"/>
  <c r="J74"/>
  <c r="H75"/>
  <c r="I75"/>
  <c r="J75"/>
  <c r="H76"/>
  <c r="I76"/>
  <c r="J76"/>
  <c r="H77"/>
  <c r="I77"/>
  <c r="J77"/>
  <c r="H78"/>
  <c r="I78"/>
  <c r="J78"/>
  <c r="H79"/>
  <c r="I79"/>
  <c r="J79"/>
  <c r="H80"/>
  <c r="I80"/>
  <c r="J80"/>
  <c r="H81"/>
  <c r="I81"/>
  <c r="J81"/>
  <c r="H82"/>
  <c r="I82"/>
  <c r="J82"/>
  <c r="H83"/>
  <c r="I83"/>
  <c r="J83"/>
  <c r="H84"/>
  <c r="I84"/>
  <c r="J84"/>
  <c r="H85"/>
  <c r="I85"/>
  <c r="J85"/>
  <c r="H86"/>
  <c r="I86"/>
  <c r="J86"/>
  <c r="H87"/>
  <c r="I87"/>
  <c r="J87"/>
  <c r="H88"/>
  <c r="I88"/>
  <c r="J88"/>
  <c r="H89"/>
  <c r="I89"/>
  <c r="J89"/>
  <c r="H90"/>
  <c r="I90"/>
  <c r="J90"/>
  <c r="H91"/>
  <c r="I91"/>
  <c r="J91"/>
  <c r="H92"/>
  <c r="I92"/>
  <c r="J92"/>
  <c r="H93"/>
  <c r="I93"/>
  <c r="J93"/>
  <c r="H94"/>
  <c r="I94"/>
  <c r="J94"/>
  <c r="H95"/>
  <c r="I95"/>
  <c r="J95"/>
  <c r="H96"/>
  <c r="I96"/>
  <c r="J96"/>
  <c r="H97"/>
  <c r="I97"/>
  <c r="J97"/>
  <c r="H98"/>
  <c r="I98"/>
  <c r="J98"/>
  <c r="H99"/>
  <c r="I99"/>
  <c r="J99"/>
  <c r="H100"/>
  <c r="I100"/>
  <c r="J100"/>
  <c r="H101"/>
  <c r="I101"/>
  <c r="J101"/>
  <c r="H102"/>
  <c r="I102"/>
  <c r="J102"/>
  <c r="H103"/>
  <c r="I103"/>
  <c r="J103"/>
  <c r="H104"/>
  <c r="I104"/>
  <c r="J104"/>
  <c r="H105"/>
  <c r="I105"/>
  <c r="J105"/>
  <c r="H106"/>
  <c r="I106"/>
  <c r="J106"/>
  <c r="H107"/>
  <c r="I107"/>
  <c r="J107"/>
  <c r="H108"/>
  <c r="I108"/>
  <c r="J108"/>
  <c r="H109"/>
  <c r="I109"/>
  <c r="J109"/>
  <c r="H110"/>
  <c r="I110"/>
  <c r="J110"/>
  <c r="H111"/>
  <c r="I111"/>
  <c r="J111"/>
  <c r="H112"/>
  <c r="I112"/>
  <c r="J112"/>
  <c r="H113"/>
  <c r="I113"/>
  <c r="J113"/>
  <c r="H114"/>
  <c r="I114"/>
  <c r="J114"/>
  <c r="H115"/>
  <c r="I115"/>
  <c r="J115"/>
  <c r="H116"/>
  <c r="I116"/>
  <c r="J116"/>
  <c r="H117"/>
  <c r="I117"/>
  <c r="J117"/>
  <c r="H118"/>
  <c r="I118"/>
  <c r="J118"/>
  <c r="H119"/>
  <c r="I119"/>
  <c r="J119"/>
  <c r="H120"/>
  <c r="I120"/>
  <c r="J120"/>
  <c r="H121"/>
  <c r="I121"/>
  <c r="J121"/>
  <c r="H122"/>
  <c r="I122"/>
  <c r="J122"/>
  <c r="H123"/>
  <c r="I123"/>
  <c r="J123"/>
  <c r="H124"/>
  <c r="I124"/>
  <c r="J124"/>
  <c r="H125"/>
  <c r="I125"/>
  <c r="J125"/>
  <c r="H126"/>
  <c r="I126"/>
  <c r="J126"/>
  <c r="H127"/>
  <c r="I127"/>
  <c r="J127"/>
  <c r="H128"/>
  <c r="I128"/>
  <c r="J128"/>
  <c r="H129"/>
  <c r="I129"/>
  <c r="J129"/>
  <c r="H130"/>
  <c r="I130"/>
  <c r="J130"/>
  <c r="H131"/>
  <c r="I131"/>
  <c r="J131"/>
  <c r="H132"/>
  <c r="I132"/>
  <c r="J132"/>
  <c r="H133"/>
  <c r="I133"/>
  <c r="J133"/>
  <c r="H134"/>
  <c r="I134"/>
  <c r="J134"/>
  <c r="H135"/>
  <c r="I135"/>
  <c r="J135"/>
  <c r="H136"/>
  <c r="I136"/>
  <c r="J136"/>
  <c r="H137"/>
  <c r="I137"/>
  <c r="J137"/>
  <c r="H138"/>
  <c r="I138"/>
  <c r="J138"/>
  <c r="H139"/>
  <c r="I139"/>
  <c r="J139"/>
  <c r="H140"/>
  <c r="I140"/>
  <c r="J140"/>
  <c r="H141"/>
  <c r="I141"/>
  <c r="J141"/>
  <c r="H142"/>
  <c r="I142"/>
  <c r="J142"/>
  <c r="H143"/>
  <c r="I143"/>
  <c r="J143"/>
  <c r="H144"/>
  <c r="I144"/>
  <c r="J144"/>
  <c r="H145"/>
  <c r="I145"/>
  <c r="J145"/>
  <c r="H146"/>
  <c r="I146"/>
  <c r="J146"/>
  <c r="H147"/>
  <c r="I147"/>
  <c r="J147"/>
  <c r="H148"/>
  <c r="I148"/>
  <c r="J148"/>
  <c r="H149"/>
  <c r="I149"/>
  <c r="J149"/>
  <c r="H150"/>
  <c r="I150"/>
  <c r="J150"/>
  <c r="H151"/>
  <c r="I151"/>
  <c r="J151"/>
  <c r="H152"/>
  <c r="I152"/>
  <c r="J152"/>
  <c r="H153"/>
  <c r="I153"/>
  <c r="J153"/>
  <c r="H154"/>
  <c r="I154"/>
  <c r="J154"/>
  <c r="H155"/>
  <c r="I155"/>
  <c r="J155"/>
  <c r="H156"/>
  <c r="I156"/>
  <c r="J156"/>
  <c r="H157"/>
  <c r="I157"/>
  <c r="J157"/>
  <c r="H158"/>
  <c r="I158"/>
  <c r="J158"/>
  <c r="H159"/>
  <c r="I159"/>
  <c r="J159"/>
  <c r="H160"/>
  <c r="I160"/>
  <c r="J160"/>
  <c r="H161"/>
  <c r="I161"/>
  <c r="J161"/>
  <c r="H162"/>
  <c r="I162"/>
  <c r="J162"/>
  <c r="H163"/>
  <c r="I163"/>
  <c r="J163"/>
  <c r="H164"/>
  <c r="I164"/>
  <c r="J164"/>
  <c r="H165"/>
  <c r="I165"/>
  <c r="J165"/>
  <c r="H166"/>
  <c r="I166"/>
  <c r="J166"/>
  <c r="H167"/>
  <c r="I167"/>
  <c r="J167"/>
  <c r="H168"/>
  <c r="I168"/>
  <c r="J168"/>
  <c r="H169"/>
  <c r="I169"/>
  <c r="J169"/>
  <c r="H170"/>
  <c r="I170"/>
  <c r="J170"/>
  <c r="H171"/>
  <c r="I171"/>
  <c r="J171"/>
  <c r="H172"/>
  <c r="I172"/>
  <c r="J172"/>
  <c r="H173"/>
  <c r="I173"/>
  <c r="J173"/>
  <c r="H174"/>
  <c r="I174"/>
  <c r="J174"/>
  <c r="H175"/>
  <c r="I175"/>
  <c r="J175"/>
  <c r="H176"/>
  <c r="I176"/>
  <c r="J176"/>
  <c r="H177"/>
  <c r="I177"/>
  <c r="J177"/>
  <c r="H178"/>
  <c r="I178"/>
  <c r="J178"/>
  <c r="H179"/>
  <c r="I179"/>
  <c r="J179"/>
  <c r="H180"/>
  <c r="I180"/>
  <c r="J180"/>
  <c r="H181"/>
  <c r="I181"/>
  <c r="J181"/>
  <c r="H182"/>
  <c r="I182"/>
  <c r="J182"/>
  <c r="H183"/>
  <c r="I183"/>
  <c r="J183"/>
  <c r="H184"/>
  <c r="I184"/>
  <c r="J184"/>
  <c r="H185"/>
  <c r="I185"/>
  <c r="J185"/>
  <c r="H186"/>
  <c r="I186"/>
  <c r="J186"/>
  <c r="H187"/>
  <c r="I187"/>
  <c r="J187"/>
  <c r="H188"/>
  <c r="I188"/>
  <c r="J188"/>
  <c r="H189"/>
  <c r="I189"/>
  <c r="J189"/>
  <c r="H190"/>
  <c r="I190"/>
  <c r="J190"/>
  <c r="H191"/>
  <c r="I191"/>
  <c r="J191"/>
  <c r="H192"/>
  <c r="I192"/>
  <c r="J192"/>
  <c r="H193"/>
  <c r="I193"/>
  <c r="J193"/>
  <c r="H194"/>
  <c r="I194"/>
  <c r="J194"/>
  <c r="H195"/>
  <c r="I195"/>
  <c r="J195"/>
  <c r="H196"/>
  <c r="I196"/>
  <c r="J196"/>
  <c r="H197"/>
  <c r="I197"/>
  <c r="J197"/>
  <c r="H198"/>
  <c r="I198"/>
  <c r="J198"/>
  <c r="H199"/>
  <c r="I199"/>
  <c r="J199"/>
  <c r="H200"/>
  <c r="I200"/>
  <c r="J200"/>
  <c r="H201"/>
  <c r="I201"/>
  <c r="J201"/>
  <c r="H202"/>
  <c r="I202"/>
  <c r="J202"/>
  <c r="H203"/>
  <c r="I203"/>
  <c r="J203"/>
  <c r="H204"/>
  <c r="I204"/>
  <c r="J204"/>
  <c r="H205"/>
  <c r="I205"/>
  <c r="J205"/>
  <c r="H206"/>
  <c r="I206"/>
  <c r="J206"/>
  <c r="H207"/>
  <c r="I207"/>
  <c r="J207"/>
  <c r="H208"/>
  <c r="I208"/>
  <c r="J208"/>
  <c r="H209"/>
  <c r="I209"/>
  <c r="J209"/>
  <c r="H210"/>
  <c r="I210"/>
  <c r="J210"/>
  <c r="H211"/>
  <c r="I211"/>
  <c r="J211"/>
  <c r="H212"/>
  <c r="I212"/>
  <c r="J212"/>
  <c r="H213"/>
  <c r="I213"/>
  <c r="J213"/>
  <c r="H214"/>
  <c r="I214"/>
  <c r="J214"/>
  <c r="H215"/>
  <c r="I215"/>
  <c r="J215"/>
  <c r="H216"/>
  <c r="I216"/>
  <c r="J216"/>
  <c r="H217"/>
  <c r="I217"/>
  <c r="J217"/>
  <c r="H218"/>
  <c r="I218"/>
  <c r="J218"/>
  <c r="H219"/>
  <c r="I219"/>
  <c r="J219"/>
  <c r="H220"/>
  <c r="I220"/>
  <c r="J220"/>
  <c r="H221"/>
  <c r="I221"/>
  <c r="J221"/>
  <c r="H222"/>
  <c r="I222"/>
  <c r="J222"/>
  <c r="H223"/>
  <c r="I223"/>
  <c r="J223"/>
  <c r="H224"/>
  <c r="I224"/>
  <c r="J224"/>
  <c r="H225"/>
  <c r="I225"/>
  <c r="J225"/>
  <c r="H226"/>
  <c r="I226"/>
  <c r="J226"/>
  <c r="H227"/>
  <c r="I227"/>
  <c r="J227"/>
  <c r="H228"/>
  <c r="I228"/>
  <c r="J228"/>
  <c r="H229"/>
  <c r="I229"/>
  <c r="J229"/>
  <c r="H230"/>
  <c r="I230"/>
  <c r="J230"/>
  <c r="H231"/>
  <c r="I231"/>
  <c r="J231"/>
  <c r="H232"/>
  <c r="I232"/>
  <c r="J232"/>
  <c r="H233"/>
  <c r="I233"/>
  <c r="J233"/>
  <c r="H234"/>
  <c r="I234"/>
  <c r="J234"/>
  <c r="H235"/>
  <c r="I235"/>
  <c r="J235"/>
  <c r="H236"/>
  <c r="I236"/>
  <c r="J236"/>
  <c r="H237"/>
  <c r="I237"/>
  <c r="J237"/>
  <c r="H238"/>
  <c r="I238"/>
  <c r="J238"/>
  <c r="H239"/>
  <c r="I239"/>
  <c r="J239"/>
  <c r="H240"/>
  <c r="I240"/>
  <c r="J240"/>
  <c r="H241"/>
  <c r="I241"/>
  <c r="J241"/>
  <c r="H242"/>
  <c r="I242"/>
  <c r="J242"/>
  <c r="H243"/>
  <c r="I243"/>
  <c r="J243"/>
  <c r="H244"/>
  <c r="I244"/>
  <c r="J244"/>
  <c r="H245"/>
  <c r="I245"/>
  <c r="J245"/>
  <c r="H246"/>
  <c r="I246"/>
  <c r="J246"/>
  <c r="H247"/>
  <c r="I247"/>
  <c r="J247"/>
  <c r="H248"/>
  <c r="I248"/>
  <c r="J248"/>
  <c r="H249"/>
  <c r="I249"/>
  <c r="J249"/>
  <c r="H250"/>
  <c r="I250"/>
  <c r="J250"/>
  <c r="H251"/>
  <c r="I251"/>
  <c r="J251"/>
  <c r="H252"/>
  <c r="I252"/>
  <c r="J252"/>
  <c r="H253"/>
  <c r="I253"/>
  <c r="J253"/>
  <c r="H254"/>
  <c r="I254"/>
  <c r="J254"/>
  <c r="H255"/>
  <c r="I255"/>
  <c r="J255"/>
  <c r="H256"/>
  <c r="I256"/>
  <c r="J256"/>
  <c r="H257"/>
  <c r="I257"/>
  <c r="J257"/>
  <c r="H258"/>
  <c r="I258"/>
  <c r="J258"/>
  <c r="H259"/>
  <c r="I259"/>
  <c r="J259"/>
  <c r="H260"/>
  <c r="I260"/>
  <c r="J260"/>
  <c r="H261"/>
  <c r="I261"/>
  <c r="J261"/>
  <c r="H262"/>
  <c r="I262"/>
  <c r="J262"/>
  <c r="H263"/>
  <c r="I263"/>
  <c r="J263"/>
  <c r="H264"/>
  <c r="I264"/>
  <c r="J264"/>
  <c r="H265"/>
  <c r="I265"/>
  <c r="J265"/>
  <c r="H266"/>
  <c r="I266"/>
  <c r="J266"/>
  <c r="H267"/>
  <c r="I267"/>
  <c r="J267"/>
  <c r="H268"/>
  <c r="I268"/>
  <c r="J268"/>
  <c r="H269"/>
  <c r="I269"/>
  <c r="J269"/>
  <c r="H270"/>
  <c r="I270"/>
  <c r="J270"/>
  <c r="H271"/>
  <c r="I271"/>
  <c r="J271"/>
  <c r="H272"/>
  <c r="I272"/>
  <c r="J272"/>
  <c r="H273"/>
  <c r="I273"/>
  <c r="J273"/>
  <c r="H274"/>
  <c r="I274"/>
  <c r="J274"/>
  <c r="H275"/>
  <c r="I275"/>
  <c r="J275"/>
  <c r="H276"/>
  <c r="I276"/>
  <c r="J276"/>
  <c r="H277"/>
  <c r="I277"/>
  <c r="J277"/>
  <c r="H278"/>
  <c r="I278"/>
  <c r="J278"/>
  <c r="H279"/>
  <c r="I279"/>
  <c r="J279"/>
  <c r="H280"/>
  <c r="I280"/>
  <c r="J280"/>
  <c r="H281"/>
  <c r="I281"/>
  <c r="J281"/>
  <c r="H282"/>
  <c r="I282"/>
  <c r="J282"/>
  <c r="H283"/>
  <c r="I283"/>
  <c r="J283"/>
  <c r="H284"/>
  <c r="I284"/>
  <c r="J284"/>
  <c r="H285"/>
  <c r="I285"/>
  <c r="J285"/>
  <c r="H286"/>
  <c r="I286"/>
  <c r="J286"/>
  <c r="H287"/>
  <c r="I287"/>
  <c r="J287"/>
  <c r="H288"/>
  <c r="I288"/>
  <c r="J288"/>
  <c r="H289"/>
  <c r="I289"/>
  <c r="J289"/>
  <c r="H290"/>
  <c r="I290"/>
  <c r="J290"/>
  <c r="H291"/>
  <c r="I291"/>
  <c r="J291"/>
  <c r="H292"/>
  <c r="I292"/>
  <c r="J292"/>
  <c r="H293"/>
  <c r="I293"/>
  <c r="J293"/>
  <c r="H294"/>
  <c r="I294"/>
  <c r="J294"/>
  <c r="H295"/>
  <c r="I295"/>
  <c r="J295"/>
  <c r="H296"/>
  <c r="I296"/>
  <c r="J296"/>
  <c r="H297"/>
  <c r="I297"/>
  <c r="J297"/>
  <c r="H298"/>
  <c r="I298"/>
  <c r="J298"/>
  <c r="H299"/>
  <c r="I299"/>
  <c r="J299"/>
  <c r="H300"/>
  <c r="I300"/>
  <c r="J300"/>
  <c r="H301"/>
  <c r="I301"/>
  <c r="J301"/>
  <c r="H302"/>
  <c r="I302"/>
  <c r="J302"/>
  <c r="H303"/>
  <c r="I303"/>
  <c r="J303"/>
  <c r="H304"/>
  <c r="I304"/>
  <c r="J304"/>
  <c r="H305"/>
  <c r="I305"/>
  <c r="J305"/>
  <c r="H306"/>
  <c r="I306"/>
  <c r="J306"/>
  <c r="H307"/>
  <c r="I307"/>
  <c r="J307"/>
  <c r="H308"/>
  <c r="I308"/>
  <c r="J308"/>
  <c r="H309"/>
  <c r="I309"/>
  <c r="J309"/>
  <c r="H310"/>
  <c r="I310"/>
  <c r="J310"/>
  <c r="H311"/>
  <c r="I311"/>
  <c r="J311"/>
  <c r="H312"/>
  <c r="I312"/>
  <c r="J312"/>
  <c r="H313"/>
  <c r="I313"/>
  <c r="J313"/>
  <c r="H314"/>
  <c r="I314"/>
  <c r="J314"/>
  <c r="H315"/>
  <c r="I315"/>
  <c r="J315"/>
  <c r="H316"/>
  <c r="I316"/>
  <c r="J316"/>
  <c r="H317"/>
  <c r="I317"/>
  <c r="J317"/>
  <c r="H318"/>
  <c r="I318"/>
  <c r="J318"/>
  <c r="H319"/>
  <c r="I319"/>
  <c r="J319"/>
  <c r="H320"/>
  <c r="I320"/>
  <c r="J320"/>
  <c r="H321"/>
  <c r="I321"/>
  <c r="J321"/>
  <c r="H322"/>
  <c r="I322"/>
  <c r="J322"/>
  <c r="H323"/>
  <c r="I323"/>
  <c r="J323"/>
  <c r="H324"/>
  <c r="I324"/>
  <c r="J324"/>
  <c r="H325"/>
  <c r="I325"/>
  <c r="J325"/>
  <c r="H326"/>
  <c r="I326"/>
  <c r="J326"/>
  <c r="H327"/>
  <c r="I327"/>
  <c r="J327"/>
  <c r="H328"/>
  <c r="I328"/>
  <c r="J328"/>
  <c r="H329"/>
  <c r="I329"/>
  <c r="J329"/>
  <c r="H330"/>
  <c r="I330"/>
  <c r="J330"/>
  <c r="H331"/>
  <c r="I331"/>
  <c r="J331"/>
  <c r="H332"/>
  <c r="I332"/>
  <c r="J332"/>
  <c r="H333"/>
  <c r="I333"/>
  <c r="J333"/>
  <c r="H334"/>
  <c r="I334"/>
  <c r="J334"/>
  <c r="H335"/>
  <c r="I335"/>
  <c r="J335"/>
  <c r="H336"/>
  <c r="I336"/>
  <c r="J336"/>
  <c r="H337"/>
  <c r="I337"/>
  <c r="J337"/>
  <c r="H338"/>
  <c r="I338"/>
  <c r="J338"/>
  <c r="H339"/>
  <c r="I339"/>
  <c r="J339"/>
  <c r="H340"/>
  <c r="I340"/>
  <c r="J340"/>
  <c r="H341"/>
  <c r="I341"/>
  <c r="J341"/>
  <c r="H342"/>
  <c r="I342"/>
  <c r="J342"/>
  <c r="H343"/>
  <c r="I343"/>
  <c r="J343"/>
  <c r="H344"/>
  <c r="I344"/>
  <c r="J344"/>
  <c r="H345"/>
  <c r="I345"/>
  <c r="J345"/>
  <c r="H346"/>
  <c r="I346"/>
  <c r="J346"/>
  <c r="H347"/>
  <c r="I347"/>
  <c r="J347"/>
  <c r="H348"/>
  <c r="I348"/>
  <c r="J348"/>
  <c r="H349"/>
  <c r="I349"/>
  <c r="J349"/>
  <c r="H350"/>
  <c r="I350"/>
  <c r="J350"/>
  <c r="H351"/>
  <c r="I351"/>
  <c r="J351"/>
  <c r="H352"/>
  <c r="I352"/>
  <c r="J352"/>
  <c r="H353"/>
  <c r="I353"/>
  <c r="J353"/>
  <c r="H354"/>
  <c r="I354"/>
  <c r="J354"/>
  <c r="H355"/>
  <c r="I355"/>
  <c r="J355"/>
  <c r="H356"/>
  <c r="I356"/>
  <c r="J356"/>
  <c r="H357"/>
  <c r="I357"/>
  <c r="J357"/>
  <c r="H358"/>
  <c r="I358"/>
  <c r="J358"/>
  <c r="H359"/>
  <c r="I359"/>
  <c r="J359"/>
  <c r="H360"/>
  <c r="I360"/>
  <c r="J360"/>
  <c r="H361"/>
  <c r="I361"/>
  <c r="J361"/>
  <c r="H362"/>
  <c r="I362"/>
  <c r="J362"/>
  <c r="H363"/>
  <c r="I363"/>
  <c r="J363"/>
  <c r="H364"/>
  <c r="I364"/>
  <c r="J364"/>
  <c r="H365"/>
  <c r="I365"/>
  <c r="J365"/>
  <c r="H366"/>
  <c r="I366"/>
  <c r="J366"/>
  <c r="H367"/>
  <c r="I367"/>
  <c r="J367"/>
  <c r="H368"/>
  <c r="I368"/>
  <c r="J368"/>
  <c r="H369"/>
  <c r="I369"/>
  <c r="J369"/>
  <c r="H370"/>
  <c r="I370"/>
  <c r="J370"/>
  <c r="H371"/>
  <c r="I371"/>
  <c r="J371"/>
  <c r="H372"/>
  <c r="I372"/>
  <c r="J372"/>
  <c r="H373"/>
  <c r="I373"/>
  <c r="J373"/>
  <c r="H374"/>
  <c r="I374"/>
  <c r="J374"/>
  <c r="H375"/>
  <c r="I375"/>
  <c r="J375"/>
  <c r="H376"/>
  <c r="I376"/>
  <c r="J376"/>
  <c r="H377"/>
  <c r="I377"/>
  <c r="J377"/>
  <c r="H378"/>
  <c r="I378"/>
  <c r="J378"/>
  <c r="H379"/>
  <c r="I379"/>
  <c r="J379"/>
  <c r="H380"/>
  <c r="I380"/>
  <c r="J380"/>
  <c r="H381"/>
  <c r="I381"/>
  <c r="J381"/>
  <c r="H382"/>
  <c r="I382"/>
  <c r="J382"/>
  <c r="H383"/>
  <c r="I383"/>
  <c r="J383"/>
  <c r="H384"/>
  <c r="I384"/>
  <c r="J384"/>
  <c r="H385"/>
  <c r="I385"/>
  <c r="J385"/>
  <c r="H386"/>
  <c r="I386"/>
  <c r="J386"/>
  <c r="H387"/>
  <c r="I387"/>
  <c r="J387"/>
  <c r="H388"/>
  <c r="I388"/>
  <c r="J388"/>
  <c r="H389"/>
  <c r="I389"/>
  <c r="J389"/>
  <c r="H390"/>
  <c r="I390"/>
  <c r="J390"/>
  <c r="H391"/>
  <c r="I391"/>
  <c r="J391"/>
  <c r="H392"/>
  <c r="I392"/>
  <c r="J392"/>
  <c r="H393"/>
  <c r="I393"/>
  <c r="J393"/>
  <c r="H394"/>
  <c r="I394"/>
  <c r="J394"/>
  <c r="H395"/>
  <c r="I395"/>
  <c r="J395"/>
  <c r="H396"/>
  <c r="I396"/>
  <c r="J396"/>
  <c r="H397"/>
  <c r="I397"/>
  <c r="J397"/>
  <c r="H398"/>
  <c r="I398"/>
  <c r="J398"/>
  <c r="H399"/>
  <c r="I399"/>
  <c r="J399"/>
  <c r="H400"/>
  <c r="I400"/>
  <c r="J400"/>
  <c r="H401"/>
  <c r="I401"/>
  <c r="J401"/>
  <c r="H402"/>
  <c r="I402"/>
  <c r="J402"/>
  <c r="H403"/>
  <c r="I403"/>
  <c r="J403"/>
  <c r="H404"/>
  <c r="I404"/>
  <c r="J404"/>
  <c r="H405"/>
  <c r="I405"/>
  <c r="J405"/>
  <c r="H406"/>
  <c r="I406"/>
  <c r="J406"/>
  <c r="H407"/>
  <c r="I407"/>
  <c r="J407"/>
  <c r="H408"/>
  <c r="I408"/>
  <c r="J408"/>
  <c r="H409"/>
  <c r="I409"/>
  <c r="J409"/>
  <c r="H410"/>
  <c r="I410"/>
  <c r="J410"/>
  <c r="H411"/>
  <c r="I411"/>
  <c r="J411"/>
  <c r="H412"/>
  <c r="I412"/>
  <c r="J412"/>
  <c r="H413"/>
  <c r="I413"/>
  <c r="J413"/>
  <c r="H414"/>
  <c r="I414"/>
  <c r="J414"/>
  <c r="H415"/>
  <c r="I415"/>
  <c r="J415"/>
  <c r="H416"/>
  <c r="I416"/>
  <c r="J416"/>
  <c r="H417"/>
  <c r="I417"/>
  <c r="J417"/>
  <c r="H418"/>
  <c r="I418"/>
  <c r="J418"/>
  <c r="H419"/>
  <c r="I419"/>
  <c r="J419"/>
  <c r="H420"/>
  <c r="I420"/>
  <c r="J420"/>
  <c r="H421"/>
  <c r="I421"/>
  <c r="J421"/>
  <c r="H422"/>
  <c r="I422"/>
  <c r="J422"/>
  <c r="H423"/>
  <c r="I423"/>
  <c r="J423"/>
  <c r="H424"/>
  <c r="I424"/>
  <c r="J424"/>
  <c r="H425"/>
  <c r="I425"/>
  <c r="J425"/>
  <c r="H426"/>
  <c r="I426"/>
  <c r="J426"/>
  <c r="H427"/>
  <c r="I427"/>
  <c r="J427"/>
  <c r="H428"/>
  <c r="I428"/>
  <c r="J428"/>
  <c r="H429"/>
  <c r="I429"/>
  <c r="J429"/>
  <c r="H430"/>
  <c r="I430"/>
  <c r="J430"/>
  <c r="H431"/>
  <c r="I431"/>
  <c r="J431"/>
  <c r="H432"/>
  <c r="I432"/>
  <c r="J432"/>
  <c r="H433"/>
  <c r="I433"/>
  <c r="J433"/>
  <c r="H434"/>
  <c r="I434"/>
  <c r="J434"/>
  <c r="H435"/>
  <c r="I435"/>
  <c r="J435"/>
  <c r="H436"/>
  <c r="I436"/>
  <c r="J436"/>
  <c r="H437"/>
  <c r="I437"/>
  <c r="J437"/>
  <c r="H438"/>
  <c r="I438"/>
  <c r="J438"/>
  <c r="H439"/>
  <c r="I439"/>
  <c r="J439"/>
  <c r="H440"/>
  <c r="I440"/>
  <c r="J440"/>
  <c r="H441"/>
  <c r="I441"/>
  <c r="J441"/>
  <c r="H442"/>
  <c r="I442"/>
  <c r="J442"/>
  <c r="H443"/>
  <c r="I443"/>
  <c r="J443"/>
  <c r="H444"/>
  <c r="I444"/>
  <c r="J444"/>
  <c r="H445"/>
  <c r="I445"/>
  <c r="J445"/>
  <c r="H446"/>
  <c r="I446"/>
  <c r="J446"/>
  <c r="H447"/>
  <c r="I447"/>
  <c r="J447"/>
  <c r="H448"/>
  <c r="I448"/>
  <c r="J448"/>
  <c r="H449"/>
  <c r="I449"/>
  <c r="J449"/>
  <c r="H450"/>
  <c r="I450"/>
  <c r="J450"/>
  <c r="H451"/>
  <c r="I451"/>
  <c r="J451"/>
  <c r="H452"/>
  <c r="I452"/>
  <c r="J452"/>
  <c r="H453"/>
  <c r="I453"/>
  <c r="J453"/>
  <c r="H454"/>
  <c r="I454"/>
  <c r="J454"/>
  <c r="H455"/>
  <c r="I455"/>
  <c r="J455"/>
  <c r="H456"/>
  <c r="I456"/>
  <c r="J456"/>
  <c r="H457"/>
  <c r="I457"/>
  <c r="J457"/>
  <c r="H458"/>
  <c r="I458"/>
  <c r="J458"/>
  <c r="H459"/>
  <c r="I459"/>
  <c r="J459"/>
  <c r="H460"/>
  <c r="I460"/>
  <c r="J460"/>
  <c r="H461"/>
  <c r="I461"/>
  <c r="J461"/>
  <c r="H462"/>
  <c r="I462"/>
  <c r="J462"/>
  <c r="H463"/>
  <c r="I463"/>
  <c r="J463"/>
  <c r="H464"/>
  <c r="I464"/>
  <c r="J464"/>
  <c r="H465"/>
  <c r="I465"/>
  <c r="J465"/>
  <c r="H466"/>
  <c r="I466"/>
  <c r="J466"/>
  <c r="H467"/>
  <c r="I467"/>
  <c r="J467"/>
  <c r="H468"/>
  <c r="I468"/>
  <c r="J468"/>
  <c r="H469"/>
  <c r="I469"/>
  <c r="J469"/>
  <c r="H470"/>
  <c r="I470"/>
  <c r="J470"/>
  <c r="H471"/>
  <c r="I471"/>
  <c r="J471"/>
  <c r="H472"/>
  <c r="I472"/>
  <c r="J472"/>
  <c r="H473"/>
  <c r="I473"/>
  <c r="J473"/>
  <c r="H474"/>
  <c r="I474"/>
  <c r="J474"/>
  <c r="H475"/>
  <c r="I475"/>
  <c r="J475"/>
  <c r="J4"/>
  <c r="J478" s="1"/>
  <c r="I4"/>
  <c r="I477" s="1"/>
  <c r="H4"/>
  <c r="H480" s="1"/>
  <c r="D18" i="22"/>
  <c r="E18"/>
  <c r="F18"/>
  <c r="G18"/>
  <c r="H18"/>
  <c r="I18"/>
  <c r="J18"/>
  <c r="K18"/>
  <c r="D19"/>
  <c r="E19"/>
  <c r="F19"/>
  <c r="G19"/>
  <c r="H19"/>
  <c r="I19"/>
  <c r="J19"/>
  <c r="K19"/>
  <c r="D20"/>
  <c r="E20"/>
  <c r="F20"/>
  <c r="G20"/>
  <c r="H20"/>
  <c r="I20"/>
  <c r="J20"/>
  <c r="K20"/>
  <c r="D21"/>
  <c r="E21"/>
  <c r="F21"/>
  <c r="G21"/>
  <c r="H21"/>
  <c r="I21"/>
  <c r="J21"/>
  <c r="K21"/>
  <c r="C21"/>
  <c r="C19"/>
  <c r="C20"/>
  <c r="C18"/>
  <c r="C17"/>
  <c r="D17"/>
  <c r="E17"/>
  <c r="F17"/>
  <c r="G17"/>
  <c r="H17"/>
  <c r="I17"/>
  <c r="J17"/>
  <c r="K17"/>
  <c r="M6"/>
  <c r="N6"/>
  <c r="O6"/>
  <c r="O20" s="1"/>
  <c r="M7"/>
  <c r="N7"/>
  <c r="O7"/>
  <c r="M8"/>
  <c r="N8"/>
  <c r="O8"/>
  <c r="M9"/>
  <c r="N9"/>
  <c r="O9"/>
  <c r="O17" s="1"/>
  <c r="M10"/>
  <c r="N10"/>
  <c r="O10"/>
  <c r="M11"/>
  <c r="N11"/>
  <c r="O11"/>
  <c r="M12"/>
  <c r="N12"/>
  <c r="O12"/>
  <c r="M13"/>
  <c r="N13"/>
  <c r="O13"/>
  <c r="M14"/>
  <c r="N14"/>
  <c r="O14"/>
  <c r="M15"/>
  <c r="N15"/>
  <c r="O15"/>
  <c r="M16"/>
  <c r="N16"/>
  <c r="O16"/>
  <c r="O5"/>
  <c r="O18" s="1"/>
  <c r="N5"/>
  <c r="N18" s="1"/>
  <c r="M5"/>
  <c r="M18" s="1"/>
  <c r="L5"/>
  <c r="L17" s="1"/>
  <c r="L6"/>
  <c r="L7"/>
  <c r="L8"/>
  <c r="L18" s="1"/>
  <c r="L9"/>
  <c r="L10"/>
  <c r="L11"/>
  <c r="L12"/>
  <c r="L13"/>
  <c r="L14"/>
  <c r="L15"/>
  <c r="L16"/>
  <c r="H18" i="6" l="1"/>
  <c r="J6"/>
  <c r="I6"/>
  <c r="J17"/>
  <c r="I17"/>
  <c r="J13"/>
  <c r="I13"/>
  <c r="J9"/>
  <c r="I9"/>
  <c r="J14"/>
  <c r="J16"/>
  <c r="I16"/>
  <c r="J12"/>
  <c r="I12"/>
  <c r="J8"/>
  <c r="I8"/>
  <c r="L21" i="22"/>
  <c r="L20"/>
  <c r="L19"/>
  <c r="K21" i="19"/>
  <c r="J22" i="2"/>
  <c r="H24"/>
  <c r="G28"/>
  <c r="I27"/>
  <c r="E25"/>
  <c r="I11" i="6"/>
  <c r="J11" s="1"/>
  <c r="J15"/>
  <c r="J7"/>
  <c r="K18" i="13"/>
  <c r="I618" i="20"/>
  <c r="J8" i="7"/>
  <c r="H8"/>
  <c r="K15" i="12"/>
  <c r="L15" s="1"/>
  <c r="K7"/>
  <c r="L7" s="1"/>
  <c r="I21" i="24"/>
  <c r="I5"/>
  <c r="N17" i="22"/>
  <c r="O21"/>
  <c r="O19"/>
  <c r="J476" i="4"/>
  <c r="J480"/>
  <c r="I479"/>
  <c r="H478"/>
  <c r="N17" i="19"/>
  <c r="N21"/>
  <c r="M20"/>
  <c r="L19"/>
  <c r="K18"/>
  <c r="J21" i="2"/>
  <c r="J17"/>
  <c r="J13"/>
  <c r="J9"/>
  <c r="J5"/>
  <c r="G24"/>
  <c r="F28"/>
  <c r="H27"/>
  <c r="F26"/>
  <c r="H25"/>
  <c r="I14" i="6"/>
  <c r="I10"/>
  <c r="J10" s="1"/>
  <c r="L18" i="13"/>
  <c r="L20"/>
  <c r="L17"/>
  <c r="K21"/>
  <c r="M20"/>
  <c r="J18"/>
  <c r="I619" i="20"/>
  <c r="J5" i="7"/>
  <c r="J7"/>
  <c r="K15" i="23"/>
  <c r="H35" i="28"/>
  <c r="L10" i="12"/>
  <c r="H37" i="27"/>
  <c r="K17" i="19"/>
  <c r="E27" i="2"/>
  <c r="J7" i="3"/>
  <c r="H12" i="7"/>
  <c r="J12" s="1"/>
  <c r="J19" i="12"/>
  <c r="K4"/>
  <c r="K11"/>
  <c r="L11" s="1"/>
  <c r="N21" i="22"/>
  <c r="I476" i="4"/>
  <c r="I480"/>
  <c r="H479"/>
  <c r="J477"/>
  <c r="M17" i="19"/>
  <c r="M21"/>
  <c r="L20"/>
  <c r="K19"/>
  <c r="N18"/>
  <c r="J4" i="2"/>
  <c r="J20"/>
  <c r="J16"/>
  <c r="J12"/>
  <c r="J8"/>
  <c r="F24"/>
  <c r="I28"/>
  <c r="E28"/>
  <c r="G27"/>
  <c r="I26"/>
  <c r="E26"/>
  <c r="F4" i="16"/>
  <c r="K17" i="13"/>
  <c r="K20"/>
  <c r="M19"/>
  <c r="K17" i="12"/>
  <c r="L17" s="1"/>
  <c r="K13"/>
  <c r="L13" s="1"/>
  <c r="K9"/>
  <c r="L9" s="1"/>
  <c r="K5"/>
  <c r="L5" s="1"/>
  <c r="L6"/>
  <c r="I15" i="24"/>
  <c r="M17" i="22"/>
  <c r="N20"/>
  <c r="N19"/>
  <c r="M21"/>
  <c r="M20"/>
  <c r="M19"/>
  <c r="H476" i="4"/>
  <c r="L17" i="19"/>
  <c r="J23" i="2"/>
  <c r="J19"/>
  <c r="J15"/>
  <c r="J11"/>
  <c r="J7"/>
  <c r="H28"/>
  <c r="F27"/>
  <c r="J19" i="13"/>
  <c r="J17"/>
  <c r="J20"/>
  <c r="L19"/>
  <c r="J12" i="3"/>
  <c r="J8"/>
  <c r="H16" i="23"/>
  <c r="H14"/>
  <c r="H17"/>
  <c r="H18"/>
  <c r="H36" i="28"/>
  <c r="H37" s="1"/>
  <c r="H38" s="1"/>
  <c r="H39" s="1"/>
  <c r="K16" i="12"/>
  <c r="L16"/>
  <c r="K12"/>
  <c r="L12"/>
  <c r="K8"/>
  <c r="L8"/>
  <c r="H15" i="25"/>
  <c r="I622" i="20"/>
  <c r="I620"/>
  <c r="H5" i="3"/>
  <c r="J5" s="1"/>
  <c r="H11"/>
  <c r="J11" s="1"/>
  <c r="H7"/>
  <c r="J13"/>
  <c r="J9"/>
  <c r="K4" i="23"/>
  <c r="K5"/>
  <c r="K14"/>
  <c r="TA8" i="5"/>
  <c r="TA6"/>
  <c r="K18" i="12"/>
  <c r="L18" s="1"/>
  <c r="K14"/>
  <c r="L14" s="1"/>
  <c r="K10"/>
  <c r="K6"/>
  <c r="G20" i="24"/>
  <c r="G16"/>
  <c r="G12"/>
  <c r="G8"/>
  <c r="H18"/>
  <c r="I18" s="1"/>
  <c r="H14"/>
  <c r="I14" s="1"/>
  <c r="H10"/>
  <c r="I10" s="1"/>
  <c r="H6"/>
  <c r="I6" s="1"/>
  <c r="I5" i="26"/>
  <c r="H21"/>
  <c r="H19"/>
  <c r="I19" s="1"/>
  <c r="K19" s="1"/>
  <c r="H17"/>
  <c r="H15"/>
  <c r="I15" s="1"/>
  <c r="K15" s="1"/>
  <c r="H13"/>
  <c r="H11"/>
  <c r="I11" s="1"/>
  <c r="K11" s="1"/>
  <c r="H9"/>
  <c r="I9" s="1"/>
  <c r="K9" s="1"/>
  <c r="H7"/>
  <c r="I7" s="1"/>
  <c r="K7" s="1"/>
  <c r="K8" i="23"/>
  <c r="K12"/>
  <c r="K13"/>
  <c r="H21" i="24"/>
  <c r="H17"/>
  <c r="I17" s="1"/>
  <c r="H13"/>
  <c r="I13" s="1"/>
  <c r="H9"/>
  <c r="I9" s="1"/>
  <c r="H5"/>
  <c r="G15" i="25"/>
  <c r="J6" i="26"/>
  <c r="J22" s="1"/>
  <c r="I621" i="20"/>
  <c r="H5" i="7"/>
  <c r="H11"/>
  <c r="J11" s="1"/>
  <c r="H7"/>
  <c r="K7" i="23"/>
  <c r="K16"/>
  <c r="SY4" i="5"/>
  <c r="TA4" s="1"/>
  <c r="SX9"/>
  <c r="TA9" s="1"/>
  <c r="TA7"/>
  <c r="TA5"/>
  <c r="G36" i="28"/>
  <c r="G37" s="1"/>
  <c r="G4" i="24"/>
  <c r="I20" i="26"/>
  <c r="K20" s="1"/>
  <c r="I18"/>
  <c r="K18" s="1"/>
  <c r="I16"/>
  <c r="K16" s="1"/>
  <c r="I14"/>
  <c r="K14" s="1"/>
  <c r="I13"/>
  <c r="K13" s="1"/>
  <c r="I10"/>
  <c r="K10" s="1"/>
  <c r="I8"/>
  <c r="K8" s="1"/>
  <c r="I6"/>
  <c r="K6" s="1"/>
  <c r="I21"/>
  <c r="K21" s="1"/>
  <c r="I17"/>
  <c r="K17" s="1"/>
  <c r="I12"/>
  <c r="K12" s="1"/>
  <c r="SZ9" i="5"/>
  <c r="SZ8"/>
  <c r="SZ7"/>
  <c r="SZ6"/>
  <c r="SZ5"/>
  <c r="F9" i="16"/>
  <c r="G9" s="1"/>
  <c r="F5"/>
  <c r="G5" s="1"/>
  <c r="F8"/>
  <c r="G8" s="1"/>
  <c r="K9" i="23" l="1"/>
  <c r="L4" s="1"/>
  <c r="I22" i="26"/>
  <c r="F12" i="16"/>
  <c r="K19" i="12"/>
  <c r="H16" i="24"/>
  <c r="I16" s="1"/>
  <c r="K5" i="26"/>
  <c r="K22" s="1"/>
  <c r="G22" i="24"/>
  <c r="H4"/>
  <c r="I20"/>
  <c r="H20"/>
  <c r="H22" i="26"/>
  <c r="I18" i="6"/>
  <c r="L12" i="23"/>
  <c r="K17"/>
  <c r="L17" s="1"/>
  <c r="I8" i="24"/>
  <c r="G38" i="28"/>
  <c r="G39" s="1"/>
  <c r="L14" i="23"/>
  <c r="H8" i="24"/>
  <c r="J18" i="6"/>
  <c r="L16" i="23"/>
  <c r="G4" i="16"/>
  <c r="G12" s="1"/>
  <c r="J25" i="2"/>
  <c r="J27"/>
  <c r="J24"/>
  <c r="J26"/>
  <c r="J28"/>
  <c r="L4" i="12"/>
  <c r="L19" s="1"/>
  <c r="H12" i="24"/>
  <c r="I12" s="1"/>
  <c r="L8" i="23" l="1"/>
  <c r="L5"/>
  <c r="L6"/>
  <c r="L9"/>
  <c r="L7"/>
  <c r="H22" i="24"/>
  <c r="L15" i="23"/>
  <c r="L13"/>
  <c r="I4" i="24"/>
  <c r="I22" s="1"/>
  <c r="E20" i="1"/>
  <c r="F6"/>
  <c r="F10"/>
  <c r="F14"/>
  <c r="F18"/>
  <c r="C5"/>
  <c r="D5"/>
  <c r="F5" s="1"/>
  <c r="C6"/>
  <c r="D6"/>
  <c r="C7"/>
  <c r="D7"/>
  <c r="F7" s="1"/>
  <c r="C8"/>
  <c r="D8"/>
  <c r="F8" s="1"/>
  <c r="C9"/>
  <c r="D9"/>
  <c r="F9" s="1"/>
  <c r="C10"/>
  <c r="D10"/>
  <c r="C11"/>
  <c r="D11"/>
  <c r="F11" s="1"/>
  <c r="C12"/>
  <c r="D12"/>
  <c r="F12" s="1"/>
  <c r="C13"/>
  <c r="D13"/>
  <c r="F13" s="1"/>
  <c r="C14"/>
  <c r="D14"/>
  <c r="C15"/>
  <c r="D15"/>
  <c r="F15" s="1"/>
  <c r="C16"/>
  <c r="D16"/>
  <c r="F16" s="1"/>
  <c r="C17"/>
  <c r="D17"/>
  <c r="F17" s="1"/>
  <c r="C18"/>
  <c r="D18"/>
  <c r="C19"/>
  <c r="D19"/>
  <c r="F19" s="1"/>
  <c r="D4"/>
  <c r="F4" s="1"/>
  <c r="F20" s="1"/>
  <c r="C4"/>
  <c r="D41" i="21"/>
  <c r="D42"/>
  <c r="C42"/>
  <c r="C41"/>
  <c r="C40"/>
  <c r="D40"/>
  <c r="E5"/>
  <c r="F5"/>
  <c r="G5" s="1"/>
  <c r="E6"/>
  <c r="F6" s="1"/>
  <c r="G6" s="1"/>
  <c r="E7"/>
  <c r="E8"/>
  <c r="E9"/>
  <c r="F9"/>
  <c r="G9" s="1"/>
  <c r="E10"/>
  <c r="F10" s="1"/>
  <c r="G10" s="1"/>
  <c r="E11"/>
  <c r="E12"/>
  <c r="E13"/>
  <c r="F13" s="1"/>
  <c r="G13" s="1"/>
  <c r="E14"/>
  <c r="F14" s="1"/>
  <c r="G14" s="1"/>
  <c r="E15"/>
  <c r="E16"/>
  <c r="E17"/>
  <c r="F17" s="1"/>
  <c r="G17" s="1"/>
  <c r="E18"/>
  <c r="F18" s="1"/>
  <c r="G18" s="1"/>
  <c r="E19"/>
  <c r="E20"/>
  <c r="E21"/>
  <c r="F21"/>
  <c r="G21" s="1"/>
  <c r="E22"/>
  <c r="F22" s="1"/>
  <c r="G22" s="1"/>
  <c r="E23"/>
  <c r="E24"/>
  <c r="E25"/>
  <c r="F25"/>
  <c r="G25" s="1"/>
  <c r="E26"/>
  <c r="F26" s="1"/>
  <c r="G26" s="1"/>
  <c r="E27"/>
  <c r="E28"/>
  <c r="E29"/>
  <c r="F29" s="1"/>
  <c r="G29" s="1"/>
  <c r="E30"/>
  <c r="F30" s="1"/>
  <c r="G30" s="1"/>
  <c r="E31"/>
  <c r="E32"/>
  <c r="E33"/>
  <c r="F33" s="1"/>
  <c r="G33" s="1"/>
  <c r="E34"/>
  <c r="F34" s="1"/>
  <c r="G34" s="1"/>
  <c r="E35"/>
  <c r="E36"/>
  <c r="E37"/>
  <c r="F37"/>
  <c r="G37" s="1"/>
  <c r="E38"/>
  <c r="F38" s="1"/>
  <c r="G38" s="1"/>
  <c r="E39"/>
  <c r="E4"/>
  <c r="E41" s="1"/>
  <c r="F21" i="18"/>
  <c r="F22"/>
  <c r="F23"/>
  <c r="F24"/>
  <c r="E24"/>
  <c r="E23"/>
  <c r="E22"/>
  <c r="E21"/>
  <c r="E20"/>
  <c r="F20"/>
  <c r="G6"/>
  <c r="H6"/>
  <c r="I6" s="1"/>
  <c r="G7"/>
  <c r="H7" s="1"/>
  <c r="I7" s="1"/>
  <c r="G8"/>
  <c r="G9"/>
  <c r="G10"/>
  <c r="H10"/>
  <c r="I10" s="1"/>
  <c r="G11"/>
  <c r="H11" s="1"/>
  <c r="I11" s="1"/>
  <c r="G12"/>
  <c r="G13"/>
  <c r="G14"/>
  <c r="H14" s="1"/>
  <c r="I14" s="1"/>
  <c r="G15"/>
  <c r="H15" s="1"/>
  <c r="I15" s="1"/>
  <c r="G16"/>
  <c r="G17"/>
  <c r="G18"/>
  <c r="H18" s="1"/>
  <c r="I18" s="1"/>
  <c r="G19"/>
  <c r="H19" s="1"/>
  <c r="I19" s="1"/>
  <c r="I5"/>
  <c r="H5"/>
  <c r="G5"/>
  <c r="G21" s="1"/>
  <c r="T21" i="11"/>
  <c r="T19"/>
  <c r="T17"/>
  <c r="T15"/>
  <c r="T13"/>
  <c r="E8"/>
  <c r="G20" i="18" l="1"/>
  <c r="F4" i="21"/>
  <c r="E40"/>
  <c r="E42"/>
  <c r="G24" i="18"/>
  <c r="G23"/>
  <c r="G22"/>
  <c r="G4" i="21"/>
  <c r="D34" i="1"/>
  <c r="D26"/>
  <c r="D27"/>
  <c r="D36"/>
  <c r="D33"/>
  <c r="D35"/>
  <c r="D32"/>
  <c r="D28"/>
  <c r="D25"/>
  <c r="D24"/>
  <c r="G11" i="21"/>
  <c r="F36"/>
  <c r="G36" s="1"/>
  <c r="F32"/>
  <c r="G32" s="1"/>
  <c r="F28"/>
  <c r="G28" s="1"/>
  <c r="F24"/>
  <c r="G24" s="1"/>
  <c r="F20"/>
  <c r="G20" s="1"/>
  <c r="F16"/>
  <c r="G16" s="1"/>
  <c r="F12"/>
  <c r="G12" s="1"/>
  <c r="F8"/>
  <c r="G8" s="1"/>
  <c r="F39"/>
  <c r="G39" s="1"/>
  <c r="F35"/>
  <c r="G35" s="1"/>
  <c r="F31"/>
  <c r="G31" s="1"/>
  <c r="F27"/>
  <c r="G27" s="1"/>
  <c r="F23"/>
  <c r="G23" s="1"/>
  <c r="F19"/>
  <c r="G19" s="1"/>
  <c r="F15"/>
  <c r="G15" s="1"/>
  <c r="F11"/>
  <c r="F7"/>
  <c r="G7" s="1"/>
  <c r="H17" i="18"/>
  <c r="I17" s="1"/>
  <c r="H13"/>
  <c r="I13" s="1"/>
  <c r="H9"/>
  <c r="I9" s="1"/>
  <c r="H16"/>
  <c r="I16" s="1"/>
  <c r="H12"/>
  <c r="I12" s="1"/>
  <c r="H8"/>
  <c r="I8" s="1"/>
  <c r="I21" s="1"/>
  <c r="I22" l="1"/>
  <c r="I23"/>
  <c r="D29" i="1"/>
  <c r="E29" s="1"/>
  <c r="H24" i="18"/>
  <c r="H20"/>
  <c r="I24"/>
  <c r="E33" i="1"/>
  <c r="F41" i="21"/>
  <c r="F42"/>
  <c r="F40"/>
  <c r="I20" i="18"/>
  <c r="D37" i="1"/>
  <c r="E37" s="1"/>
  <c r="H23" i="18"/>
  <c r="G40" i="21"/>
  <c r="G41"/>
  <c r="G42"/>
  <c r="H22" i="18"/>
  <c r="H21"/>
  <c r="E25" i="1" l="1"/>
  <c r="E24"/>
  <c r="E36"/>
  <c r="E32"/>
  <c r="E26"/>
  <c r="E28"/>
  <c r="E34"/>
  <c r="E27"/>
  <c r="E35"/>
</calcChain>
</file>

<file path=xl/sharedStrings.xml><?xml version="1.0" encoding="utf-8"?>
<sst xmlns="http://schemas.openxmlformats.org/spreadsheetml/2006/main" count="1111" uniqueCount="543">
  <si>
    <t>TOKO MAPAN</t>
  </si>
  <si>
    <t>TANGGAL</t>
  </si>
  <si>
    <t>KODE</t>
  </si>
  <si>
    <t>NAMA BARANG</t>
  </si>
  <si>
    <t>HARGA SATUAN</t>
  </si>
  <si>
    <t>JMLH BRG</t>
  </si>
  <si>
    <t>HRG BERSIH</t>
  </si>
  <si>
    <t>kode</t>
  </si>
  <si>
    <t>nama barang</t>
  </si>
  <si>
    <t>harga</t>
  </si>
  <si>
    <t>C</t>
  </si>
  <si>
    <t>A</t>
  </si>
  <si>
    <t>D</t>
  </si>
  <si>
    <t>B</t>
  </si>
  <si>
    <t>E</t>
  </si>
  <si>
    <t>TOTAL</t>
  </si>
  <si>
    <t>PERINCIAN PENJUALAN</t>
  </si>
  <si>
    <t>TOTAL PENJUALAN</t>
  </si>
  <si>
    <t>TOTAL PENDAPATAN</t>
  </si>
  <si>
    <t>PT. MAJU JAYA</t>
  </si>
  <si>
    <t>NO</t>
  </si>
  <si>
    <t>NAMA PEGAWAI</t>
  </si>
  <si>
    <t>GAJI POKOK</t>
  </si>
  <si>
    <t>TUNJ. JABATAN</t>
  </si>
  <si>
    <t>TUNJ. ANAK</t>
  </si>
  <si>
    <t>BONUS</t>
  </si>
  <si>
    <t>PAJAK</t>
  </si>
  <si>
    <t>ASURANSI</t>
  </si>
  <si>
    <t>GAJI BERSIH</t>
  </si>
  <si>
    <t>budi</t>
  </si>
  <si>
    <t>citra</t>
  </si>
  <si>
    <t>eka</t>
  </si>
  <si>
    <t>fera</t>
  </si>
  <si>
    <t>gita</t>
  </si>
  <si>
    <t>hari</t>
  </si>
  <si>
    <t>joko</t>
  </si>
  <si>
    <t>mika</t>
  </si>
  <si>
    <t>nita</t>
  </si>
  <si>
    <t>putri</t>
  </si>
  <si>
    <t>qila</t>
  </si>
  <si>
    <t>rio</t>
  </si>
  <si>
    <t>wawan</t>
  </si>
  <si>
    <t>xaxa</t>
  </si>
  <si>
    <t>yuli</t>
  </si>
  <si>
    <t>dewi</t>
  </si>
  <si>
    <t>yuni</t>
  </si>
  <si>
    <t>omni</t>
  </si>
  <si>
    <t>liki</t>
  </si>
  <si>
    <t>vita</t>
  </si>
  <si>
    <t>JUMLAH</t>
  </si>
  <si>
    <t>RATA-RATA</t>
  </si>
  <si>
    <t>GAJI TERBESAR</t>
  </si>
  <si>
    <t>GAJI TERKECIL</t>
  </si>
  <si>
    <t>JUMLAH DATA</t>
  </si>
  <si>
    <t>TOKO MAJU</t>
  </si>
  <si>
    <t xml:space="preserve">DAFTAR PENJUALAN </t>
  </si>
  <si>
    <t>No</t>
  </si>
  <si>
    <t>pembeli</t>
  </si>
  <si>
    <t>Nama barang</t>
  </si>
  <si>
    <t>Harga</t>
  </si>
  <si>
    <t>QTY</t>
  </si>
  <si>
    <t>total</t>
  </si>
  <si>
    <t>diskon</t>
  </si>
  <si>
    <t>harga bersih</t>
  </si>
  <si>
    <t>tio</t>
  </si>
  <si>
    <t>TIGER</t>
  </si>
  <si>
    <t>gea</t>
  </si>
  <si>
    <t>diana</t>
  </si>
  <si>
    <t>SUPRA</t>
  </si>
  <si>
    <t>NOUVO</t>
  </si>
  <si>
    <t>sinta</t>
  </si>
  <si>
    <t>romi</t>
  </si>
  <si>
    <t>rossi</t>
  </si>
  <si>
    <t>meme</t>
  </si>
  <si>
    <t>zakia</t>
  </si>
  <si>
    <t>DISKON</t>
  </si>
  <si>
    <t>yang lainnya tanpa diskon</t>
  </si>
  <si>
    <t>BEAT</t>
  </si>
  <si>
    <t>TERBESAR</t>
  </si>
  <si>
    <t>TERKECIL</t>
  </si>
  <si>
    <t>ga1201gd1201</t>
  </si>
  <si>
    <t>rata-rata penjualan</t>
  </si>
  <si>
    <t>penjualan tertinggi</t>
  </si>
  <si>
    <t>penjualan terendah</t>
  </si>
  <si>
    <t>jumlah data</t>
  </si>
  <si>
    <t>PHILIPS</t>
  </si>
  <si>
    <t>SINYOKU</t>
  </si>
  <si>
    <t>CHIYODA</t>
  </si>
  <si>
    <t>OSRAM</t>
  </si>
  <si>
    <t>JIALING</t>
  </si>
  <si>
    <t>LAPORAN PENJUALAN BARANG</t>
  </si>
  <si>
    <t>NAMA PEMBELI</t>
  </si>
  <si>
    <t>HRG.SATUAN</t>
  </si>
  <si>
    <t>VOLUME</t>
  </si>
  <si>
    <t>JML.DIBAYAR</t>
  </si>
  <si>
    <t>Agung</t>
  </si>
  <si>
    <t>Silka</t>
  </si>
  <si>
    <t xml:space="preserve">Rosita </t>
  </si>
  <si>
    <t>Romeo</t>
  </si>
  <si>
    <t>Rendra</t>
  </si>
  <si>
    <t>Nita</t>
  </si>
  <si>
    <t>Kiki</t>
  </si>
  <si>
    <t>Meme</t>
  </si>
  <si>
    <t>Maya</t>
  </si>
  <si>
    <t xml:space="preserve">Kharis </t>
  </si>
  <si>
    <t>Jono</t>
  </si>
  <si>
    <t>Deka</t>
  </si>
  <si>
    <t>BARBIE</t>
  </si>
  <si>
    <t>KUCING</t>
  </si>
  <si>
    <t>BERUANG</t>
  </si>
  <si>
    <t>DOMBA</t>
  </si>
  <si>
    <t>ROBOT</t>
  </si>
  <si>
    <t>TOKO JAYA</t>
  </si>
  <si>
    <t>Total</t>
  </si>
  <si>
    <t>Nmax</t>
  </si>
  <si>
    <t>TOKO MAJU MAPAN</t>
  </si>
  <si>
    <t>Bulan Januari 2017</t>
  </si>
  <si>
    <t>Laporan Penjualan Barang</t>
  </si>
  <si>
    <t>NO.</t>
  </si>
  <si>
    <t>No.</t>
  </si>
  <si>
    <t>Nama</t>
  </si>
  <si>
    <t>Kode</t>
  </si>
  <si>
    <t>Jenis Barang</t>
  </si>
  <si>
    <t>Jenis Musik</t>
  </si>
  <si>
    <t>Harga Dasar</t>
  </si>
  <si>
    <t>Harga Barang</t>
  </si>
  <si>
    <t>KPBA</t>
  </si>
  <si>
    <t>DCBA</t>
  </si>
  <si>
    <t>CRIN</t>
  </si>
  <si>
    <t>CPIN</t>
  </si>
  <si>
    <t>MRBA</t>
  </si>
  <si>
    <t>DMAN</t>
  </si>
  <si>
    <t>CMAN</t>
  </si>
  <si>
    <t>VCBA</t>
  </si>
  <si>
    <t>VIND</t>
  </si>
  <si>
    <t>Kode2</t>
  </si>
  <si>
    <t>CD</t>
  </si>
  <si>
    <t>CBA</t>
  </si>
  <si>
    <t>Classic Barat</t>
  </si>
  <si>
    <t>DVD</t>
  </si>
  <si>
    <t>IND</t>
  </si>
  <si>
    <t>India</t>
  </si>
  <si>
    <t>K</t>
  </si>
  <si>
    <t>Kaset</t>
  </si>
  <si>
    <t>MAN</t>
  </si>
  <si>
    <t>Mandarin</t>
  </si>
  <si>
    <t>M</t>
  </si>
  <si>
    <t>MP3</t>
  </si>
  <si>
    <t>MIN</t>
  </si>
  <si>
    <t>Melayu Indonesia</t>
  </si>
  <si>
    <t>V</t>
  </si>
  <si>
    <t>VCD</t>
  </si>
  <si>
    <t>PBA</t>
  </si>
  <si>
    <t>Pop Barat</t>
  </si>
  <si>
    <t>PIN</t>
  </si>
  <si>
    <t>Pop Indonesia</t>
  </si>
  <si>
    <t>QIN</t>
  </si>
  <si>
    <t>Qasidah Indonesia</t>
  </si>
  <si>
    <t>RBA</t>
  </si>
  <si>
    <t>Rock Barat</t>
  </si>
  <si>
    <t>RIN</t>
  </si>
  <si>
    <t>Rock Indonesia</t>
  </si>
  <si>
    <t>MAJU MAPAN MUSIC</t>
  </si>
  <si>
    <t>Pajak</t>
  </si>
  <si>
    <t>HARGA</t>
  </si>
  <si>
    <t>LEMBAGA PENDIDIKAN DAN PENGEMBANGAN PROFESI INDONESIA</t>
  </si>
  <si>
    <t>Sidoarjo</t>
  </si>
  <si>
    <t xml:space="preserve">  NIM</t>
  </si>
  <si>
    <t xml:space="preserve">  NAME</t>
  </si>
  <si>
    <t xml:space="preserve">  CLASS</t>
  </si>
  <si>
    <t xml:space="preserve">  PHONE</t>
  </si>
  <si>
    <t xml:space="preserve">  EMAIL</t>
  </si>
  <si>
    <t>NAMA</t>
  </si>
  <si>
    <t>TGL. SEWA</t>
  </si>
  <si>
    <t>TGL. KEMBALI</t>
  </si>
  <si>
    <t>LAMA
SEWA</t>
  </si>
  <si>
    <t>JNS. MOBIL</t>
  </si>
  <si>
    <t>Adhit</t>
  </si>
  <si>
    <t>Anggie</t>
  </si>
  <si>
    <t>Annie Sofia</t>
  </si>
  <si>
    <t>Ayu</t>
  </si>
  <si>
    <t>Chichi</t>
  </si>
  <si>
    <t>Deddy Suroso</t>
  </si>
  <si>
    <t>Dewi Anjarsari</t>
  </si>
  <si>
    <t>Ema Amalia</t>
  </si>
  <si>
    <t>Emmy Marlia</t>
  </si>
  <si>
    <t>Etika</t>
  </si>
  <si>
    <t>Evelyne</t>
  </si>
  <si>
    <t>Evie</t>
  </si>
  <si>
    <t>Fira</t>
  </si>
  <si>
    <t>Firdaus</t>
  </si>
  <si>
    <t>Henny</t>
  </si>
  <si>
    <t>KIJANG</t>
  </si>
  <si>
    <t>PANTHER</t>
  </si>
  <si>
    <t>PICK UP</t>
  </si>
  <si>
    <t>MAJU MAPAN</t>
  </si>
  <si>
    <t>BULAN</t>
  </si>
  <si>
    <t>TUJUAN</t>
  </si>
  <si>
    <t>TERTINGGI</t>
  </si>
  <si>
    <t>TERENDAH</t>
  </si>
  <si>
    <t>MALANG</t>
  </si>
  <si>
    <t>SURABAYA</t>
  </si>
  <si>
    <t>SIDOARJO</t>
  </si>
  <si>
    <t>GRESIK</t>
  </si>
  <si>
    <t>MOJOKERTO</t>
  </si>
  <si>
    <t>JOMBANG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</si>
  <si>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</si>
  <si>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</si>
  <si>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</si>
  <si>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</si>
  <si>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</si>
  <si>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</si>
  <si>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</si>
  <si>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</si>
  <si>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</si>
  <si>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</si>
  <si>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</si>
  <si>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</si>
  <si>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APEL</t>
  </si>
  <si>
    <t xml:space="preserve">DAFTAR PENJUALAN BARANG </t>
  </si>
  <si>
    <t>harga satuan</t>
  </si>
  <si>
    <t>jumlah barang</t>
  </si>
  <si>
    <t>monitor</t>
  </si>
  <si>
    <t>memori</t>
  </si>
  <si>
    <t>flash disk</t>
  </si>
  <si>
    <t>hard disk</t>
  </si>
  <si>
    <t>mouse pad</t>
  </si>
  <si>
    <t>mouse</t>
  </si>
  <si>
    <t>keyboard</t>
  </si>
  <si>
    <t>fan</t>
  </si>
  <si>
    <t>Grand total</t>
  </si>
  <si>
    <t>DAFTAR GAJI KARYAWAN</t>
  </si>
  <si>
    <t>JABATAN</t>
  </si>
  <si>
    <t>TOTAL GAJI</t>
  </si>
  <si>
    <t>PAJAK 3%</t>
  </si>
  <si>
    <t>andi</t>
  </si>
  <si>
    <t>staff</t>
  </si>
  <si>
    <t>dina</t>
  </si>
  <si>
    <t>pengawas</t>
  </si>
  <si>
    <t>wiwik</t>
  </si>
  <si>
    <t>direktur</t>
  </si>
  <si>
    <t>dila</t>
  </si>
  <si>
    <t>manajer</t>
  </si>
  <si>
    <t>vivi</t>
  </si>
  <si>
    <t>susan</t>
  </si>
  <si>
    <t>miki</t>
  </si>
  <si>
    <t>hana</t>
  </si>
  <si>
    <t>apit</t>
  </si>
  <si>
    <t>rima</t>
  </si>
  <si>
    <t>robi</t>
  </si>
  <si>
    <t>tomi</t>
  </si>
  <si>
    <t>yono</t>
  </si>
  <si>
    <t>LEBO</t>
  </si>
  <si>
    <t>TULANGAN</t>
  </si>
  <si>
    <t>WARU</t>
  </si>
  <si>
    <t>TROSOBO</t>
  </si>
  <si>
    <t>KRIAN</t>
  </si>
  <si>
    <t>SIDOKARE</t>
  </si>
  <si>
    <t>WONOAYU</t>
  </si>
  <si>
    <t>TAMAN</t>
  </si>
  <si>
    <t>PENJUALAN HANDPHONE</t>
  </si>
  <si>
    <t>OPPO</t>
  </si>
  <si>
    <t>SAMSUNG</t>
  </si>
  <si>
    <t>ASUS</t>
  </si>
  <si>
    <t>IPHONE</t>
  </si>
  <si>
    <t>LENOVO</t>
  </si>
  <si>
    <t>ACER</t>
  </si>
  <si>
    <t>Barang 1</t>
  </si>
  <si>
    <t>Barang 2</t>
  </si>
  <si>
    <t>Barang 3</t>
  </si>
  <si>
    <t>Barang 4</t>
  </si>
  <si>
    <t>Barang 5</t>
  </si>
  <si>
    <t>Barang 6</t>
  </si>
  <si>
    <t>Barang 7</t>
  </si>
  <si>
    <t>Barang 8</t>
  </si>
  <si>
    <t>Barang 9</t>
  </si>
  <si>
    <t>Barang 10</t>
  </si>
  <si>
    <t>Barang 11</t>
  </si>
  <si>
    <t>Barang 12</t>
  </si>
  <si>
    <t>Barang 13</t>
  </si>
  <si>
    <t>Barang 14</t>
  </si>
  <si>
    <t>Barang 15</t>
  </si>
  <si>
    <t>Barang 16</t>
  </si>
  <si>
    <t>Barang 17</t>
  </si>
  <si>
    <t>Barang 18</t>
  </si>
  <si>
    <t>Barang 19</t>
  </si>
  <si>
    <t>Barang 20</t>
  </si>
  <si>
    <t>Barang 21</t>
  </si>
  <si>
    <t>Barang 22</t>
  </si>
  <si>
    <t>Barang 23</t>
  </si>
  <si>
    <t>Barang 24</t>
  </si>
  <si>
    <t>Barang 25</t>
  </si>
  <si>
    <t>Barang 26</t>
  </si>
  <si>
    <t>Barang 27</t>
  </si>
  <si>
    <t>Barang 28</t>
  </si>
  <si>
    <t>Barang 29</t>
  </si>
  <si>
    <t>Barang 30</t>
  </si>
  <si>
    <t>Barang 31</t>
  </si>
  <si>
    <t>Barang 32</t>
  </si>
  <si>
    <t>Barang 33</t>
  </si>
  <si>
    <t>Barang 34</t>
  </si>
  <si>
    <t>Barang 35</t>
  </si>
  <si>
    <t>Barang 36</t>
  </si>
  <si>
    <t>LAMONGAN</t>
  </si>
  <si>
    <t>MADIUN</t>
  </si>
  <si>
    <t>PONOROGO</t>
  </si>
  <si>
    <t>jika dibawah tidak mendapatkan diskon</t>
  </si>
  <si>
    <t>%</t>
  </si>
  <si>
    <t>TARIF</t>
  </si>
  <si>
    <t>NETTO</t>
  </si>
  <si>
    <t>TOKO FURNITURE</t>
  </si>
  <si>
    <t>JENIS</t>
  </si>
  <si>
    <t>QUANTITY</t>
  </si>
  <si>
    <t>PENJUALAN</t>
  </si>
  <si>
    <t>jojo</t>
  </si>
  <si>
    <t>MEJA</t>
  </si>
  <si>
    <t>fitri</t>
  </si>
  <si>
    <t>KURSI</t>
  </si>
  <si>
    <t>galuh</t>
  </si>
  <si>
    <t>SOFA</t>
  </si>
  <si>
    <t>LEMARI</t>
  </si>
  <si>
    <t>TEMPAT TIDUR</t>
  </si>
  <si>
    <t>santi</t>
  </si>
  <si>
    <t>PENDAPATAN</t>
  </si>
  <si>
    <t>vera</t>
  </si>
  <si>
    <t>Laporan Pemasukan Sewa Komputer</t>
  </si>
  <si>
    <t>SEWA/JAM</t>
  </si>
  <si>
    <t>MULAI</t>
  </si>
  <si>
    <t>SELESAI</t>
  </si>
  <si>
    <t>JML.BIAYA SEWA</t>
  </si>
  <si>
    <t>UPAH HARIAN</t>
  </si>
  <si>
    <t>UPAH/JAM</t>
  </si>
  <si>
    <t>N I P</t>
  </si>
  <si>
    <t>JAM MASUK</t>
  </si>
  <si>
    <t>JAM PULANG</t>
  </si>
  <si>
    <t>LAMA KERJA</t>
  </si>
  <si>
    <t>JUMLAH UPAH</t>
  </si>
  <si>
    <t>T O T A L</t>
  </si>
  <si>
    <t>UPAH PEGAWAI</t>
  </si>
  <si>
    <t>UPAH</t>
  </si>
  <si>
    <t>UPAH TAMBAHAN</t>
  </si>
  <si>
    <t>UANG MAKAN</t>
  </si>
  <si>
    <t>TOTAL UPAH</t>
  </si>
  <si>
    <t>Nama Karyawan</t>
  </si>
  <si>
    <t>:</t>
  </si>
  <si>
    <t>Departemen</t>
  </si>
  <si>
    <t>Upah Lembur /jam Hari Kerja</t>
  </si>
  <si>
    <t>Upah Lembur /jam Hari Libur</t>
  </si>
  <si>
    <t>Tanggal</t>
  </si>
  <si>
    <t>Jam Masuk</t>
  </si>
  <si>
    <t>Jam Keluar</t>
  </si>
  <si>
    <t>Jam Bekerja</t>
  </si>
  <si>
    <t>Jam Lembur</t>
  </si>
  <si>
    <t>Hari</t>
  </si>
  <si>
    <t>Upah Lembur</t>
  </si>
  <si>
    <t>Penyewa 1</t>
  </si>
  <si>
    <t>Penyewa 2</t>
  </si>
  <si>
    <t>Penyewa 3</t>
  </si>
  <si>
    <t>Penyewa 4</t>
  </si>
  <si>
    <t>Penyewa 5</t>
  </si>
  <si>
    <t>Penyewa 6</t>
  </si>
  <si>
    <t>Penyewa 7</t>
  </si>
  <si>
    <t>Penyewa 8</t>
  </si>
  <si>
    <t>Penyewa 9</t>
  </si>
  <si>
    <t>Penyewa 10</t>
  </si>
  <si>
    <t>Penyewa 11</t>
  </si>
  <si>
    <t>Penyewa 12</t>
  </si>
  <si>
    <t>Penyewa 13</t>
  </si>
  <si>
    <t>Penyewa 14</t>
  </si>
  <si>
    <t>Penyewa 15</t>
  </si>
  <si>
    <t>Penyewa 16</t>
  </si>
  <si>
    <t>Penyewa 17</t>
  </si>
  <si>
    <t>Penyewa 18</t>
  </si>
  <si>
    <t>Pegawai 1</t>
  </si>
  <si>
    <t>Pegawai 2</t>
  </si>
  <si>
    <t>Pegawai 3</t>
  </si>
  <si>
    <t>Pegawai 4</t>
  </si>
  <si>
    <t>Pegawai 5</t>
  </si>
  <si>
    <t>Pegawai 6</t>
  </si>
  <si>
    <t>Pegawai 7</t>
  </si>
  <si>
    <t>Pegawai 8</t>
  </si>
  <si>
    <t>Pegawai 9</t>
  </si>
  <si>
    <t>Pegawai 10</t>
  </si>
  <si>
    <t>Pegawai 11</t>
  </si>
  <si>
    <t>Pegawai 12</t>
  </si>
  <si>
    <t>Pegawai 13</t>
  </si>
  <si>
    <t>Pegawai 14</t>
  </si>
  <si>
    <t>Pegawai 15</t>
  </si>
  <si>
    <t>Pegawai 16</t>
  </si>
  <si>
    <t>Pegawai 17</t>
  </si>
  <si>
    <t>Produksi</t>
  </si>
  <si>
    <t>TOKO MAJU JAYA</t>
  </si>
  <si>
    <t>MERK</t>
  </si>
  <si>
    <t>PEMBELI 1</t>
  </si>
  <si>
    <t>FLOW</t>
  </si>
  <si>
    <t>PEMBELI 2</t>
  </si>
  <si>
    <t>CLEO</t>
  </si>
  <si>
    <t>PEMBELI 3</t>
  </si>
  <si>
    <t>ASLI</t>
  </si>
  <si>
    <t>PEMBELI 4</t>
  </si>
  <si>
    <t>AQUA</t>
  </si>
  <si>
    <t>PEMBELI 5</t>
  </si>
  <si>
    <t>ADES</t>
  </si>
  <si>
    <t>PEMBELI 6</t>
  </si>
  <si>
    <t>PEMBELI 7</t>
  </si>
  <si>
    <t>PEMBELI 8</t>
  </si>
  <si>
    <t>PEMBELI 9</t>
  </si>
  <si>
    <t>PEMBELI 10</t>
  </si>
  <si>
    <t>PEMBELI 11</t>
  </si>
  <si>
    <t>PEMBELI 12</t>
  </si>
  <si>
    <t>PEMBELI 13</t>
  </si>
  <si>
    <t>PEMBELI 14</t>
  </si>
  <si>
    <t>PEMBELI 15</t>
  </si>
  <si>
    <t>PEMBELI 16</t>
  </si>
  <si>
    <t>PEMBELI 17</t>
  </si>
  <si>
    <t>PEMBELI 18</t>
  </si>
  <si>
    <t>PEMBELI 19</t>
  </si>
  <si>
    <t>PEMBELI 20</t>
  </si>
  <si>
    <t>PEMBELI 21</t>
  </si>
  <si>
    <t>PEMBELI 22</t>
  </si>
  <si>
    <t>PEMBELI 23</t>
  </si>
  <si>
    <t>PEMBELI 24</t>
  </si>
  <si>
    <t>PEMBELI 25</t>
  </si>
  <si>
    <t>PEMBELI 26</t>
  </si>
  <si>
    <t>PEMBELI 27</t>
  </si>
  <si>
    <t>PEMBELI 28</t>
  </si>
  <si>
    <t>PEMBELI 29</t>
  </si>
  <si>
    <t>PEMBELI 30</t>
  </si>
  <si>
    <t>PEMBELI 31</t>
  </si>
  <si>
    <t>JAM BEKERJA = Jam keluar - jam masuk</t>
  </si>
  <si>
    <t>JAM LEMBUR = Jika &gt; 8 jam maka dihitung lembur</t>
  </si>
  <si>
    <t>HARI = gunakan fungsi choose dan weekday</t>
  </si>
  <si>
    <t>UPAH LEMBUR = jumlah jam lembur * tarif lembur sesuai hari</t>
  </si>
  <si>
    <t xml:space="preserve">diskon 10% diberikan jika pembelian &gt; 7.000.000 </t>
  </si>
  <si>
    <t>bonus diberikan jika PEMBELIAN BARANG &gt; 300 UNIT berupa kaos cantik</t>
  </si>
  <si>
    <t>PENJUALAN NASI GORENG</t>
  </si>
  <si>
    <t>Bulan Desember 2017</t>
  </si>
  <si>
    <t>diskon diberikan JIKA TOTAL &gt; 9 juta yaitu sebesar 15%</t>
  </si>
  <si>
    <t>diskon 10%</t>
  </si>
  <si>
    <t>PENJUALAN JAMBU</t>
  </si>
  <si>
    <t>PENJUALAN STROBERI</t>
  </si>
  <si>
    <t>PT. MAJU MAPAN MOTOR</t>
  </si>
  <si>
    <t>PT. MAJU MAPAN</t>
  </si>
  <si>
    <t>JERUK</t>
  </si>
  <si>
    <t>MANGGA</t>
  </si>
  <si>
    <t>bonus diberikan jika PEMBELIAN BARANG &gt; 15 UNIT berupa helm keren</t>
  </si>
  <si>
    <t>diskon 12% diberikan jika membeli JERUK</t>
  </si>
  <si>
    <t>DURIAN</t>
  </si>
  <si>
    <t>STROBERI</t>
  </si>
  <si>
    <t>JIKA</t>
  </si>
  <si>
    <t>RINCIAN</t>
  </si>
  <si>
    <t>A=MERAH</t>
  </si>
  <si>
    <t>B=PUTIH</t>
  </si>
  <si>
    <t>SATU</t>
  </si>
  <si>
    <t>SATU=PRIA</t>
  </si>
  <si>
    <t>DUA</t>
  </si>
  <si>
    <t>DUA=PEREMPUAN</t>
  </si>
  <si>
    <t>BX</t>
  </si>
  <si>
    <t>AX=SARAPAN</t>
  </si>
  <si>
    <t>AX</t>
  </si>
  <si>
    <t>BX=DINNER</t>
  </si>
  <si>
    <t>H4</t>
  </si>
  <si>
    <t>H4=TOP</t>
  </si>
  <si>
    <t>T6</t>
  </si>
  <si>
    <t>T6=SUPER</t>
  </si>
  <si>
    <t>C8</t>
  </si>
  <si>
    <t>C8=TELEVISI DIGITAL</t>
  </si>
  <si>
    <t>S9</t>
  </si>
  <si>
    <t>S9=RADIO DIGITAL</t>
  </si>
  <si>
    <t>F1</t>
  </si>
  <si>
    <t>Y2=PEMUDA</t>
  </si>
  <si>
    <t>Y2</t>
  </si>
  <si>
    <t>F1=PEMUDI</t>
  </si>
  <si>
    <t>K1</t>
  </si>
  <si>
    <t>Q2=MAJU</t>
  </si>
  <si>
    <t>Q2</t>
  </si>
  <si>
    <t>K1=MUNDUR</t>
  </si>
  <si>
    <t>1=SUKSES</t>
  </si>
  <si>
    <t>2=MANDIRI</t>
  </si>
  <si>
    <t>2=MAKANAN</t>
  </si>
  <si>
    <t>1=MINUMAN</t>
  </si>
  <si>
    <t>1K</t>
  </si>
  <si>
    <t>1K=BAJU</t>
  </si>
  <si>
    <t>2S</t>
  </si>
  <si>
    <t>2S=KAOS</t>
  </si>
  <si>
    <t>KARYAWAN 1</t>
  </si>
  <si>
    <t>A=SUPERVISOR</t>
  </si>
  <si>
    <t>KARYAWAN 2</t>
  </si>
  <si>
    <t>B=MARKETING</t>
  </si>
  <si>
    <t>KARYAWAN 3</t>
  </si>
  <si>
    <t>KARYAWAN 4</t>
  </si>
  <si>
    <t>KARYAWAN 5</t>
  </si>
  <si>
    <t>T=HRD</t>
  </si>
  <si>
    <t>T</t>
  </si>
  <si>
    <t>K=KEUANGAN</t>
  </si>
  <si>
    <t>GAJI</t>
  </si>
  <si>
    <t>DL</t>
  </si>
  <si>
    <t>DL=1000000</t>
  </si>
  <si>
    <t>KX</t>
  </si>
  <si>
    <t>KX=2000000</t>
  </si>
  <si>
    <t>1=MARKETING</t>
  </si>
  <si>
    <t>2=PRODUKSI</t>
  </si>
  <si>
    <t>1=4500000</t>
  </si>
  <si>
    <t>2=5500000</t>
  </si>
  <si>
    <t>3K</t>
  </si>
  <si>
    <t>3K=SUPERVISOR</t>
  </si>
  <si>
    <t>2S=PRODUKSI</t>
  </si>
  <si>
    <t>6T</t>
  </si>
  <si>
    <t>8V=8000000</t>
  </si>
  <si>
    <t>8V</t>
  </si>
  <si>
    <t>6T=7000000</t>
  </si>
  <si>
    <t>6V</t>
  </si>
  <si>
    <t>NILAI</t>
  </si>
  <si>
    <t>STATUS</t>
  </si>
  <si>
    <t>NILAI &gt; 50 STATUS TOP</t>
  </si>
  <si>
    <t>NILAI &lt; 50 STATUS REGULER</t>
  </si>
  <si>
    <t>POIN</t>
  </si>
  <si>
    <t>POIN &gt; 70 STATUS TOP</t>
  </si>
  <si>
    <t>POIN &lt; 70 STATUS REGULER</t>
  </si>
  <si>
    <t>TOTAL &gt; 1000 BONUS PAYUNG</t>
  </si>
  <si>
    <t>TOTAL &lt; 1000 BONUS SEPATU</t>
  </si>
  <si>
    <t>TOTAL &gt; 150 DISKON 10%</t>
  </si>
  <si>
    <t>TOTAL &lt; 150 DISKON 0</t>
  </si>
  <si>
    <t>TOTAL &gt;= 1000 BONUS PAYUNG</t>
  </si>
  <si>
    <t>IC1701</t>
  </si>
  <si>
    <t>faizreinaldy@gmail.com</t>
  </si>
  <si>
    <t>MUHAMMAD ILHAM FIRNANDA</t>
  </si>
  <si>
    <t>1706510040011</t>
  </si>
  <si>
    <t>WQ</t>
  </si>
  <si>
    <t>AWED</t>
  </si>
  <si>
    <t>SDW</t>
  </si>
  <si>
    <t>DWSDW</t>
  </si>
  <si>
    <t>WSREGT</t>
  </si>
  <si>
    <t>FRYJU</t>
  </si>
  <si>
    <t>VBG</t>
  </si>
  <si>
    <t>YU6</t>
  </si>
  <si>
    <t>WWEWE</t>
  </si>
  <si>
    <t>TYUYJH</t>
  </si>
  <si>
    <t>CBVFYG</t>
  </si>
  <si>
    <t>ZSADEWE</t>
  </si>
  <si>
    <t>TYUYT</t>
  </si>
  <si>
    <t>WRDFC</t>
  </si>
  <si>
    <t>IOUUT</t>
  </si>
</sst>
</file>

<file path=xl/styles.xml><?xml version="1.0" encoding="utf-8"?>
<styleSheet xmlns="http://schemas.openxmlformats.org/spreadsheetml/2006/main">
  <numFmts count="14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21]dd\ mmmm\ yyyy;@"/>
    <numFmt numFmtId="168" formatCode="_-&quot;£&quot;* #,##0.00_-;\-&quot;£&quot;* #,##0.00_-;_-&quot;£&quot;* &quot;-&quot;??_-;_-@_-"/>
    <numFmt numFmtId="169" formatCode="_-* #,##0_-;\-* #,##0_-;_-* &quot;-&quot;??_-;_-@_-"/>
    <numFmt numFmtId="170" formatCode="_-&quot;£&quot;* #,##0_-;\-&quot;£&quot;* #,##0_-;_-&quot;£&quot;* &quot;-&quot;_-;_-@_-"/>
    <numFmt numFmtId="171" formatCode="0\ &quot; hari&quot;"/>
    <numFmt numFmtId="172" formatCode="_([$Rp-421]* #,##0_);_([$Rp-421]* \(#,##0\);_([$Rp-421]* &quot;-&quot;??_);_(@_)"/>
    <numFmt numFmtId="173" formatCode="0.00&quot; Jam&quot;"/>
    <numFmt numFmtId="174" formatCode="0&quot; jam&quot;"/>
  </numFmts>
  <fonts count="5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u/>
      <sz val="10"/>
      <color theme="10"/>
      <name val="Times New Roman"/>
      <family val="1"/>
    </font>
    <font>
      <b/>
      <i/>
      <sz val="10"/>
      <name val="Arial"/>
      <family val="2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charset val="1"/>
      <scheme val="minor"/>
    </font>
    <font>
      <b/>
      <sz val="18"/>
      <color indexed="8"/>
      <name val="Cambria"/>
      <family val="1"/>
    </font>
    <font>
      <b/>
      <sz val="9"/>
      <name val="Arial"/>
      <family val="2"/>
    </font>
    <font>
      <b/>
      <sz val="16"/>
      <color theme="0"/>
      <name val="Garamond"/>
      <family val="1"/>
    </font>
    <font>
      <sz val="16"/>
      <color theme="0"/>
      <name val="Lucida Calligraphy"/>
      <family val="4"/>
    </font>
    <font>
      <sz val="11"/>
      <color theme="3" tint="-0.499984740745262"/>
      <name val="Calibri"/>
      <family val="2"/>
      <charset val="1"/>
      <scheme val="minor"/>
    </font>
    <font>
      <b/>
      <sz val="22"/>
      <color theme="3" tint="-0.499984740745262"/>
      <name val="Garamond"/>
      <family val="1"/>
      <charset val="162"/>
    </font>
    <font>
      <b/>
      <sz val="14"/>
      <color theme="3" tint="-0.499984740745262"/>
      <name val="Garamond"/>
      <family val="1"/>
      <charset val="162"/>
    </font>
    <font>
      <sz val="11"/>
      <color theme="1"/>
      <name val="Garamond"/>
      <family val="1"/>
      <charset val="162"/>
    </font>
    <font>
      <b/>
      <sz val="14"/>
      <color theme="6" tint="0.79998168889431442"/>
      <name val="Garamond"/>
      <family val="1"/>
      <charset val="162"/>
    </font>
    <font>
      <b/>
      <sz val="11"/>
      <color theme="3" tint="-0.499984740745262"/>
      <name val="Garamond"/>
      <family val="1"/>
      <charset val="162"/>
    </font>
    <font>
      <sz val="11"/>
      <color theme="0" tint="-0.34998626667073579"/>
      <name val="Garamond"/>
      <family val="1"/>
      <charset val="162"/>
    </font>
    <font>
      <b/>
      <sz val="11"/>
      <color theme="1"/>
      <name val="Garamond"/>
      <family val="1"/>
      <charset val="16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4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F3EC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2" tint="-0.24994659260841701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2" tint="-0.24994659260841701"/>
      </right>
      <top/>
      <bottom/>
      <diagonal/>
    </border>
    <border>
      <left style="medium">
        <color theme="0"/>
      </left>
      <right/>
      <top style="medium">
        <color theme="0"/>
      </top>
      <bottom style="thick">
        <color theme="2" tint="-9.9948118533890809E-2"/>
      </bottom>
      <diagonal/>
    </border>
    <border>
      <left/>
      <right/>
      <top style="medium">
        <color theme="0"/>
      </top>
      <bottom style="thick">
        <color theme="2" tint="-9.9948118533890809E-2"/>
      </bottom>
      <diagonal/>
    </border>
    <border>
      <left/>
      <right style="thick">
        <color theme="2" tint="-9.9948118533890809E-2"/>
      </right>
      <top style="medium">
        <color theme="0"/>
      </top>
      <bottom style="thick">
        <color theme="2" tint="-9.9948118533890809E-2"/>
      </bottom>
      <diagonal/>
    </border>
    <border>
      <left style="thick">
        <color theme="2" tint="-9.982604449598681E-2"/>
      </left>
      <right/>
      <top style="thick">
        <color theme="2" tint="-9.982604449598681E-2"/>
      </top>
      <bottom/>
      <diagonal/>
    </border>
    <border>
      <left/>
      <right/>
      <top style="thick">
        <color theme="2" tint="-9.982604449598681E-2"/>
      </top>
      <bottom/>
      <diagonal/>
    </border>
    <border>
      <left/>
      <right/>
      <top/>
      <bottom style="medium">
        <color theme="2" tint="-9.9917600024414813E-2"/>
      </bottom>
      <diagonal/>
    </border>
    <border>
      <left/>
      <right/>
      <top style="medium">
        <color theme="2" tint="-9.9887081514938816E-2"/>
      </top>
      <bottom/>
      <diagonal/>
    </border>
    <border>
      <left/>
      <right/>
      <top style="thin">
        <color theme="2" tint="-9.9917600024414813E-2"/>
      </top>
      <bottom/>
      <diagonal/>
    </border>
    <border>
      <left/>
      <right/>
      <top/>
      <bottom style="thin">
        <color theme="2" tint="-9.9948118533890809E-2"/>
      </bottom>
      <diagonal/>
    </border>
    <border>
      <left style="thick">
        <color theme="0"/>
      </left>
      <right/>
      <top/>
      <bottom style="thick">
        <color theme="2" tint="-0.24994659260841701"/>
      </bottom>
      <diagonal/>
    </border>
    <border>
      <left/>
      <right/>
      <top/>
      <bottom style="thick">
        <color theme="2" tint="-0.24994659260841701"/>
      </bottom>
      <diagonal/>
    </border>
    <border>
      <left/>
      <right style="thick">
        <color theme="2" tint="-0.24994659260841701"/>
      </right>
      <top/>
      <bottom style="thick">
        <color theme="2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9">
    <xf numFmtId="0" fontId="0" fillId="0" borderId="0"/>
    <xf numFmtId="41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9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15" borderId="7"/>
    <xf numFmtId="0" fontId="3" fillId="3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6" fillId="0" borderId="0"/>
    <xf numFmtId="0" fontId="28" fillId="0" borderId="0"/>
    <xf numFmtId="0" fontId="20" fillId="0" borderId="0"/>
    <xf numFmtId="0" fontId="19" fillId="0" borderId="0"/>
    <xf numFmtId="0" fontId="5" fillId="0" borderId="0"/>
    <xf numFmtId="0" fontId="1" fillId="0" borderId="0"/>
    <xf numFmtId="0" fontId="20" fillId="0" borderId="0"/>
    <xf numFmtId="0" fontId="5" fillId="0" borderId="0"/>
    <xf numFmtId="0" fontId="5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5" fillId="0" borderId="0"/>
    <xf numFmtId="0" fontId="5" fillId="0" borderId="0"/>
    <xf numFmtId="0" fontId="21" fillId="0" borderId="0"/>
    <xf numFmtId="0" fontId="1" fillId="0" borderId="0"/>
    <xf numFmtId="0" fontId="5" fillId="0" borderId="0"/>
    <xf numFmtId="0" fontId="5" fillId="0" borderId="0"/>
    <xf numFmtId="0" fontId="29" fillId="0" borderId="0" applyAlignment="0">
      <alignment horizontal="center" vertical="center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" fillId="16" borderId="0"/>
    <xf numFmtId="16" fontId="31" fillId="0" borderId="0" applyNumberFormat="0" applyFont="0" applyFill="0" applyBorder="0">
      <alignment horizontal="left"/>
    </xf>
    <xf numFmtId="17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4" fillId="17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4" fillId="4" borderId="0" applyNumberFormat="0" applyBorder="0" applyAlignment="0" applyProtection="0"/>
    <xf numFmtId="0" fontId="19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6">
    <xf numFmtId="0" fontId="0" fillId="0" borderId="0" xfId="0"/>
    <xf numFmtId="0" fontId="6" fillId="0" borderId="0" xfId="2" applyFont="1"/>
    <xf numFmtId="0" fontId="7" fillId="0" borderId="0" xfId="2" applyFont="1"/>
    <xf numFmtId="14" fontId="6" fillId="0" borderId="2" xfId="2" applyNumberFormat="1" applyFont="1" applyBorder="1"/>
    <xf numFmtId="0" fontId="6" fillId="0" borderId="2" xfId="2" applyFont="1" applyBorder="1" applyAlignment="1">
      <alignment horizontal="center"/>
    </xf>
    <xf numFmtId="0" fontId="6" fillId="11" borderId="2" xfId="2" applyFont="1" applyFill="1" applyBorder="1"/>
    <xf numFmtId="41" fontId="6" fillId="11" borderId="2" xfId="1" quotePrefix="1" applyFont="1" applyFill="1" applyBorder="1"/>
    <xf numFmtId="41" fontId="6" fillId="11" borderId="2" xfId="2" applyNumberFormat="1" applyFont="1" applyFill="1" applyBorder="1"/>
    <xf numFmtId="0" fontId="6" fillId="0" borderId="2" xfId="2" applyFont="1" applyBorder="1"/>
    <xf numFmtId="41" fontId="6" fillId="0" borderId="2" xfId="1" applyFont="1" applyBorder="1"/>
    <xf numFmtId="37" fontId="6" fillId="11" borderId="2" xfId="2" applyNumberFormat="1" applyFont="1" applyFill="1" applyBorder="1"/>
    <xf numFmtId="0" fontId="8" fillId="11" borderId="0" xfId="2" applyFont="1" applyFill="1" applyBorder="1" applyAlignment="1">
      <alignment horizontal="center"/>
    </xf>
    <xf numFmtId="41" fontId="6" fillId="11" borderId="0" xfId="1" quotePrefix="1" applyFont="1" applyFill="1" applyBorder="1"/>
    <xf numFmtId="37" fontId="6" fillId="11" borderId="0" xfId="2" applyNumberFormat="1" applyFont="1" applyFill="1" applyBorder="1"/>
    <xf numFmtId="0" fontId="6" fillId="0" borderId="0" xfId="2" applyFont="1" applyBorder="1" applyAlignment="1">
      <alignment horizontal="center"/>
    </xf>
    <xf numFmtId="0" fontId="6" fillId="0" borderId="0" xfId="2" applyFont="1" applyBorder="1"/>
    <xf numFmtId="0" fontId="12" fillId="0" borderId="0" xfId="0" applyFont="1" applyAlignment="1">
      <alignment vertical="center"/>
    </xf>
    <xf numFmtId="0" fontId="13" fillId="0" borderId="0" xfId="0" applyFont="1"/>
    <xf numFmtId="0" fontId="6" fillId="0" borderId="0" xfId="2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42" fontId="0" fillId="0" borderId="2" xfId="0" applyNumberFormat="1" applyBorder="1"/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6" fillId="11" borderId="2" xfId="2" applyFont="1" applyFill="1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41" fontId="0" fillId="0" borderId="2" xfId="1" applyFont="1" applyBorder="1"/>
    <xf numFmtId="41" fontId="0" fillId="0" borderId="2" xfId="0" applyNumberFormat="1" applyBorder="1"/>
    <xf numFmtId="0" fontId="12" fillId="0" borderId="0" xfId="0" applyFont="1" applyFill="1" applyBorder="1" applyAlignment="1">
      <alignment horizontal="center"/>
    </xf>
    <xf numFmtId="0" fontId="12" fillId="0" borderId="0" xfId="0" applyFont="1"/>
    <xf numFmtId="167" fontId="0" fillId="0" borderId="2" xfId="0" applyNumberFormat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12" fillId="0" borderId="2" xfId="0" applyFont="1" applyFill="1" applyBorder="1"/>
    <xf numFmtId="0" fontId="15" fillId="0" borderId="0" xfId="2" applyFont="1" applyProtection="1">
      <protection hidden="1"/>
    </xf>
    <xf numFmtId="0" fontId="5" fillId="0" borderId="0" xfId="2" applyProtection="1">
      <protection hidden="1"/>
    </xf>
    <xf numFmtId="0" fontId="5" fillId="0" borderId="0" xfId="2" applyProtection="1">
      <protection locked="0"/>
    </xf>
    <xf numFmtId="0" fontId="16" fillId="0" borderId="0" xfId="2" applyFont="1" applyProtection="1">
      <protection hidden="1"/>
    </xf>
    <xf numFmtId="0" fontId="17" fillId="0" borderId="0" xfId="2" applyFont="1" applyProtection="1">
      <protection hidden="1"/>
    </xf>
    <xf numFmtId="0" fontId="6" fillId="0" borderId="0" xfId="2" applyFont="1" applyProtection="1">
      <protection locked="0"/>
    </xf>
    <xf numFmtId="0" fontId="6" fillId="11" borderId="2" xfId="2" applyFont="1" applyFill="1" applyBorder="1" applyAlignment="1" applyProtection="1">
      <alignment horizontal="center" vertical="center"/>
      <protection locked="0"/>
    </xf>
    <xf numFmtId="0" fontId="6" fillId="11" borderId="2" xfId="2" applyFont="1" applyFill="1" applyBorder="1" applyAlignment="1" applyProtection="1">
      <alignment horizontal="center"/>
      <protection locked="0"/>
    </xf>
    <xf numFmtId="0" fontId="6" fillId="11" borderId="2" xfId="2" applyFont="1" applyFill="1" applyBorder="1" applyProtection="1">
      <protection locked="0"/>
    </xf>
    <xf numFmtId="169" fontId="6" fillId="11" borderId="3" xfId="4" applyNumberFormat="1" applyFont="1" applyFill="1" applyBorder="1" applyAlignment="1" applyProtection="1">
      <protection locked="0"/>
    </xf>
    <xf numFmtId="9" fontId="6" fillId="0" borderId="2" xfId="1" applyNumberFormat="1" applyFont="1" applyBorder="1" applyProtection="1">
      <protection locked="0"/>
    </xf>
    <xf numFmtId="0" fontId="19" fillId="0" borderId="0" xfId="0" applyFont="1"/>
    <xf numFmtId="0" fontId="1" fillId="0" borderId="0" xfId="64"/>
    <xf numFmtId="0" fontId="4" fillId="17" borderId="2" xfId="128" applyBorder="1"/>
    <xf numFmtId="0" fontId="8" fillId="0" borderId="2" xfId="2" applyFont="1" applyBorder="1"/>
    <xf numFmtId="0" fontId="1" fillId="18" borderId="0" xfId="64" applyFill="1"/>
    <xf numFmtId="0" fontId="1" fillId="19" borderId="9" xfId="64" applyFill="1" applyBorder="1"/>
    <xf numFmtId="0" fontId="1" fillId="19" borderId="10" xfId="64" applyFill="1" applyBorder="1"/>
    <xf numFmtId="0" fontId="1" fillId="19" borderId="11" xfId="64" applyFill="1" applyBorder="1"/>
    <xf numFmtId="0" fontId="1" fillId="19" borderId="12" xfId="64" applyFill="1" applyBorder="1"/>
    <xf numFmtId="0" fontId="1" fillId="19" borderId="0" xfId="64" applyFill="1" applyBorder="1"/>
    <xf numFmtId="0" fontId="32" fillId="19" borderId="0" xfId="64" applyNumberFormat="1" applyFont="1" applyFill="1" applyBorder="1" applyAlignment="1">
      <alignment vertical="center"/>
    </xf>
    <xf numFmtId="0" fontId="33" fillId="19" borderId="0" xfId="64" applyFont="1" applyFill="1" applyBorder="1" applyAlignment="1">
      <alignment horizontal="left" vertical="top"/>
    </xf>
    <xf numFmtId="0" fontId="1" fillId="19" borderId="13" xfId="64" applyFill="1" applyBorder="1"/>
    <xf numFmtId="0" fontId="1" fillId="18" borderId="0" xfId="64" applyFill="1" applyBorder="1"/>
    <xf numFmtId="0" fontId="34" fillId="20" borderId="12" xfId="64" applyFont="1" applyFill="1" applyBorder="1"/>
    <xf numFmtId="0" fontId="35" fillId="20" borderId="0" xfId="64" applyFont="1" applyFill="1" applyBorder="1" applyAlignment="1">
      <alignment vertical="center"/>
    </xf>
    <xf numFmtId="0" fontId="36" fillId="20" borderId="0" xfId="64" applyFont="1" applyFill="1" applyBorder="1" applyAlignment="1">
      <alignment vertical="center"/>
    </xf>
    <xf numFmtId="0" fontId="35" fillId="20" borderId="0" xfId="64" applyFont="1" applyFill="1" applyBorder="1" applyAlignment="1">
      <alignment horizontal="left" vertical="center"/>
    </xf>
    <xf numFmtId="0" fontId="34" fillId="20" borderId="13" xfId="64" applyFont="1" applyFill="1" applyBorder="1"/>
    <xf numFmtId="0" fontId="1" fillId="21" borderId="12" xfId="64" applyFill="1" applyBorder="1"/>
    <xf numFmtId="0" fontId="37" fillId="21" borderId="0" xfId="64" applyFont="1" applyFill="1" applyBorder="1"/>
    <xf numFmtId="0" fontId="38" fillId="21" borderId="0" xfId="64" applyFont="1" applyFill="1" applyBorder="1" applyAlignment="1">
      <alignment vertical="center"/>
    </xf>
    <xf numFmtId="0" fontId="1" fillId="21" borderId="13" xfId="64" applyFill="1" applyBorder="1"/>
    <xf numFmtId="0" fontId="1" fillId="21" borderId="0" xfId="64" applyFill="1" applyBorder="1"/>
    <xf numFmtId="0" fontId="37" fillId="21" borderId="0" xfId="64" applyFont="1" applyFill="1"/>
    <xf numFmtId="0" fontId="40" fillId="21" borderId="0" xfId="64" applyFont="1" applyFill="1"/>
    <xf numFmtId="0" fontId="1" fillId="21" borderId="0" xfId="64" applyFill="1" applyBorder="1" applyAlignment="1">
      <alignment horizontal="left" indent="1"/>
    </xf>
    <xf numFmtId="0" fontId="41" fillId="21" borderId="0" xfId="64" applyFont="1" applyFill="1" applyBorder="1" applyAlignment="1">
      <alignment horizontal="left" indent="1"/>
    </xf>
    <xf numFmtId="0" fontId="37" fillId="21" borderId="0" xfId="64" applyFont="1" applyFill="1" applyBorder="1" applyAlignment="1">
      <alignment horizontal="left" indent="1"/>
    </xf>
    <xf numFmtId="0" fontId="37" fillId="21" borderId="19" xfId="64" applyFont="1" applyFill="1" applyBorder="1" applyAlignment="1">
      <alignment horizontal="left" indent="1"/>
    </xf>
    <xf numFmtId="0" fontId="41" fillId="21" borderId="20" xfId="64" applyFont="1" applyFill="1" applyBorder="1" applyAlignment="1">
      <alignment horizontal="left" indent="1"/>
    </xf>
    <xf numFmtId="0" fontId="41" fillId="21" borderId="21" xfId="64" applyFont="1" applyFill="1" applyBorder="1" applyAlignment="1">
      <alignment horizontal="left" indent="1"/>
    </xf>
    <xf numFmtId="14" fontId="37" fillId="21" borderId="22" xfId="64" applyNumberFormat="1" applyFont="1" applyFill="1" applyBorder="1" applyAlignment="1">
      <alignment horizontal="left" indent="1"/>
    </xf>
    <xf numFmtId="0" fontId="1" fillId="21" borderId="0" xfId="64" applyFill="1" applyBorder="1" applyAlignment="1"/>
    <xf numFmtId="0" fontId="41" fillId="21" borderId="20" xfId="64" applyFont="1" applyFill="1" applyBorder="1" applyAlignment="1">
      <alignment horizontal="left"/>
    </xf>
    <xf numFmtId="0" fontId="41" fillId="21" borderId="0" xfId="64" applyFont="1" applyFill="1" applyBorder="1" applyAlignment="1">
      <alignment horizontal="left"/>
    </xf>
    <xf numFmtId="14" fontId="37" fillId="21" borderId="0" xfId="64" applyNumberFormat="1" applyFont="1" applyFill="1" applyBorder="1" applyAlignment="1">
      <alignment horizontal="left"/>
    </xf>
    <xf numFmtId="0" fontId="1" fillId="21" borderId="0" xfId="64" applyFill="1"/>
    <xf numFmtId="0" fontId="37" fillId="21" borderId="0" xfId="64" applyFont="1" applyFill="1" applyBorder="1" applyAlignment="1">
      <alignment horizontal="left"/>
    </xf>
    <xf numFmtId="0" fontId="1" fillId="21" borderId="23" xfId="64" applyFill="1" applyBorder="1"/>
    <xf numFmtId="0" fontId="1" fillId="21" borderId="24" xfId="64" applyFill="1" applyBorder="1"/>
    <xf numFmtId="0" fontId="1" fillId="21" borderId="25" xfId="64" applyFill="1" applyBorder="1"/>
    <xf numFmtId="0" fontId="1" fillId="23" borderId="0" xfId="64" applyFill="1"/>
    <xf numFmtId="41" fontId="6" fillId="0" borderId="2" xfId="128" applyNumberFormat="1" applyFont="1" applyFill="1" applyBorder="1"/>
    <xf numFmtId="0" fontId="9" fillId="0" borderId="0" xfId="59" applyFont="1" applyAlignment="1">
      <alignment horizontal="left"/>
    </xf>
    <xf numFmtId="0" fontId="42" fillId="0" borderId="0" xfId="59" applyFont="1"/>
    <xf numFmtId="0" fontId="42" fillId="0" borderId="0" xfId="59" applyFont="1" applyAlignment="1">
      <alignment horizontal="center"/>
    </xf>
    <xf numFmtId="41" fontId="42" fillId="0" borderId="0" xfId="17" applyFont="1"/>
    <xf numFmtId="0" fontId="43" fillId="0" borderId="0" xfId="59" applyFont="1" applyAlignment="1">
      <alignment horizontal="left"/>
    </xf>
    <xf numFmtId="0" fontId="42" fillId="0" borderId="2" xfId="59" applyFont="1" applyFill="1" applyBorder="1" applyAlignment="1">
      <alignment horizontal="center" vertical="center"/>
    </xf>
    <xf numFmtId="0" fontId="42" fillId="0" borderId="2" xfId="59" applyFont="1" applyFill="1" applyBorder="1" applyAlignment="1">
      <alignment horizontal="left" vertical="center" indent="1"/>
    </xf>
    <xf numFmtId="15" fontId="42" fillId="0" borderId="2" xfId="59" applyNumberFormat="1" applyFont="1" applyFill="1" applyBorder="1" applyAlignment="1">
      <alignment horizontal="center" vertical="center"/>
    </xf>
    <xf numFmtId="171" fontId="42" fillId="0" borderId="2" xfId="59" applyNumberFormat="1" applyFont="1" applyFill="1" applyBorder="1" applyAlignment="1">
      <alignment horizontal="right" vertical="center"/>
    </xf>
    <xf numFmtId="41" fontId="42" fillId="0" borderId="2" xfId="17" applyFont="1" applyFill="1" applyBorder="1" applyAlignment="1">
      <alignment vertical="center"/>
    </xf>
    <xf numFmtId="0" fontId="42" fillId="0" borderId="0" xfId="59" applyFont="1" applyAlignment="1">
      <alignment vertical="center"/>
    </xf>
    <xf numFmtId="9" fontId="42" fillId="0" borderId="0" xfId="120" applyFont="1" applyAlignment="1">
      <alignment vertical="center"/>
    </xf>
    <xf numFmtId="0" fontId="44" fillId="0" borderId="0" xfId="59" applyFont="1" applyFill="1" applyBorder="1" applyAlignment="1">
      <alignment vertical="center"/>
    </xf>
    <xf numFmtId="0" fontId="42" fillId="0" borderId="0" xfId="59" applyFont="1" applyFill="1" applyBorder="1" applyAlignment="1">
      <alignment vertical="center"/>
    </xf>
    <xf numFmtId="9" fontId="42" fillId="0" borderId="0" xfId="59" applyNumberFormat="1" applyFont="1" applyFill="1" applyBorder="1" applyAlignment="1">
      <alignment vertical="center"/>
    </xf>
    <xf numFmtId="0" fontId="45" fillId="0" borderId="0" xfId="59" applyFont="1"/>
    <xf numFmtId="0" fontId="42" fillId="0" borderId="2" xfId="59" applyFont="1" applyFill="1" applyBorder="1" applyAlignment="1">
      <alignment vertical="center"/>
    </xf>
    <xf numFmtId="166" fontId="42" fillId="0" borderId="2" xfId="3" applyNumberFormat="1" applyFont="1" applyFill="1" applyBorder="1" applyAlignment="1">
      <alignment vertical="center"/>
    </xf>
    <xf numFmtId="9" fontId="42" fillId="0" borderId="2" xfId="59" applyNumberFormat="1" applyFont="1" applyFill="1" applyBorder="1" applyAlignment="1">
      <alignment vertical="center"/>
    </xf>
    <xf numFmtId="9" fontId="42" fillId="0" borderId="2" xfId="120" applyFont="1" applyFill="1" applyBorder="1" applyAlignment="1">
      <alignment vertical="center"/>
    </xf>
    <xf numFmtId="0" fontId="11" fillId="0" borderId="0" xfId="0" applyFont="1"/>
    <xf numFmtId="0" fontId="4" fillId="4" borderId="2" xfId="135" applyBorder="1" applyAlignment="1">
      <alignment horizontal="center"/>
    </xf>
    <xf numFmtId="0" fontId="6" fillId="0" borderId="2" xfId="94" applyFont="1" applyFill="1" applyBorder="1" applyAlignment="1">
      <alignment horizontal="left" vertical="center"/>
    </xf>
    <xf numFmtId="166" fontId="6" fillId="0" borderId="2" xfId="37" applyNumberFormat="1" applyFont="1" applyFill="1" applyBorder="1" applyAlignment="1">
      <alignment horizontal="center" vertical="center"/>
    </xf>
    <xf numFmtId="0" fontId="1" fillId="0" borderId="2" xfId="8" applyFill="1" applyBorder="1" applyAlignment="1">
      <alignment horizontal="left" vertical="center" indent="1"/>
    </xf>
    <xf numFmtId="166" fontId="1" fillId="0" borderId="2" xfId="8" applyNumberFormat="1" applyFill="1" applyBorder="1" applyAlignment="1">
      <alignment vertical="center"/>
    </xf>
    <xf numFmtId="0" fontId="8" fillId="0" borderId="2" xfId="94" applyFont="1" applyFill="1" applyBorder="1" applyAlignment="1">
      <alignment horizontal="left" vertical="center" indent="1"/>
    </xf>
    <xf numFmtId="166" fontId="6" fillId="0" borderId="2" xfId="94" applyNumberFormat="1" applyFont="1" applyFill="1" applyBorder="1" applyAlignment="1">
      <alignment vertical="center"/>
    </xf>
    <xf numFmtId="0" fontId="4" fillId="4" borderId="2" xfId="135" applyBorder="1" applyAlignment="1">
      <alignment horizontal="left" vertical="center" indent="1"/>
    </xf>
    <xf numFmtId="166" fontId="4" fillId="4" borderId="2" xfId="135" applyNumberFormat="1" applyBorder="1" applyAlignment="1">
      <alignment vertical="center"/>
    </xf>
    <xf numFmtId="0" fontId="46" fillId="0" borderId="0" xfId="0" applyFont="1" applyAlignment="1">
      <alignment horizontal="center"/>
    </xf>
    <xf numFmtId="0" fontId="4" fillId="4" borderId="2" xfId="135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15" fontId="0" fillId="0" borderId="0" xfId="0" applyNumberFormat="1"/>
    <xf numFmtId="0" fontId="4" fillId="4" borderId="2" xfId="135" applyNumberFormat="1" applyBorder="1" applyAlignment="1">
      <alignment horizontal="center"/>
    </xf>
    <xf numFmtId="0" fontId="4" fillId="4" borderId="2" xfId="135" applyBorder="1" applyAlignment="1">
      <alignment horizontal="center" vertical="center"/>
    </xf>
    <xf numFmtId="15" fontId="6" fillId="0" borderId="0" xfId="2" applyNumberFormat="1" applyFont="1" applyBorder="1" applyAlignment="1">
      <alignment horizontal="center" vertical="center"/>
    </xf>
    <xf numFmtId="0" fontId="8" fillId="0" borderId="2" xfId="94" applyFont="1" applyFill="1" applyBorder="1" applyAlignment="1">
      <alignment horizontal="left" vertical="center"/>
    </xf>
    <xf numFmtId="0" fontId="4" fillId="4" borderId="2" xfId="135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2" fillId="0" borderId="2" xfId="8" applyFont="1" applyFill="1" applyBorder="1" applyAlignment="1">
      <alignment horizontal="left" vertical="center" indent="1"/>
    </xf>
    <xf numFmtId="0" fontId="4" fillId="4" borderId="26" xfId="135" applyBorder="1" applyAlignment="1">
      <alignment horizontal="center"/>
    </xf>
    <xf numFmtId="0" fontId="49" fillId="0" borderId="0" xfId="0" applyFont="1" applyAlignment="1">
      <alignment vertical="center"/>
    </xf>
    <xf numFmtId="0" fontId="0" fillId="0" borderId="2" xfId="8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left" vertical="center" indent="1"/>
      <protection locked="0"/>
    </xf>
    <xf numFmtId="169" fontId="6" fillId="0" borderId="2" xfId="4" applyNumberFormat="1" applyFont="1" applyFill="1" applyBorder="1" applyAlignment="1" applyProtection="1">
      <alignment horizontal="left" vertical="center" indent="1"/>
      <protection hidden="1"/>
    </xf>
    <xf numFmtId="169" fontId="50" fillId="0" borderId="2" xfId="4" applyNumberFormat="1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left" vertical="center" indent="1"/>
      <protection locked="0"/>
    </xf>
    <xf numFmtId="169" fontId="6" fillId="0" borderId="0" xfId="4" applyNumberFormat="1" applyFont="1" applyFill="1" applyBorder="1" applyAlignment="1" applyProtection="1">
      <alignment horizontal="left" vertical="center" indent="1"/>
      <protection hidden="1"/>
    </xf>
    <xf numFmtId="0" fontId="1" fillId="0" borderId="2" xfId="8" applyFill="1" applyBorder="1" applyAlignment="1">
      <alignment horizontal="center"/>
    </xf>
    <xf numFmtId="0" fontId="50" fillId="0" borderId="2" xfId="0" applyFont="1" applyFill="1" applyBorder="1" applyAlignment="1" applyProtection="1">
      <alignment horizontal="center"/>
      <protection locked="0"/>
    </xf>
    <xf numFmtId="42" fontId="50" fillId="0" borderId="2" xfId="4" applyNumberFormat="1" applyFont="1" applyFill="1" applyBorder="1" applyProtection="1">
      <protection locked="0"/>
    </xf>
    <xf numFmtId="0" fontId="52" fillId="0" borderId="0" xfId="2" applyFont="1" applyFill="1"/>
    <xf numFmtId="0" fontId="52" fillId="0" borderId="0" xfId="2" applyFont="1" applyFill="1" applyAlignment="1">
      <alignment horizontal="center"/>
    </xf>
    <xf numFmtId="0" fontId="52" fillId="0" borderId="2" xfId="2" applyFont="1" applyFill="1" applyBorder="1" applyAlignment="1">
      <alignment horizontal="center" vertical="center"/>
    </xf>
    <xf numFmtId="0" fontId="52" fillId="0" borderId="2" xfId="2" applyFont="1" applyFill="1" applyBorder="1" applyAlignment="1">
      <alignment horizontal="left" vertical="center" indent="1"/>
    </xf>
    <xf numFmtId="20" fontId="52" fillId="0" borderId="2" xfId="2" applyNumberFormat="1" applyFont="1" applyFill="1" applyBorder="1" applyAlignment="1">
      <alignment horizontal="center" vertical="center"/>
    </xf>
    <xf numFmtId="172" fontId="52" fillId="0" borderId="2" xfId="2" applyNumberFormat="1" applyFont="1" applyFill="1" applyBorder="1" applyAlignment="1">
      <alignment vertical="center"/>
    </xf>
    <xf numFmtId="172" fontId="52" fillId="0" borderId="2" xfId="3" applyNumberFormat="1" applyFont="1" applyFill="1" applyBorder="1" applyAlignment="1">
      <alignment vertical="center"/>
    </xf>
    <xf numFmtId="0" fontId="52" fillId="0" borderId="0" xfId="2" applyFont="1" applyFill="1" applyAlignment="1">
      <alignment vertical="center"/>
    </xf>
    <xf numFmtId="0" fontId="6" fillId="0" borderId="0" xfId="2" applyFont="1" applyFill="1" applyAlignment="1">
      <alignment horizontal="center"/>
    </xf>
    <xf numFmtId="0" fontId="6" fillId="0" borderId="0" xfId="2" applyFont="1" applyFill="1"/>
    <xf numFmtId="0" fontId="8" fillId="0" borderId="0" xfId="2" applyFont="1" applyFill="1" applyAlignment="1">
      <alignment horizontal="center"/>
    </xf>
    <xf numFmtId="0" fontId="8" fillId="0" borderId="0" xfId="2" quotePrefix="1" applyFont="1" applyFill="1" applyAlignment="1">
      <alignment horizontal="left"/>
    </xf>
    <xf numFmtId="0" fontId="8" fillId="0" borderId="0" xfId="2" applyFont="1" applyFill="1"/>
    <xf numFmtId="0" fontId="6" fillId="0" borderId="0" xfId="2" applyFont="1" applyFill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/>
    <xf numFmtId="20" fontId="6" fillId="0" borderId="2" xfId="2" applyNumberFormat="1" applyFont="1" applyFill="1" applyBorder="1" applyAlignment="1">
      <alignment horizontal="right" vertical="center" indent="1"/>
    </xf>
    <xf numFmtId="37" fontId="6" fillId="0" borderId="2" xfId="2" applyNumberFormat="1" applyFont="1" applyFill="1" applyBorder="1" applyAlignment="1">
      <alignment vertical="center"/>
    </xf>
    <xf numFmtId="0" fontId="6" fillId="0" borderId="0" xfId="2" applyFont="1" applyFill="1" applyAlignment="1">
      <alignment vertical="center"/>
    </xf>
    <xf numFmtId="173" fontId="6" fillId="0" borderId="2" xfId="2" applyNumberFormat="1" applyFont="1" applyFill="1" applyBorder="1"/>
    <xf numFmtId="37" fontId="6" fillId="0" borderId="28" xfId="2" applyNumberFormat="1" applyFont="1" applyFill="1" applyBorder="1"/>
    <xf numFmtId="41" fontId="6" fillId="0" borderId="2" xfId="1" applyFont="1" applyFill="1" applyBorder="1" applyAlignment="1">
      <alignment horizontal="right" vertical="center" indent="1"/>
    </xf>
    <xf numFmtId="0" fontId="6" fillId="0" borderId="0" xfId="132" applyFont="1"/>
    <xf numFmtId="0" fontId="6" fillId="0" borderId="0" xfId="132" applyFont="1" applyBorder="1"/>
    <xf numFmtId="0" fontId="6" fillId="0" borderId="0" xfId="132" quotePrefix="1" applyFont="1" applyBorder="1" applyAlignment="1">
      <alignment horizontal="right"/>
    </xf>
    <xf numFmtId="0" fontId="6" fillId="0" borderId="0" xfId="132" quotePrefix="1" applyFont="1" applyAlignment="1">
      <alignment horizontal="right"/>
    </xf>
    <xf numFmtId="0" fontId="6" fillId="0" borderId="0" xfId="132" applyNumberFormat="1" applyFont="1"/>
    <xf numFmtId="0" fontId="6" fillId="0" borderId="0" xfId="132" quotePrefix="1" applyFont="1"/>
    <xf numFmtId="42" fontId="6" fillId="0" borderId="0" xfId="3" applyNumberFormat="1" applyFont="1" applyAlignment="1">
      <alignment horizontal="left"/>
    </xf>
    <xf numFmtId="0" fontId="6" fillId="0" borderId="0" xfId="132" quotePrefix="1" applyFont="1" applyBorder="1"/>
    <xf numFmtId="42" fontId="6" fillId="0" borderId="0" xfId="3" applyNumberFormat="1" applyFont="1" applyBorder="1" applyAlignment="1">
      <alignment horizontal="left"/>
    </xf>
    <xf numFmtId="0" fontId="6" fillId="0" borderId="0" xfId="132" applyFont="1" applyAlignment="1">
      <alignment horizontal="center"/>
    </xf>
    <xf numFmtId="15" fontId="6" fillId="0" borderId="2" xfId="132" applyNumberFormat="1" applyFont="1" applyFill="1" applyBorder="1" applyAlignment="1">
      <alignment horizontal="center"/>
    </xf>
    <xf numFmtId="20" fontId="6" fillId="0" borderId="2" xfId="132" applyNumberFormat="1" applyFont="1" applyFill="1" applyBorder="1"/>
    <xf numFmtId="174" fontId="6" fillId="0" borderId="2" xfId="132" applyNumberFormat="1" applyFont="1" applyBorder="1"/>
    <xf numFmtId="166" fontId="6" fillId="0" borderId="2" xfId="3" applyNumberFormat="1" applyFont="1" applyBorder="1"/>
    <xf numFmtId="166" fontId="18" fillId="0" borderId="2" xfId="132" applyNumberFormat="1" applyFont="1" applyFill="1" applyBorder="1"/>
    <xf numFmtId="172" fontId="8" fillId="0" borderId="0" xfId="2" applyNumberFormat="1" applyFont="1" applyFill="1"/>
    <xf numFmtId="0" fontId="6" fillId="0" borderId="2" xfId="132" applyFont="1" applyFill="1" applyBorder="1"/>
    <xf numFmtId="0" fontId="0" fillId="0" borderId="0" xfId="0" applyFill="1"/>
    <xf numFmtId="0" fontId="0" fillId="0" borderId="2" xfId="0" applyFill="1" applyBorder="1"/>
    <xf numFmtId="0" fontId="1" fillId="0" borderId="2" xfId="8" applyFill="1" applyBorder="1" applyAlignment="1">
      <alignment horizontal="left" indent="1"/>
    </xf>
    <xf numFmtId="0" fontId="4" fillId="4" borderId="2" xfId="135" applyBorder="1" applyAlignment="1" applyProtection="1">
      <alignment horizontal="center" vertical="center"/>
      <protection locked="0"/>
    </xf>
    <xf numFmtId="0" fontId="4" fillId="4" borderId="2" xfId="135" applyBorder="1" applyAlignment="1" applyProtection="1">
      <alignment horizontal="center"/>
      <protection locked="0"/>
    </xf>
    <xf numFmtId="0" fontId="8" fillId="0" borderId="2" xfId="2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4" fillId="4" borderId="2" xfId="135" applyBorder="1" applyAlignment="1">
      <alignment horizontal="center" vertical="center"/>
    </xf>
    <xf numFmtId="0" fontId="4" fillId="4" borderId="2" xfId="135" applyBorder="1" applyAlignment="1">
      <alignment horizontal="center"/>
    </xf>
    <xf numFmtId="0" fontId="4" fillId="4" borderId="4" xfId="135" applyBorder="1" applyAlignment="1">
      <alignment horizontal="center"/>
    </xf>
    <xf numFmtId="0" fontId="8" fillId="0" borderId="3" xfId="2" applyFont="1" applyBorder="1" applyAlignment="1">
      <alignment horizontal="left" indent="3"/>
    </xf>
    <xf numFmtId="0" fontId="8" fillId="0" borderId="4" xfId="2" applyFont="1" applyBorder="1" applyAlignment="1">
      <alignment horizontal="left" indent="3"/>
    </xf>
    <xf numFmtId="0" fontId="8" fillId="0" borderId="5" xfId="2" applyFont="1" applyBorder="1" applyAlignment="1">
      <alignment horizontal="left" indent="3"/>
    </xf>
    <xf numFmtId="0" fontId="12" fillId="0" borderId="3" xfId="0" applyFont="1" applyBorder="1" applyAlignment="1">
      <alignment horizontal="left" vertical="center" indent="3"/>
    </xf>
    <xf numFmtId="0" fontId="12" fillId="0" borderId="4" xfId="0" applyFont="1" applyBorder="1" applyAlignment="1">
      <alignment horizontal="left" vertical="center" indent="3"/>
    </xf>
    <xf numFmtId="0" fontId="12" fillId="0" borderId="5" xfId="0" applyFont="1" applyBorder="1" applyAlignment="1">
      <alignment horizontal="left" vertical="center" indent="3"/>
    </xf>
    <xf numFmtId="0" fontId="12" fillId="0" borderId="3" xfId="0" applyFont="1" applyFill="1" applyBorder="1" applyAlignment="1">
      <alignment horizontal="left" indent="3"/>
    </xf>
    <xf numFmtId="0" fontId="12" fillId="0" borderId="4" xfId="0" applyFont="1" applyFill="1" applyBorder="1" applyAlignment="1">
      <alignment horizontal="left" indent="3"/>
    </xf>
    <xf numFmtId="0" fontId="12" fillId="0" borderId="5" xfId="0" applyFont="1" applyFill="1" applyBorder="1" applyAlignment="1">
      <alignment horizontal="left" indent="3"/>
    </xf>
    <xf numFmtId="0" fontId="14" fillId="0" borderId="0" xfId="0" applyFont="1" applyAlignment="1">
      <alignment horizontal="center"/>
    </xf>
    <xf numFmtId="0" fontId="12" fillId="0" borderId="2" xfId="0" applyFont="1" applyFill="1" applyBorder="1" applyAlignment="1">
      <alignment horizontal="left"/>
    </xf>
    <xf numFmtId="0" fontId="8" fillId="0" borderId="2" xfId="2" applyFont="1" applyBorder="1" applyAlignment="1">
      <alignment horizontal="left"/>
    </xf>
    <xf numFmtId="0" fontId="4" fillId="4" borderId="1" xfId="135" applyBorder="1" applyAlignment="1">
      <alignment horizontal="center"/>
    </xf>
    <xf numFmtId="0" fontId="4" fillId="4" borderId="1" xfId="135" applyNumberFormat="1" applyBorder="1" applyAlignment="1">
      <alignment horizontal="center"/>
    </xf>
    <xf numFmtId="0" fontId="0" fillId="0" borderId="0" xfId="0" applyAlignment="1">
      <alignment horizontal="center"/>
    </xf>
    <xf numFmtId="42" fontId="4" fillId="4" borderId="2" xfId="135" applyNumberFormat="1" applyBorder="1"/>
    <xf numFmtId="0" fontId="4" fillId="4" borderId="3" xfId="135" applyBorder="1" applyAlignment="1">
      <alignment horizontal="left" vertical="center"/>
    </xf>
    <xf numFmtId="0" fontId="4" fillId="4" borderId="1" xfId="135" applyBorder="1" applyAlignment="1">
      <alignment horizontal="center" vertical="center"/>
    </xf>
    <xf numFmtId="0" fontId="53" fillId="4" borderId="2" xfId="135" applyFont="1" applyBorder="1" applyAlignment="1">
      <alignment horizontal="center" vertical="center"/>
    </xf>
    <xf numFmtId="0" fontId="53" fillId="4" borderId="2" xfId="135" applyFont="1" applyBorder="1" applyAlignment="1">
      <alignment horizontal="center" vertical="center" wrapText="1"/>
    </xf>
    <xf numFmtId="0" fontId="8" fillId="0" borderId="0" xfId="129" applyFont="1" applyFill="1"/>
    <xf numFmtId="0" fontId="6" fillId="0" borderId="0" xfId="129" applyFont="1" applyFill="1"/>
    <xf numFmtId="0" fontId="6" fillId="0" borderId="2" xfId="129" applyFont="1" applyFill="1" applyBorder="1" applyAlignment="1">
      <alignment horizontal="center" vertical="center"/>
    </xf>
    <xf numFmtId="0" fontId="6" fillId="0" borderId="2" xfId="129" applyFont="1" applyFill="1" applyBorder="1"/>
    <xf numFmtId="0" fontId="6" fillId="0" borderId="2" xfId="129" applyFont="1" applyFill="1" applyBorder="1" applyAlignment="1">
      <alignment horizontal="left" vertical="center" indent="2"/>
    </xf>
    <xf numFmtId="2" fontId="6" fillId="0" borderId="2" xfId="129" quotePrefix="1" applyNumberFormat="1" applyFont="1" applyFill="1" applyBorder="1" applyAlignment="1">
      <alignment horizontal="left" vertical="center" indent="1"/>
    </xf>
    <xf numFmtId="166" fontId="6" fillId="0" borderId="2" xfId="130" applyNumberFormat="1" applyFont="1" applyFill="1" applyBorder="1" applyAlignment="1">
      <alignment horizontal="left" vertical="center" indent="1"/>
    </xf>
    <xf numFmtId="166" fontId="6" fillId="0" borderId="2" xfId="130" quotePrefix="1" applyNumberFormat="1" applyFont="1" applyFill="1" applyBorder="1" applyAlignment="1">
      <alignment horizontal="left" vertical="center" indent="1"/>
    </xf>
    <xf numFmtId="166" fontId="6" fillId="0" borderId="2" xfId="129" applyNumberFormat="1" applyFont="1" applyFill="1" applyBorder="1" applyAlignment="1">
      <alignment vertical="center"/>
    </xf>
    <xf numFmtId="0" fontId="8" fillId="0" borderId="0" xfId="129" applyFont="1" applyFill="1" applyAlignment="1">
      <alignment horizontal="center" vertical="center"/>
    </xf>
    <xf numFmtId="166" fontId="6" fillId="0" borderId="2" xfId="130" applyNumberFormat="1" applyFont="1" applyFill="1" applyBorder="1"/>
    <xf numFmtId="0" fontId="6" fillId="0" borderId="2" xfId="129" applyFont="1" applyFill="1" applyBorder="1" applyAlignment="1">
      <alignment horizontal="left" indent="1"/>
    </xf>
    <xf numFmtId="9" fontId="6" fillId="0" borderId="2" xfId="129" applyNumberFormat="1" applyFont="1" applyFill="1" applyBorder="1" applyAlignment="1">
      <alignment horizontal="center"/>
    </xf>
    <xf numFmtId="0" fontId="4" fillId="4" borderId="2" xfId="135" applyBorder="1" applyAlignment="1">
      <alignment horizontal="center" wrapText="1"/>
    </xf>
    <xf numFmtId="41" fontId="4" fillId="4" borderId="2" xfId="135" applyNumberFormat="1" applyBorder="1" applyAlignment="1">
      <alignment horizontal="center" vertical="center"/>
    </xf>
    <xf numFmtId="172" fontId="6" fillId="0" borderId="0" xfId="2" applyNumberFormat="1" applyFont="1" applyFill="1"/>
    <xf numFmtId="172" fontId="52" fillId="0" borderId="0" xfId="2" applyNumberFormat="1" applyFont="1" applyFill="1"/>
    <xf numFmtId="41" fontId="6" fillId="0" borderId="2" xfId="2" applyNumberFormat="1" applyFont="1" applyBorder="1"/>
    <xf numFmtId="41" fontId="12" fillId="0" borderId="2" xfId="0" applyNumberFormat="1" applyFont="1" applyBorder="1"/>
    <xf numFmtId="9" fontId="6" fillId="0" borderId="2" xfId="138" applyFont="1" applyBorder="1"/>
    <xf numFmtId="41" fontId="4" fillId="4" borderId="1" xfId="1" applyFont="1" applyFill="1" applyBorder="1"/>
    <xf numFmtId="9" fontId="0" fillId="0" borderId="2" xfId="138" applyFont="1" applyBorder="1"/>
    <xf numFmtId="42" fontId="6" fillId="0" borderId="2" xfId="2" applyNumberFormat="1" applyFont="1" applyBorder="1"/>
    <xf numFmtId="42" fontId="0" fillId="0" borderId="2" xfId="137" applyFont="1" applyBorder="1"/>
    <xf numFmtId="41" fontId="4" fillId="4" borderId="1" xfId="1" applyFont="1" applyFill="1" applyBorder="1" applyAlignment="1">
      <alignment horizontal="center" vertical="center"/>
    </xf>
    <xf numFmtId="41" fontId="12" fillId="0" borderId="2" xfId="0" applyNumberFormat="1" applyFont="1" applyBorder="1" applyAlignment="1">
      <alignment horizontal="left"/>
    </xf>
    <xf numFmtId="41" fontId="4" fillId="4" borderId="2" xfId="135" applyNumberFormat="1" applyBorder="1"/>
    <xf numFmtId="169" fontId="0" fillId="0" borderId="2" xfId="0" applyNumberFormat="1" applyBorder="1"/>
    <xf numFmtId="41" fontId="1" fillId="0" borderId="2" xfId="1" applyFill="1" applyBorder="1" applyAlignment="1">
      <alignment horizontal="center"/>
    </xf>
    <xf numFmtId="9" fontId="50" fillId="0" borderId="2" xfId="138" applyFont="1" applyFill="1" applyBorder="1" applyProtection="1">
      <protection locked="0"/>
    </xf>
    <xf numFmtId="41" fontId="4" fillId="17" borderId="2" xfId="1" applyFont="1" applyFill="1" applyBorder="1"/>
    <xf numFmtId="169" fontId="0" fillId="0" borderId="2" xfId="0" applyNumberFormat="1" applyFill="1" applyBorder="1"/>
    <xf numFmtId="41" fontId="42" fillId="0" borderId="2" xfId="1" applyFont="1" applyFill="1" applyBorder="1" applyAlignment="1">
      <alignment horizontal="left" vertical="center" indent="1"/>
    </xf>
    <xf numFmtId="42" fontId="42" fillId="0" borderId="2" xfId="137" applyFont="1" applyFill="1" applyBorder="1" applyAlignment="1">
      <alignment vertical="center"/>
    </xf>
    <xf numFmtId="41" fontId="52" fillId="0" borderId="2" xfId="1" applyFont="1" applyFill="1" applyBorder="1" applyAlignment="1">
      <alignment horizontal="right" vertical="center"/>
    </xf>
    <xf numFmtId="41" fontId="52" fillId="0" borderId="2" xfId="3" applyNumberFormat="1" applyFont="1" applyFill="1" applyBorder="1" applyAlignment="1">
      <alignment horizontal="right" vertical="center"/>
    </xf>
    <xf numFmtId="41" fontId="6" fillId="0" borderId="2" xfId="1" applyFont="1" applyBorder="1" applyAlignment="1">
      <alignment horizontal="center"/>
    </xf>
    <xf numFmtId="0" fontId="39" fillId="21" borderId="14" xfId="64" applyFont="1" applyFill="1" applyBorder="1" applyAlignment="1">
      <alignment horizontal="left"/>
    </xf>
    <xf numFmtId="0" fontId="39" fillId="21" borderId="15" xfId="64" applyFont="1" applyFill="1" applyBorder="1" applyAlignment="1">
      <alignment horizontal="left"/>
    </xf>
    <xf numFmtId="0" fontId="39" fillId="21" borderId="16" xfId="64" applyFont="1" applyFill="1" applyBorder="1" applyAlignment="1">
      <alignment horizontal="left"/>
    </xf>
    <xf numFmtId="0" fontId="37" fillId="22" borderId="17" xfId="64" applyFont="1" applyFill="1" applyBorder="1" applyAlignment="1" applyProtection="1">
      <alignment horizontal="left" indent="1"/>
      <protection locked="0"/>
    </xf>
    <xf numFmtId="0" fontId="37" fillId="22" borderId="18" xfId="64" applyFont="1" applyFill="1" applyBorder="1" applyAlignment="1" applyProtection="1">
      <alignment horizontal="left" indent="1"/>
      <protection locked="0"/>
    </xf>
    <xf numFmtId="0" fontId="32" fillId="19" borderId="0" xfId="64" applyNumberFormat="1" applyFont="1" applyFill="1" applyBorder="1" applyAlignment="1">
      <alignment horizontal="center" vertical="center"/>
    </xf>
    <xf numFmtId="0" fontId="32" fillId="19" borderId="13" xfId="64" applyNumberFormat="1" applyFont="1" applyFill="1" applyBorder="1" applyAlignment="1">
      <alignment horizontal="center" vertical="center"/>
    </xf>
    <xf numFmtId="0" fontId="47" fillId="0" borderId="0" xfId="2" applyFont="1" applyBorder="1" applyAlignment="1">
      <alignment horizontal="center"/>
    </xf>
    <xf numFmtId="0" fontId="4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11" borderId="3" xfId="2" applyFont="1" applyFill="1" applyBorder="1" applyAlignment="1">
      <alignment horizontal="center"/>
    </xf>
    <xf numFmtId="0" fontId="8" fillId="11" borderId="4" xfId="2" applyFont="1" applyFill="1" applyBorder="1" applyAlignment="1">
      <alignment horizontal="center"/>
    </xf>
    <xf numFmtId="0" fontId="8" fillId="11" borderId="5" xfId="2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0" fontId="4" fillId="4" borderId="2" xfId="135" applyBorder="1" applyAlignment="1">
      <alignment horizontal="center"/>
    </xf>
    <xf numFmtId="0" fontId="4" fillId="4" borderId="2" xfId="135" applyNumberFormat="1" applyBorder="1" applyAlignment="1">
      <alignment horizontal="center"/>
    </xf>
    <xf numFmtId="0" fontId="4" fillId="4" borderId="6" xfId="135" applyBorder="1" applyAlignment="1">
      <alignment horizontal="center" vertical="center"/>
    </xf>
    <xf numFmtId="0" fontId="4" fillId="4" borderId="26" xfId="135" applyBorder="1" applyAlignment="1">
      <alignment horizontal="center" vertical="center"/>
    </xf>
    <xf numFmtId="0" fontId="4" fillId="4" borderId="2" xfId="135" applyBorder="1" applyAlignment="1">
      <alignment horizontal="center" vertical="center"/>
    </xf>
    <xf numFmtId="0" fontId="4" fillId="4" borderId="27" xfId="135" applyBorder="1" applyAlignment="1">
      <alignment horizontal="center"/>
    </xf>
    <xf numFmtId="0" fontId="4" fillId="4" borderId="8" xfId="135" applyBorder="1" applyAlignment="1">
      <alignment horizontal="center"/>
    </xf>
    <xf numFmtId="0" fontId="4" fillId="4" borderId="28" xfId="135" applyBorder="1" applyAlignment="1">
      <alignment horizontal="center"/>
    </xf>
    <xf numFmtId="0" fontId="4" fillId="4" borderId="6" xfId="135" applyBorder="1" applyAlignment="1">
      <alignment horizontal="center" vertical="center" wrapText="1"/>
    </xf>
    <xf numFmtId="0" fontId="4" fillId="4" borderId="26" xfId="135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2" applyFont="1" applyBorder="1" applyAlignment="1">
      <alignment horizontal="center"/>
    </xf>
    <xf numFmtId="0" fontId="18" fillId="0" borderId="3" xfId="2" applyFont="1" applyFill="1" applyBorder="1" applyAlignment="1" applyProtection="1">
      <alignment horizontal="center" vertical="center"/>
      <protection locked="0"/>
    </xf>
    <xf numFmtId="0" fontId="18" fillId="0" borderId="4" xfId="2" applyFont="1" applyFill="1" applyBorder="1" applyAlignment="1" applyProtection="1">
      <alignment horizontal="center" vertical="center"/>
      <protection locked="0"/>
    </xf>
    <xf numFmtId="0" fontId="18" fillId="0" borderId="5" xfId="2" applyFont="1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22" fontId="8" fillId="0" borderId="0" xfId="129" quotePrefix="1" applyNumberFormat="1" applyFont="1" applyFill="1" applyAlignment="1">
      <alignment horizontal="center"/>
    </xf>
    <xf numFmtId="0" fontId="6" fillId="0" borderId="2" xfId="128" applyFont="1" applyFill="1" applyBorder="1" applyAlignment="1">
      <alignment horizontal="center" vertical="center"/>
    </xf>
    <xf numFmtId="0" fontId="51" fillId="0" borderId="0" xfId="2" applyFont="1" applyFill="1" applyAlignment="1">
      <alignment horizontal="center"/>
    </xf>
    <xf numFmtId="0" fontId="8" fillId="0" borderId="2" xfId="2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8" fillId="0" borderId="0" xfId="132" quotePrefix="1" applyFont="1" applyBorder="1" applyAlignment="1">
      <alignment horizontal="center"/>
    </xf>
    <xf numFmtId="0" fontId="8" fillId="0" borderId="2" xfId="132" applyFont="1" applyFill="1" applyBorder="1" applyAlignment="1">
      <alignment horizontal="center"/>
    </xf>
    <xf numFmtId="0" fontId="37" fillId="22" borderId="17" xfId="64" quotePrefix="1" applyFont="1" applyFill="1" applyBorder="1" applyAlignment="1" applyProtection="1">
      <alignment horizontal="left" indent="1"/>
      <protection locked="0"/>
    </xf>
  </cellXfs>
  <cellStyles count="139">
    <cellStyle name="20% - Accent1 2" xfId="5"/>
    <cellStyle name="40% - Accent2 2" xfId="6"/>
    <cellStyle name="40% - Accent3 2" xfId="7"/>
    <cellStyle name="40% - Accent5 2" xfId="8"/>
    <cellStyle name="40% - Accent5 2 2" xfId="9"/>
    <cellStyle name="40% - Accent5 2 2 2" xfId="10"/>
    <cellStyle name="60% - Accent1 2" xfId="11"/>
    <cellStyle name="Accent1" xfId="135" builtinId="29"/>
    <cellStyle name="Accent1 2" xfId="12"/>
    <cellStyle name="Accent2 2" xfId="13"/>
    <cellStyle name="Accent5" xfId="128" builtinId="45"/>
    <cellStyle name="Comma [0]" xfId="1" builtinId="6"/>
    <cellStyle name="Comma [0] 10" xfId="14"/>
    <cellStyle name="Comma [0] 11" xfId="15"/>
    <cellStyle name="Comma [0] 12" xfId="16"/>
    <cellStyle name="Comma [0] 13" xfId="131"/>
    <cellStyle name="Comma [0] 2" xfId="17"/>
    <cellStyle name="Comma [0] 2 2" xfId="18"/>
    <cellStyle name="Comma [0] 2 2 2" xfId="19"/>
    <cellStyle name="Comma [0] 2 3" xfId="20"/>
    <cellStyle name="Comma [0] 2 4" xfId="21"/>
    <cellStyle name="Comma [0] 2 5" xfId="22"/>
    <cellStyle name="Comma [0] 3" xfId="23"/>
    <cellStyle name="Comma [0] 3 2" xfId="24"/>
    <cellStyle name="Comma [0] 4" xfId="25"/>
    <cellStyle name="Comma [0] 5" xfId="26"/>
    <cellStyle name="Comma [0] 5 2" xfId="27"/>
    <cellStyle name="Comma [0] 6" xfId="28"/>
    <cellStyle name="Comma [0] 6 2" xfId="29"/>
    <cellStyle name="Comma [0] 7" xfId="30"/>
    <cellStyle name="Comma [0] 8" xfId="31"/>
    <cellStyle name="Comma [0] 8 2" xfId="32"/>
    <cellStyle name="Comma [0] 9" xfId="33"/>
    <cellStyle name="Comma [0] 9 2" xfId="34"/>
    <cellStyle name="Comma 2" xfId="3"/>
    <cellStyle name="Comma 2 2" xfId="35"/>
    <cellStyle name="Comma 3" xfId="36"/>
    <cellStyle name="Comma 3 2" xfId="37"/>
    <cellStyle name="Comma 4" xfId="38"/>
    <cellStyle name="Comma 5" xfId="39"/>
    <cellStyle name="Comma 6" xfId="40"/>
    <cellStyle name="Comma 7" xfId="41"/>
    <cellStyle name="Comma 7 2" xfId="42"/>
    <cellStyle name="Comma 8" xfId="43"/>
    <cellStyle name="Comma 9" xfId="130"/>
    <cellStyle name="Comma_bab9f" xfId="4"/>
    <cellStyle name="Currency [0]" xfId="137" builtinId="7"/>
    <cellStyle name="Currency [0] 2" xfId="44"/>
    <cellStyle name="Currency [0] 3" xfId="45"/>
    <cellStyle name="Dezimal [0]_Compiling Utility Macros" xfId="46"/>
    <cellStyle name="Dezimal_Compiling Utility Macros" xfId="47"/>
    <cellStyle name="Emphasis 1" xfId="48"/>
    <cellStyle name="Emphasis 2" xfId="49"/>
    <cellStyle name="Emphasis 3" xfId="50"/>
    <cellStyle name="Good 2" xfId="51"/>
    <cellStyle name="Good 2 2" xfId="52"/>
    <cellStyle name="Hyperlink 2" xfId="53"/>
    <cellStyle name="Hyperlink 2 2" xfId="54"/>
    <cellStyle name="Hyperlink 3" xfId="55"/>
    <cellStyle name="MyBlue" xfId="56"/>
    <cellStyle name="Neutral 2" xfId="57"/>
    <cellStyle name="Normal" xfId="0" builtinId="0"/>
    <cellStyle name="Normal 10" xfId="58"/>
    <cellStyle name="Normal 11" xfId="59"/>
    <cellStyle name="Normal 11 2" xfId="60"/>
    <cellStyle name="Normal 12" xfId="61"/>
    <cellStyle name="Normal 13" xfId="62"/>
    <cellStyle name="Normal 13 2" xfId="63"/>
    <cellStyle name="Normal 13 2 2" xfId="64"/>
    <cellStyle name="Normal 14" xfId="65"/>
    <cellStyle name="Normal 15" xfId="66"/>
    <cellStyle name="Normal 16" xfId="67"/>
    <cellStyle name="Normal 16 2" xfId="68"/>
    <cellStyle name="Normal 17" xfId="69"/>
    <cellStyle name="Normal 18" xfId="70"/>
    <cellStyle name="Normal 19" xfId="132"/>
    <cellStyle name="Normal 2" xfId="71"/>
    <cellStyle name="Normal 2 2" xfId="2"/>
    <cellStyle name="Normal 2 2 2" xfId="72"/>
    <cellStyle name="Normal 2 2 2 2" xfId="73"/>
    <cellStyle name="Normal 2 2 2 2 2" xfId="74"/>
    <cellStyle name="Normal 2 2 2 2 2 2" xfId="75"/>
    <cellStyle name="Normal 2 2 2 3" xfId="76"/>
    <cellStyle name="Normal 2 3" xfId="77"/>
    <cellStyle name="Normal 2 3 2" xfId="78"/>
    <cellStyle name="Normal 2 3 3" xfId="79"/>
    <cellStyle name="Normal 2 3 3 2" xfId="80"/>
    <cellStyle name="Normal 2 3 3 3" xfId="81"/>
    <cellStyle name="Normal 2 3 3 3 2" xfId="82"/>
    <cellStyle name="Normal 2 3 3 4" xfId="83"/>
    <cellStyle name="Normal 2 3 4" xfId="84"/>
    <cellStyle name="Normal 2 3 5" xfId="85"/>
    <cellStyle name="Normal 2 3 5 2" xfId="86"/>
    <cellStyle name="Normal 2 3 6" xfId="87"/>
    <cellStyle name="Normal 2 3 7" xfId="88"/>
    <cellStyle name="Normal 2 3 8" xfId="89"/>
    <cellStyle name="Normal 2 3 9" xfId="90"/>
    <cellStyle name="Normal 2 4" xfId="91"/>
    <cellStyle name="Normal 2 4 2" xfId="92"/>
    <cellStyle name="Normal 2 4 3" xfId="93"/>
    <cellStyle name="Normal 2 5" xfId="94"/>
    <cellStyle name="Normal 2 6" xfId="95"/>
    <cellStyle name="Normal 2 6 2" xfId="96"/>
    <cellStyle name="Normal 20" xfId="129"/>
    <cellStyle name="Normal 3" xfId="97"/>
    <cellStyle name="Normal 3 2" xfId="98"/>
    <cellStyle name="Normal 3 2 2" xfId="99"/>
    <cellStyle name="Normal 3 2 3" xfId="100"/>
    <cellStyle name="Normal 3 3" xfId="101"/>
    <cellStyle name="Normal 3 3 2" xfId="102"/>
    <cellStyle name="Normal 3 4" xfId="103"/>
    <cellStyle name="Normal 3 5" xfId="136"/>
    <cellStyle name="Normal 4" xfId="104"/>
    <cellStyle name="Normal 4 2" xfId="105"/>
    <cellStyle name="Normal 5" xfId="106"/>
    <cellStyle name="Normal 5 2" xfId="107"/>
    <cellStyle name="Normal 6" xfId="108"/>
    <cellStyle name="Normal 6 2" xfId="109"/>
    <cellStyle name="Normal 6 3" xfId="110"/>
    <cellStyle name="Normal 6 4" xfId="111"/>
    <cellStyle name="Normal 6 5" xfId="112"/>
    <cellStyle name="Normal 6 5 2" xfId="134"/>
    <cellStyle name="Normal 7" xfId="113"/>
    <cellStyle name="Normal 8" xfId="114"/>
    <cellStyle name="Normal 9" xfId="115"/>
    <cellStyle name="Normal 9 2" xfId="116"/>
    <cellStyle name="NORMAL Q" xfId="117"/>
    <cellStyle name="Percent" xfId="138" builtinId="5"/>
    <cellStyle name="Percent 2" xfId="118"/>
    <cellStyle name="Percent 2 2" xfId="119"/>
    <cellStyle name="Percent 2 3" xfId="120"/>
    <cellStyle name="Percent 3" xfId="121"/>
    <cellStyle name="Percent 4" xfId="122"/>
    <cellStyle name="Percent 5" xfId="133"/>
    <cellStyle name="Sheet Title" xfId="123"/>
    <cellStyle name="Standard_Anpassen der Amortisation" xfId="124"/>
    <cellStyle name="update" xfId="125"/>
    <cellStyle name="Währung [0]_Compiling Utility Macros" xfId="126"/>
    <cellStyle name="Währung_Compiling Utility Macros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OAL47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102290</xdr:colOff>
      <xdr:row>1</xdr:row>
      <xdr:rowOff>171449</xdr:rowOff>
    </xdr:from>
    <xdr:to>
      <xdr:col>3</xdr:col>
      <xdr:colOff>267692</xdr:colOff>
      <xdr:row>7</xdr:row>
      <xdr:rowOff>142875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26165" y="361949"/>
          <a:ext cx="1070277" cy="1095376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21</xdr:row>
      <xdr:rowOff>47625</xdr:rowOff>
    </xdr:from>
    <xdr:to>
      <xdr:col>20</xdr:col>
      <xdr:colOff>781050</xdr:colOff>
      <xdr:row>25</xdr:row>
      <xdr:rowOff>161925</xdr:rowOff>
    </xdr:to>
    <xdr:pic>
      <xdr:nvPicPr>
        <xdr:cNvPr id="3" name="Picture 2" descr="qr-code(3).pn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39125" y="3695700"/>
          <a:ext cx="714375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38100</xdr:colOff>
      <xdr:row>0</xdr:row>
      <xdr:rowOff>0</xdr:rowOff>
    </xdr:to>
    <xdr:sp macro="" textlink="">
      <xdr:nvSpPr>
        <xdr:cNvPr id="2" name="AutoShape 1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38100" y="9525"/>
          <a:ext cx="190500" cy="171450"/>
        </a:xfrm>
        <a:prstGeom prst="leftArrow">
          <a:avLst>
            <a:gd name="adj1" fmla="val 50000"/>
            <a:gd name="adj2" fmla="val 27778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showGridLines="0" showRowColHeaders="0" workbookViewId="0">
      <selection activeCell="G15" sqref="G15:R15"/>
    </sheetView>
  </sheetViews>
  <sheetFormatPr defaultColWidth="0" defaultRowHeight="0" customHeight="1" zeroHeight="1"/>
  <cols>
    <col min="1" max="1" width="7.85546875" style="46" customWidth="1"/>
    <col min="2" max="2" width="9.140625" style="46" customWidth="1"/>
    <col min="3" max="4" width="4.42578125" style="46" customWidth="1"/>
    <col min="5" max="5" width="10.85546875" style="46" customWidth="1"/>
    <col min="6" max="6" width="4.42578125" style="46" customWidth="1"/>
    <col min="7" max="7" width="5" style="46" customWidth="1"/>
    <col min="8" max="8" width="9.140625" style="46" customWidth="1"/>
    <col min="9" max="9" width="6.7109375" style="46" customWidth="1"/>
    <col min="10" max="10" width="5.85546875" style="46" customWidth="1"/>
    <col min="11" max="11" width="1.140625" style="46" customWidth="1"/>
    <col min="12" max="16" width="5.28515625" style="46" customWidth="1"/>
    <col min="17" max="17" width="7.7109375" style="46" customWidth="1"/>
    <col min="18" max="18" width="5.28515625" style="46" customWidth="1"/>
    <col min="19" max="19" width="2.7109375" style="46" customWidth="1"/>
    <col min="20" max="20" width="11.42578125" style="46" customWidth="1"/>
    <col min="21" max="21" width="12.42578125" style="46" customWidth="1"/>
    <col min="22" max="22" width="8" style="46" customWidth="1"/>
    <col min="23" max="27" width="0" style="46" hidden="1" customWidth="1"/>
    <col min="28" max="16384" width="9.140625" style="46" hidden="1"/>
  </cols>
  <sheetData>
    <row r="1" spans="1:22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 ht="15" customHeight="1" thickBo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 ht="15.75" customHeight="1" thickTop="1">
      <c r="A3" s="49"/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49"/>
    </row>
    <row r="4" spans="1:22" ht="11.25" customHeight="1">
      <c r="A4" s="49"/>
      <c r="B4" s="53"/>
      <c r="C4" s="54"/>
      <c r="D4" s="256" t="s">
        <v>165</v>
      </c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7"/>
      <c r="V4" s="49"/>
    </row>
    <row r="5" spans="1:22" ht="17.25" customHeight="1">
      <c r="A5" s="49"/>
      <c r="B5" s="53"/>
      <c r="C5" s="55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7"/>
      <c r="V5" s="49"/>
    </row>
    <row r="6" spans="1:22" ht="21.75">
      <c r="A6" s="49"/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6" t="s">
        <v>166</v>
      </c>
      <c r="U6" s="57"/>
      <c r="V6" s="49"/>
    </row>
    <row r="7" spans="1:22" ht="7.5" customHeight="1">
      <c r="A7" s="49"/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7"/>
      <c r="V7" s="58"/>
    </row>
    <row r="8" spans="1:22" ht="26.25" customHeight="1">
      <c r="A8" s="49"/>
      <c r="B8" s="59"/>
      <c r="C8" s="60"/>
      <c r="D8" s="61"/>
      <c r="E8" s="62" t="str">
        <f>IF(G15="","",G15&amp;" "&amp;G17)</f>
        <v>MUHAMMAD ILHAM FIRNANDA IC1701</v>
      </c>
      <c r="F8" s="60"/>
      <c r="G8" s="60"/>
      <c r="H8" s="60"/>
      <c r="I8" s="60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3"/>
      <c r="V8" s="58"/>
    </row>
    <row r="9" spans="1:22" ht="9" customHeight="1">
      <c r="A9" s="49"/>
      <c r="B9" s="64"/>
      <c r="C9" s="65"/>
      <c r="D9" s="65"/>
      <c r="E9" s="65"/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7"/>
      <c r="V9" s="58"/>
    </row>
    <row r="10" spans="1:22" ht="9" customHeight="1">
      <c r="A10" s="49"/>
      <c r="B10" s="64"/>
      <c r="C10" s="65"/>
      <c r="D10" s="65"/>
      <c r="E10" s="65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  <c r="V10" s="58"/>
    </row>
    <row r="11" spans="1:22" ht="15" customHeight="1">
      <c r="A11" s="49"/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7"/>
      <c r="V11" s="49"/>
    </row>
    <row r="12" spans="1:22" ht="15.75" customHeight="1" thickBot="1">
      <c r="A12" s="49"/>
      <c r="B12" s="64"/>
      <c r="C12" s="65"/>
      <c r="D12" s="65"/>
      <c r="E12" s="65"/>
      <c r="F12" s="65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5"/>
      <c r="S12" s="65"/>
      <c r="T12" s="69"/>
      <c r="U12" s="67"/>
      <c r="V12" s="49"/>
    </row>
    <row r="13" spans="1:22" ht="16.5" customHeight="1" thickTop="1" thickBot="1">
      <c r="A13" s="49"/>
      <c r="B13" s="64"/>
      <c r="C13" s="251" t="s">
        <v>167</v>
      </c>
      <c r="D13" s="252"/>
      <c r="E13" s="253"/>
      <c r="F13" s="65"/>
      <c r="G13" s="295" t="s">
        <v>527</v>
      </c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65"/>
      <c r="T13" s="70" t="str">
        <f>IF(G13="","No mahasiswa anda","")</f>
        <v/>
      </c>
      <c r="U13" s="67"/>
      <c r="V13" s="49"/>
    </row>
    <row r="14" spans="1:22" ht="6.75" customHeight="1" thickTop="1" thickBot="1">
      <c r="A14" s="49"/>
      <c r="B14" s="64"/>
      <c r="C14" s="65"/>
      <c r="D14" s="65"/>
      <c r="E14" s="65"/>
      <c r="F14" s="65"/>
      <c r="G14" s="71"/>
      <c r="H14" s="72"/>
      <c r="I14" s="72"/>
      <c r="J14" s="72"/>
      <c r="K14" s="72"/>
      <c r="L14" s="73"/>
      <c r="M14" s="73"/>
      <c r="N14" s="73"/>
      <c r="O14" s="73"/>
      <c r="P14" s="73"/>
      <c r="Q14" s="73"/>
      <c r="R14" s="74"/>
      <c r="S14" s="65"/>
      <c r="T14" s="69"/>
      <c r="U14" s="67"/>
      <c r="V14" s="49"/>
    </row>
    <row r="15" spans="1:22" ht="16.5" customHeight="1" thickTop="1" thickBot="1">
      <c r="A15" s="49"/>
      <c r="B15" s="64"/>
      <c r="C15" s="251" t="s">
        <v>168</v>
      </c>
      <c r="D15" s="252"/>
      <c r="E15" s="253"/>
      <c r="F15" s="65"/>
      <c r="G15" s="254" t="s">
        <v>526</v>
      </c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65"/>
      <c r="T15" s="70" t="str">
        <f>IF(G15="","Nama lengkap anda","")</f>
        <v/>
      </c>
      <c r="U15" s="67"/>
      <c r="V15" s="49"/>
    </row>
    <row r="16" spans="1:22" ht="6.75" customHeight="1" thickTop="1" thickBot="1">
      <c r="A16" s="49"/>
      <c r="B16" s="64"/>
      <c r="C16" s="65"/>
      <c r="D16" s="65"/>
      <c r="E16" s="65"/>
      <c r="F16" s="65"/>
      <c r="G16" s="71"/>
      <c r="H16" s="75"/>
      <c r="I16" s="76"/>
      <c r="J16" s="75"/>
      <c r="K16" s="72"/>
      <c r="L16" s="73"/>
      <c r="M16" s="73"/>
      <c r="N16" s="73"/>
      <c r="O16" s="73"/>
      <c r="P16" s="73"/>
      <c r="Q16" s="73"/>
      <c r="R16" s="74"/>
      <c r="S16" s="65"/>
      <c r="T16" s="69"/>
      <c r="U16" s="67"/>
      <c r="V16" s="49"/>
    </row>
    <row r="17" spans="1:22" ht="16.5" customHeight="1" thickTop="1" thickBot="1">
      <c r="A17" s="49"/>
      <c r="B17" s="64"/>
      <c r="C17" s="251" t="s">
        <v>169</v>
      </c>
      <c r="D17" s="252"/>
      <c r="E17" s="253"/>
      <c r="F17" s="65"/>
      <c r="G17" s="254" t="s">
        <v>524</v>
      </c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65"/>
      <c r="T17" s="70" t="str">
        <f>IF(G17="","Kelas anda","")</f>
        <v/>
      </c>
      <c r="U17" s="67"/>
      <c r="V17" s="49"/>
    </row>
    <row r="18" spans="1:22" ht="6.75" customHeight="1" thickTop="1" thickBot="1">
      <c r="A18" s="49"/>
      <c r="B18" s="64"/>
      <c r="C18" s="65"/>
      <c r="D18" s="65"/>
      <c r="E18" s="65"/>
      <c r="F18" s="65"/>
      <c r="G18" s="71"/>
      <c r="H18" s="72"/>
      <c r="I18" s="72"/>
      <c r="J18" s="72"/>
      <c r="K18" s="72"/>
      <c r="L18" s="77"/>
      <c r="M18" s="77"/>
      <c r="N18" s="77"/>
      <c r="O18" s="77"/>
      <c r="P18" s="77"/>
      <c r="Q18" s="77"/>
      <c r="R18" s="77"/>
      <c r="S18" s="65"/>
      <c r="T18" s="69"/>
      <c r="U18" s="67"/>
      <c r="V18" s="49"/>
    </row>
    <row r="19" spans="1:22" ht="16.5" customHeight="1" thickTop="1" thickBot="1">
      <c r="A19" s="49"/>
      <c r="B19" s="64"/>
      <c r="C19" s="251" t="s">
        <v>170</v>
      </c>
      <c r="D19" s="252"/>
      <c r="E19" s="253"/>
      <c r="F19" s="65"/>
      <c r="G19" s="254">
        <v>82131288599</v>
      </c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65"/>
      <c r="T19" s="70" t="str">
        <f>IF(G19="","Telepon anda","")</f>
        <v/>
      </c>
      <c r="U19" s="67"/>
      <c r="V19" s="49"/>
    </row>
    <row r="20" spans="1:22" ht="6" customHeight="1" thickTop="1" thickBot="1">
      <c r="A20" s="49"/>
      <c r="B20" s="64"/>
      <c r="C20" s="65"/>
      <c r="D20" s="65"/>
      <c r="E20" s="65"/>
      <c r="F20" s="65"/>
      <c r="G20" s="78"/>
      <c r="H20" s="79"/>
      <c r="I20" s="79"/>
      <c r="J20" s="79"/>
      <c r="K20" s="80"/>
      <c r="L20" s="81"/>
      <c r="M20" s="81"/>
      <c r="N20" s="81"/>
      <c r="O20" s="81"/>
      <c r="P20" s="81"/>
      <c r="Q20" s="81"/>
      <c r="R20" s="81"/>
      <c r="S20" s="65"/>
      <c r="T20" s="70"/>
      <c r="U20" s="67"/>
      <c r="V20" s="49"/>
    </row>
    <row r="21" spans="1:22" ht="16.5" customHeight="1" thickTop="1" thickBot="1">
      <c r="A21" s="49"/>
      <c r="B21" s="64"/>
      <c r="C21" s="251" t="s">
        <v>171</v>
      </c>
      <c r="D21" s="252"/>
      <c r="E21" s="253"/>
      <c r="F21" s="65"/>
      <c r="G21" s="254" t="s">
        <v>525</v>
      </c>
      <c r="H21" s="255"/>
      <c r="I21" s="255"/>
      <c r="J21" s="255"/>
      <c r="K21" s="255"/>
      <c r="L21" s="255"/>
      <c r="M21" s="255"/>
      <c r="N21" s="255"/>
      <c r="O21" s="255"/>
      <c r="P21" s="255"/>
      <c r="Q21" s="255"/>
      <c r="R21" s="255"/>
      <c r="S21" s="82"/>
      <c r="T21" s="70" t="str">
        <f t="shared" ref="T21" si="0">IF(G21="","Email anda","")</f>
        <v/>
      </c>
      <c r="U21" s="67"/>
      <c r="V21" s="49"/>
    </row>
    <row r="22" spans="1:22" ht="6" customHeight="1" thickTop="1">
      <c r="A22" s="49"/>
      <c r="B22" s="64"/>
      <c r="C22" s="65"/>
      <c r="D22" s="65"/>
      <c r="E22" s="65"/>
      <c r="F22" s="65"/>
      <c r="G22" s="78"/>
      <c r="H22" s="80"/>
      <c r="I22" s="80"/>
      <c r="J22" s="80"/>
      <c r="K22" s="80"/>
      <c r="L22" s="83"/>
      <c r="M22" s="83"/>
      <c r="N22" s="83"/>
      <c r="O22" s="83"/>
      <c r="P22" s="83"/>
      <c r="Q22" s="83"/>
      <c r="R22" s="83"/>
      <c r="S22" s="65"/>
      <c r="T22" s="69"/>
      <c r="U22" s="67"/>
      <c r="V22" s="49"/>
    </row>
    <row r="23" spans="1:22" ht="16.5" customHeight="1">
      <c r="A23" s="49"/>
      <c r="B23" s="64"/>
      <c r="C23" s="65"/>
      <c r="D23" s="65"/>
      <c r="E23" s="65"/>
      <c r="F23" s="65"/>
      <c r="G23" s="78"/>
      <c r="H23" s="69"/>
      <c r="I23" s="69"/>
      <c r="J23" s="69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7"/>
      <c r="V23" s="49"/>
    </row>
    <row r="24" spans="1:22" ht="3.75" customHeight="1">
      <c r="A24" s="49"/>
      <c r="B24" s="64"/>
      <c r="C24" s="65"/>
      <c r="D24" s="65"/>
      <c r="E24" s="65"/>
      <c r="F24" s="65"/>
      <c r="G24" s="78"/>
      <c r="H24" s="69"/>
      <c r="I24" s="69"/>
      <c r="J24" s="69"/>
      <c r="K24" s="80"/>
      <c r="L24" s="83"/>
      <c r="M24" s="83"/>
      <c r="N24" s="83"/>
      <c r="O24" s="83"/>
      <c r="P24" s="83"/>
      <c r="Q24" s="83"/>
      <c r="R24" s="83"/>
      <c r="S24" s="65"/>
      <c r="T24" s="69"/>
      <c r="U24" s="67"/>
      <c r="V24" s="49"/>
    </row>
    <row r="25" spans="1:22" ht="15" customHeight="1">
      <c r="A25" s="49"/>
      <c r="B25" s="64"/>
      <c r="C25" s="65"/>
      <c r="D25" s="65"/>
      <c r="E25" s="65"/>
      <c r="F25" s="65"/>
      <c r="G25" s="82"/>
      <c r="H25" s="82"/>
      <c r="I25" s="82"/>
      <c r="J25" s="82"/>
      <c r="K25" s="82"/>
      <c r="L25" s="82"/>
      <c r="M25" s="69"/>
      <c r="N25" s="69"/>
      <c r="O25" s="69"/>
      <c r="P25" s="69"/>
      <c r="Q25" s="69"/>
      <c r="R25" s="69"/>
      <c r="S25" s="69"/>
      <c r="T25" s="69"/>
      <c r="U25" s="67"/>
      <c r="V25" s="49"/>
    </row>
    <row r="26" spans="1:22" ht="15.75" customHeight="1" thickBot="1">
      <c r="A26" s="49"/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6"/>
      <c r="V26" s="49"/>
    </row>
    <row r="27" spans="1:22" ht="28.5" customHeight="1" thickTop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ht="15" hidden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 ht="15" hidden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 ht="15" hidden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 ht="15" hidden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 ht="15" hidden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 ht="15" hidden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 ht="15" hidden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 ht="15" hidden="1" customHeight="1"/>
    <row r="36" spans="1:22" ht="15" hidden="1" customHeight="1"/>
  </sheetData>
  <sheetProtection sheet="1" objects="1" scenarios="1" selectLockedCells="1"/>
  <mergeCells count="11">
    <mergeCell ref="C19:E19"/>
    <mergeCell ref="G19:R19"/>
    <mergeCell ref="C21:E21"/>
    <mergeCell ref="G21:R21"/>
    <mergeCell ref="D4:U5"/>
    <mergeCell ref="C13:E13"/>
    <mergeCell ref="G13:R13"/>
    <mergeCell ref="C15:E15"/>
    <mergeCell ref="G15:R15"/>
    <mergeCell ref="C17:E17"/>
    <mergeCell ref="G17:R1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XFC1048575"/>
  <sheetViews>
    <sheetView topLeftCell="A3" workbookViewId="0">
      <selection activeCell="E21" sqref="E21:I24"/>
    </sheetView>
  </sheetViews>
  <sheetFormatPr defaultRowHeight="15"/>
  <cols>
    <col min="1" max="1" width="3.42578125" style="15" customWidth="1"/>
    <col min="2" max="2" width="6.85546875" style="14" customWidth="1"/>
    <col min="3" max="3" width="19.7109375" style="15" customWidth="1"/>
    <col min="4" max="4" width="13.140625" style="15" customWidth="1"/>
    <col min="5" max="5" width="13.85546875" style="15" customWidth="1"/>
    <col min="6" max="6" width="17" style="15" customWidth="1"/>
    <col min="7" max="7" width="16.85546875" style="15" customWidth="1"/>
    <col min="8" max="8" width="18.7109375" style="15" customWidth="1"/>
    <col min="9" max="9" width="21.42578125" style="14" customWidth="1"/>
    <col min="10" max="10" width="15" style="14" bestFit="1" customWidth="1"/>
    <col min="11" max="11" width="14" style="15" customWidth="1"/>
    <col min="12" max="12" width="17.85546875" style="15" customWidth="1"/>
    <col min="13" max="255" width="9.140625" style="15"/>
    <col min="256" max="256" width="3.42578125" style="15" customWidth="1"/>
    <col min="257" max="257" width="6.85546875" style="15" customWidth="1"/>
    <col min="258" max="258" width="15.5703125" style="15" customWidth="1"/>
    <col min="259" max="259" width="8.28515625" style="15" bestFit="1" customWidth="1"/>
    <col min="260" max="260" width="13.140625" style="15" customWidth="1"/>
    <col min="261" max="261" width="10.85546875" style="15" customWidth="1"/>
    <col min="262" max="262" width="12" style="15" customWidth="1"/>
    <col min="263" max="263" width="12.85546875" style="15" customWidth="1"/>
    <col min="264" max="264" width="3.85546875" style="15" customWidth="1"/>
    <col min="265" max="265" width="6.140625" style="15" customWidth="1"/>
    <col min="266" max="266" width="15" style="15" bestFit="1" customWidth="1"/>
    <col min="267" max="267" width="11.140625" style="15" customWidth="1"/>
    <col min="268" max="268" width="10.5703125" style="15" customWidth="1"/>
    <col min="269" max="511" width="9.140625" style="15"/>
    <col min="512" max="512" width="3.42578125" style="15" customWidth="1"/>
    <col min="513" max="513" width="6.85546875" style="15" customWidth="1"/>
    <col min="514" max="514" width="15.5703125" style="15" customWidth="1"/>
    <col min="515" max="515" width="8.28515625" style="15" bestFit="1" customWidth="1"/>
    <col min="516" max="516" width="13.140625" style="15" customWidth="1"/>
    <col min="517" max="517" width="10.85546875" style="15" customWidth="1"/>
    <col min="518" max="518" width="12" style="15" customWidth="1"/>
    <col min="519" max="519" width="12.85546875" style="15" customWidth="1"/>
    <col min="520" max="520" width="3.85546875" style="15" customWidth="1"/>
    <col min="521" max="521" width="6.140625" style="15" customWidth="1"/>
    <col min="522" max="522" width="15" style="15" bestFit="1" customWidth="1"/>
    <col min="523" max="523" width="11.140625" style="15" customWidth="1"/>
    <col min="524" max="524" width="10.5703125" style="15" customWidth="1"/>
    <col min="525" max="767" width="9.140625" style="15"/>
    <col min="768" max="768" width="3.42578125" style="15" customWidth="1"/>
    <col min="769" max="769" width="6.85546875" style="15" customWidth="1"/>
    <col min="770" max="770" width="15.5703125" style="15" customWidth="1"/>
    <col min="771" max="771" width="8.28515625" style="15" bestFit="1" customWidth="1"/>
    <col min="772" max="772" width="13.140625" style="15" customWidth="1"/>
    <col min="773" max="773" width="10.85546875" style="15" customWidth="1"/>
    <col min="774" max="774" width="12" style="15" customWidth="1"/>
    <col min="775" max="775" width="12.85546875" style="15" customWidth="1"/>
    <col min="776" max="776" width="3.85546875" style="15" customWidth="1"/>
    <col min="777" max="777" width="6.140625" style="15" customWidth="1"/>
    <col min="778" max="778" width="15" style="15" bestFit="1" customWidth="1"/>
    <col min="779" max="779" width="11.140625" style="15" customWidth="1"/>
    <col min="780" max="780" width="10.5703125" style="15" customWidth="1"/>
    <col min="781" max="1023" width="9.140625" style="15"/>
    <col min="1024" max="1024" width="3.42578125" style="15" customWidth="1"/>
    <col min="1025" max="1025" width="6.85546875" style="15" customWidth="1"/>
    <col min="1026" max="1026" width="15.5703125" style="15" customWidth="1"/>
    <col min="1027" max="1027" width="8.28515625" style="15" bestFit="1" customWidth="1"/>
    <col min="1028" max="1028" width="13.140625" style="15" customWidth="1"/>
    <col min="1029" max="1029" width="10.85546875" style="15" customWidth="1"/>
    <col min="1030" max="1030" width="12" style="15" customWidth="1"/>
    <col min="1031" max="1031" width="12.85546875" style="15" customWidth="1"/>
    <col min="1032" max="1032" width="3.85546875" style="15" customWidth="1"/>
    <col min="1033" max="1033" width="6.140625" style="15" customWidth="1"/>
    <col min="1034" max="1034" width="15" style="15" bestFit="1" customWidth="1"/>
    <col min="1035" max="1035" width="11.140625" style="15" customWidth="1"/>
    <col min="1036" max="1036" width="10.5703125" style="15" customWidth="1"/>
    <col min="1037" max="1279" width="9.140625" style="15"/>
    <col min="1280" max="1280" width="3.42578125" style="15" customWidth="1"/>
    <col min="1281" max="1281" width="6.85546875" style="15" customWidth="1"/>
    <col min="1282" max="1282" width="15.5703125" style="15" customWidth="1"/>
    <col min="1283" max="1283" width="8.28515625" style="15" bestFit="1" customWidth="1"/>
    <col min="1284" max="1284" width="13.140625" style="15" customWidth="1"/>
    <col min="1285" max="1285" width="10.85546875" style="15" customWidth="1"/>
    <col min="1286" max="1286" width="12" style="15" customWidth="1"/>
    <col min="1287" max="1287" width="12.85546875" style="15" customWidth="1"/>
    <col min="1288" max="1288" width="3.85546875" style="15" customWidth="1"/>
    <col min="1289" max="1289" width="6.140625" style="15" customWidth="1"/>
    <col min="1290" max="1290" width="15" style="15" bestFit="1" customWidth="1"/>
    <col min="1291" max="1291" width="11.140625" style="15" customWidth="1"/>
    <col min="1292" max="1292" width="10.5703125" style="15" customWidth="1"/>
    <col min="1293" max="1535" width="9.140625" style="15"/>
    <col min="1536" max="1536" width="3.42578125" style="15" customWidth="1"/>
    <col min="1537" max="1537" width="6.85546875" style="15" customWidth="1"/>
    <col min="1538" max="1538" width="15.5703125" style="15" customWidth="1"/>
    <col min="1539" max="1539" width="8.28515625" style="15" bestFit="1" customWidth="1"/>
    <col min="1540" max="1540" width="13.140625" style="15" customWidth="1"/>
    <col min="1541" max="1541" width="10.85546875" style="15" customWidth="1"/>
    <col min="1542" max="1542" width="12" style="15" customWidth="1"/>
    <col min="1543" max="1543" width="12.85546875" style="15" customWidth="1"/>
    <col min="1544" max="1544" width="3.85546875" style="15" customWidth="1"/>
    <col min="1545" max="1545" width="6.140625" style="15" customWidth="1"/>
    <col min="1546" max="1546" width="15" style="15" bestFit="1" customWidth="1"/>
    <col min="1547" max="1547" width="11.140625" style="15" customWidth="1"/>
    <col min="1548" max="1548" width="10.5703125" style="15" customWidth="1"/>
    <col min="1549" max="1791" width="9.140625" style="15"/>
    <col min="1792" max="1792" width="3.42578125" style="15" customWidth="1"/>
    <col min="1793" max="1793" width="6.85546875" style="15" customWidth="1"/>
    <col min="1794" max="1794" width="15.5703125" style="15" customWidth="1"/>
    <col min="1795" max="1795" width="8.28515625" style="15" bestFit="1" customWidth="1"/>
    <col min="1796" max="1796" width="13.140625" style="15" customWidth="1"/>
    <col min="1797" max="1797" width="10.85546875" style="15" customWidth="1"/>
    <col min="1798" max="1798" width="12" style="15" customWidth="1"/>
    <col min="1799" max="1799" width="12.85546875" style="15" customWidth="1"/>
    <col min="1800" max="1800" width="3.85546875" style="15" customWidth="1"/>
    <col min="1801" max="1801" width="6.140625" style="15" customWidth="1"/>
    <col min="1802" max="1802" width="15" style="15" bestFit="1" customWidth="1"/>
    <col min="1803" max="1803" width="11.140625" style="15" customWidth="1"/>
    <col min="1804" max="1804" width="10.5703125" style="15" customWidth="1"/>
    <col min="1805" max="2047" width="9.140625" style="15"/>
    <col min="2048" max="2048" width="3.42578125" style="15" customWidth="1"/>
    <col min="2049" max="2049" width="6.85546875" style="15" customWidth="1"/>
    <col min="2050" max="2050" width="15.5703125" style="15" customWidth="1"/>
    <col min="2051" max="2051" width="8.28515625" style="15" bestFit="1" customWidth="1"/>
    <col min="2052" max="2052" width="13.140625" style="15" customWidth="1"/>
    <col min="2053" max="2053" width="10.85546875" style="15" customWidth="1"/>
    <col min="2054" max="2054" width="12" style="15" customWidth="1"/>
    <col min="2055" max="2055" width="12.85546875" style="15" customWidth="1"/>
    <col min="2056" max="2056" width="3.85546875" style="15" customWidth="1"/>
    <col min="2057" max="2057" width="6.140625" style="15" customWidth="1"/>
    <col min="2058" max="2058" width="15" style="15" bestFit="1" customWidth="1"/>
    <col min="2059" max="2059" width="11.140625" style="15" customWidth="1"/>
    <col min="2060" max="2060" width="10.5703125" style="15" customWidth="1"/>
    <col min="2061" max="2303" width="9.140625" style="15"/>
    <col min="2304" max="2304" width="3.42578125" style="15" customWidth="1"/>
    <col min="2305" max="2305" width="6.85546875" style="15" customWidth="1"/>
    <col min="2306" max="2306" width="15.5703125" style="15" customWidth="1"/>
    <col min="2307" max="2307" width="8.28515625" style="15" bestFit="1" customWidth="1"/>
    <col min="2308" max="2308" width="13.140625" style="15" customWidth="1"/>
    <col min="2309" max="2309" width="10.85546875" style="15" customWidth="1"/>
    <col min="2310" max="2310" width="12" style="15" customWidth="1"/>
    <col min="2311" max="2311" width="12.85546875" style="15" customWidth="1"/>
    <col min="2312" max="2312" width="3.85546875" style="15" customWidth="1"/>
    <col min="2313" max="2313" width="6.140625" style="15" customWidth="1"/>
    <col min="2314" max="2314" width="15" style="15" bestFit="1" customWidth="1"/>
    <col min="2315" max="2315" width="11.140625" style="15" customWidth="1"/>
    <col min="2316" max="2316" width="10.5703125" style="15" customWidth="1"/>
    <col min="2317" max="2559" width="9.140625" style="15"/>
    <col min="2560" max="2560" width="3.42578125" style="15" customWidth="1"/>
    <col min="2561" max="2561" width="6.85546875" style="15" customWidth="1"/>
    <col min="2562" max="2562" width="15.5703125" style="15" customWidth="1"/>
    <col min="2563" max="2563" width="8.28515625" style="15" bestFit="1" customWidth="1"/>
    <col min="2564" max="2564" width="13.140625" style="15" customWidth="1"/>
    <col min="2565" max="2565" width="10.85546875" style="15" customWidth="1"/>
    <col min="2566" max="2566" width="12" style="15" customWidth="1"/>
    <col min="2567" max="2567" width="12.85546875" style="15" customWidth="1"/>
    <col min="2568" max="2568" width="3.85546875" style="15" customWidth="1"/>
    <col min="2569" max="2569" width="6.140625" style="15" customWidth="1"/>
    <col min="2570" max="2570" width="15" style="15" bestFit="1" customWidth="1"/>
    <col min="2571" max="2571" width="11.140625" style="15" customWidth="1"/>
    <col min="2572" max="2572" width="10.5703125" style="15" customWidth="1"/>
    <col min="2573" max="2815" width="9.140625" style="15"/>
    <col min="2816" max="2816" width="3.42578125" style="15" customWidth="1"/>
    <col min="2817" max="2817" width="6.85546875" style="15" customWidth="1"/>
    <col min="2818" max="2818" width="15.5703125" style="15" customWidth="1"/>
    <col min="2819" max="2819" width="8.28515625" style="15" bestFit="1" customWidth="1"/>
    <col min="2820" max="2820" width="13.140625" style="15" customWidth="1"/>
    <col min="2821" max="2821" width="10.85546875" style="15" customWidth="1"/>
    <col min="2822" max="2822" width="12" style="15" customWidth="1"/>
    <col min="2823" max="2823" width="12.85546875" style="15" customWidth="1"/>
    <col min="2824" max="2824" width="3.85546875" style="15" customWidth="1"/>
    <col min="2825" max="2825" width="6.140625" style="15" customWidth="1"/>
    <col min="2826" max="2826" width="15" style="15" bestFit="1" customWidth="1"/>
    <col min="2827" max="2827" width="11.140625" style="15" customWidth="1"/>
    <col min="2828" max="2828" width="10.5703125" style="15" customWidth="1"/>
    <col min="2829" max="3071" width="9.140625" style="15"/>
    <col min="3072" max="3072" width="3.42578125" style="15" customWidth="1"/>
    <col min="3073" max="3073" width="6.85546875" style="15" customWidth="1"/>
    <col min="3074" max="3074" width="15.5703125" style="15" customWidth="1"/>
    <col min="3075" max="3075" width="8.28515625" style="15" bestFit="1" customWidth="1"/>
    <col min="3076" max="3076" width="13.140625" style="15" customWidth="1"/>
    <col min="3077" max="3077" width="10.85546875" style="15" customWidth="1"/>
    <col min="3078" max="3078" width="12" style="15" customWidth="1"/>
    <col min="3079" max="3079" width="12.85546875" style="15" customWidth="1"/>
    <col min="3080" max="3080" width="3.85546875" style="15" customWidth="1"/>
    <col min="3081" max="3081" width="6.140625" style="15" customWidth="1"/>
    <col min="3082" max="3082" width="15" style="15" bestFit="1" customWidth="1"/>
    <col min="3083" max="3083" width="11.140625" style="15" customWidth="1"/>
    <col min="3084" max="3084" width="10.5703125" style="15" customWidth="1"/>
    <col min="3085" max="3327" width="9.140625" style="15"/>
    <col min="3328" max="3328" width="3.42578125" style="15" customWidth="1"/>
    <col min="3329" max="3329" width="6.85546875" style="15" customWidth="1"/>
    <col min="3330" max="3330" width="15.5703125" style="15" customWidth="1"/>
    <col min="3331" max="3331" width="8.28515625" style="15" bestFit="1" customWidth="1"/>
    <col min="3332" max="3332" width="13.140625" style="15" customWidth="1"/>
    <col min="3333" max="3333" width="10.85546875" style="15" customWidth="1"/>
    <col min="3334" max="3334" width="12" style="15" customWidth="1"/>
    <col min="3335" max="3335" width="12.85546875" style="15" customWidth="1"/>
    <col min="3336" max="3336" width="3.85546875" style="15" customWidth="1"/>
    <col min="3337" max="3337" width="6.140625" style="15" customWidth="1"/>
    <col min="3338" max="3338" width="15" style="15" bestFit="1" customWidth="1"/>
    <col min="3339" max="3339" width="11.140625" style="15" customWidth="1"/>
    <col min="3340" max="3340" width="10.5703125" style="15" customWidth="1"/>
    <col min="3341" max="3583" width="9.140625" style="15"/>
    <col min="3584" max="3584" width="3.42578125" style="15" customWidth="1"/>
    <col min="3585" max="3585" width="6.85546875" style="15" customWidth="1"/>
    <col min="3586" max="3586" width="15.5703125" style="15" customWidth="1"/>
    <col min="3587" max="3587" width="8.28515625" style="15" bestFit="1" customWidth="1"/>
    <col min="3588" max="3588" width="13.140625" style="15" customWidth="1"/>
    <col min="3589" max="3589" width="10.85546875" style="15" customWidth="1"/>
    <col min="3590" max="3590" width="12" style="15" customWidth="1"/>
    <col min="3591" max="3591" width="12.85546875" style="15" customWidth="1"/>
    <col min="3592" max="3592" width="3.85546875" style="15" customWidth="1"/>
    <col min="3593" max="3593" width="6.140625" style="15" customWidth="1"/>
    <col min="3594" max="3594" width="15" style="15" bestFit="1" customWidth="1"/>
    <col min="3595" max="3595" width="11.140625" style="15" customWidth="1"/>
    <col min="3596" max="3596" width="10.5703125" style="15" customWidth="1"/>
    <col min="3597" max="3839" width="9.140625" style="15"/>
    <col min="3840" max="3840" width="3.42578125" style="15" customWidth="1"/>
    <col min="3841" max="3841" width="6.85546875" style="15" customWidth="1"/>
    <col min="3842" max="3842" width="15.5703125" style="15" customWidth="1"/>
    <col min="3843" max="3843" width="8.28515625" style="15" bestFit="1" customWidth="1"/>
    <col min="3844" max="3844" width="13.140625" style="15" customWidth="1"/>
    <col min="3845" max="3845" width="10.85546875" style="15" customWidth="1"/>
    <col min="3846" max="3846" width="12" style="15" customWidth="1"/>
    <col min="3847" max="3847" width="12.85546875" style="15" customWidth="1"/>
    <col min="3848" max="3848" width="3.85546875" style="15" customWidth="1"/>
    <col min="3849" max="3849" width="6.140625" style="15" customWidth="1"/>
    <col min="3850" max="3850" width="15" style="15" bestFit="1" customWidth="1"/>
    <col min="3851" max="3851" width="11.140625" style="15" customWidth="1"/>
    <col min="3852" max="3852" width="10.5703125" style="15" customWidth="1"/>
    <col min="3853" max="4095" width="9.140625" style="15"/>
    <col min="4096" max="4096" width="3.42578125" style="15" customWidth="1"/>
    <col min="4097" max="4097" width="6.85546875" style="15" customWidth="1"/>
    <col min="4098" max="4098" width="15.5703125" style="15" customWidth="1"/>
    <col min="4099" max="4099" width="8.28515625" style="15" bestFit="1" customWidth="1"/>
    <col min="4100" max="4100" width="13.140625" style="15" customWidth="1"/>
    <col min="4101" max="4101" width="10.85546875" style="15" customWidth="1"/>
    <col min="4102" max="4102" width="12" style="15" customWidth="1"/>
    <col min="4103" max="4103" width="12.85546875" style="15" customWidth="1"/>
    <col min="4104" max="4104" width="3.85546875" style="15" customWidth="1"/>
    <col min="4105" max="4105" width="6.140625" style="15" customWidth="1"/>
    <col min="4106" max="4106" width="15" style="15" bestFit="1" customWidth="1"/>
    <col min="4107" max="4107" width="11.140625" style="15" customWidth="1"/>
    <col min="4108" max="4108" width="10.5703125" style="15" customWidth="1"/>
    <col min="4109" max="4351" width="9.140625" style="15"/>
    <col min="4352" max="4352" width="3.42578125" style="15" customWidth="1"/>
    <col min="4353" max="4353" width="6.85546875" style="15" customWidth="1"/>
    <col min="4354" max="4354" width="15.5703125" style="15" customWidth="1"/>
    <col min="4355" max="4355" width="8.28515625" style="15" bestFit="1" customWidth="1"/>
    <col min="4356" max="4356" width="13.140625" style="15" customWidth="1"/>
    <col min="4357" max="4357" width="10.85546875" style="15" customWidth="1"/>
    <col min="4358" max="4358" width="12" style="15" customWidth="1"/>
    <col min="4359" max="4359" width="12.85546875" style="15" customWidth="1"/>
    <col min="4360" max="4360" width="3.85546875" style="15" customWidth="1"/>
    <col min="4361" max="4361" width="6.140625" style="15" customWidth="1"/>
    <col min="4362" max="4362" width="15" style="15" bestFit="1" customWidth="1"/>
    <col min="4363" max="4363" width="11.140625" style="15" customWidth="1"/>
    <col min="4364" max="4364" width="10.5703125" style="15" customWidth="1"/>
    <col min="4365" max="4607" width="9.140625" style="15"/>
    <col min="4608" max="4608" width="3.42578125" style="15" customWidth="1"/>
    <col min="4609" max="4609" width="6.85546875" style="15" customWidth="1"/>
    <col min="4610" max="4610" width="15.5703125" style="15" customWidth="1"/>
    <col min="4611" max="4611" width="8.28515625" style="15" bestFit="1" customWidth="1"/>
    <col min="4612" max="4612" width="13.140625" style="15" customWidth="1"/>
    <col min="4613" max="4613" width="10.85546875" style="15" customWidth="1"/>
    <col min="4614" max="4614" width="12" style="15" customWidth="1"/>
    <col min="4615" max="4615" width="12.85546875" style="15" customWidth="1"/>
    <col min="4616" max="4616" width="3.85546875" style="15" customWidth="1"/>
    <col min="4617" max="4617" width="6.140625" style="15" customWidth="1"/>
    <col min="4618" max="4618" width="15" style="15" bestFit="1" customWidth="1"/>
    <col min="4619" max="4619" width="11.140625" style="15" customWidth="1"/>
    <col min="4620" max="4620" width="10.5703125" style="15" customWidth="1"/>
    <col min="4621" max="4863" width="9.140625" style="15"/>
    <col min="4864" max="4864" width="3.42578125" style="15" customWidth="1"/>
    <col min="4865" max="4865" width="6.85546875" style="15" customWidth="1"/>
    <col min="4866" max="4866" width="15.5703125" style="15" customWidth="1"/>
    <col min="4867" max="4867" width="8.28515625" style="15" bestFit="1" customWidth="1"/>
    <col min="4868" max="4868" width="13.140625" style="15" customWidth="1"/>
    <col min="4869" max="4869" width="10.85546875" style="15" customWidth="1"/>
    <col min="4870" max="4870" width="12" style="15" customWidth="1"/>
    <col min="4871" max="4871" width="12.85546875" style="15" customWidth="1"/>
    <col min="4872" max="4872" width="3.85546875" style="15" customWidth="1"/>
    <col min="4873" max="4873" width="6.140625" style="15" customWidth="1"/>
    <col min="4874" max="4874" width="15" style="15" bestFit="1" customWidth="1"/>
    <col min="4875" max="4875" width="11.140625" style="15" customWidth="1"/>
    <col min="4876" max="4876" width="10.5703125" style="15" customWidth="1"/>
    <col min="4877" max="5119" width="9.140625" style="15"/>
    <col min="5120" max="5120" width="3.42578125" style="15" customWidth="1"/>
    <col min="5121" max="5121" width="6.85546875" style="15" customWidth="1"/>
    <col min="5122" max="5122" width="15.5703125" style="15" customWidth="1"/>
    <col min="5123" max="5123" width="8.28515625" style="15" bestFit="1" customWidth="1"/>
    <col min="5124" max="5124" width="13.140625" style="15" customWidth="1"/>
    <col min="5125" max="5125" width="10.85546875" style="15" customWidth="1"/>
    <col min="5126" max="5126" width="12" style="15" customWidth="1"/>
    <col min="5127" max="5127" width="12.85546875" style="15" customWidth="1"/>
    <col min="5128" max="5128" width="3.85546875" style="15" customWidth="1"/>
    <col min="5129" max="5129" width="6.140625" style="15" customWidth="1"/>
    <col min="5130" max="5130" width="15" style="15" bestFit="1" customWidth="1"/>
    <col min="5131" max="5131" width="11.140625" style="15" customWidth="1"/>
    <col min="5132" max="5132" width="10.5703125" style="15" customWidth="1"/>
    <col min="5133" max="5375" width="9.140625" style="15"/>
    <col min="5376" max="5376" width="3.42578125" style="15" customWidth="1"/>
    <col min="5377" max="5377" width="6.85546875" style="15" customWidth="1"/>
    <col min="5378" max="5378" width="15.5703125" style="15" customWidth="1"/>
    <col min="5379" max="5379" width="8.28515625" style="15" bestFit="1" customWidth="1"/>
    <col min="5380" max="5380" width="13.140625" style="15" customWidth="1"/>
    <col min="5381" max="5381" width="10.85546875" style="15" customWidth="1"/>
    <col min="5382" max="5382" width="12" style="15" customWidth="1"/>
    <col min="5383" max="5383" width="12.85546875" style="15" customWidth="1"/>
    <col min="5384" max="5384" width="3.85546875" style="15" customWidth="1"/>
    <col min="5385" max="5385" width="6.140625" style="15" customWidth="1"/>
    <col min="5386" max="5386" width="15" style="15" bestFit="1" customWidth="1"/>
    <col min="5387" max="5387" width="11.140625" style="15" customWidth="1"/>
    <col min="5388" max="5388" width="10.5703125" style="15" customWidth="1"/>
    <col min="5389" max="5631" width="9.140625" style="15"/>
    <col min="5632" max="5632" width="3.42578125" style="15" customWidth="1"/>
    <col min="5633" max="5633" width="6.85546875" style="15" customWidth="1"/>
    <col min="5634" max="5634" width="15.5703125" style="15" customWidth="1"/>
    <col min="5635" max="5635" width="8.28515625" style="15" bestFit="1" customWidth="1"/>
    <col min="5636" max="5636" width="13.140625" style="15" customWidth="1"/>
    <col min="5637" max="5637" width="10.85546875" style="15" customWidth="1"/>
    <col min="5638" max="5638" width="12" style="15" customWidth="1"/>
    <col min="5639" max="5639" width="12.85546875" style="15" customWidth="1"/>
    <col min="5640" max="5640" width="3.85546875" style="15" customWidth="1"/>
    <col min="5641" max="5641" width="6.140625" style="15" customWidth="1"/>
    <col min="5642" max="5642" width="15" style="15" bestFit="1" customWidth="1"/>
    <col min="5643" max="5643" width="11.140625" style="15" customWidth="1"/>
    <col min="5644" max="5644" width="10.5703125" style="15" customWidth="1"/>
    <col min="5645" max="5887" width="9.140625" style="15"/>
    <col min="5888" max="5888" width="3.42578125" style="15" customWidth="1"/>
    <col min="5889" max="5889" width="6.85546875" style="15" customWidth="1"/>
    <col min="5890" max="5890" width="15.5703125" style="15" customWidth="1"/>
    <col min="5891" max="5891" width="8.28515625" style="15" bestFit="1" customWidth="1"/>
    <col min="5892" max="5892" width="13.140625" style="15" customWidth="1"/>
    <col min="5893" max="5893" width="10.85546875" style="15" customWidth="1"/>
    <col min="5894" max="5894" width="12" style="15" customWidth="1"/>
    <col min="5895" max="5895" width="12.85546875" style="15" customWidth="1"/>
    <col min="5896" max="5896" width="3.85546875" style="15" customWidth="1"/>
    <col min="5897" max="5897" width="6.140625" style="15" customWidth="1"/>
    <col min="5898" max="5898" width="15" style="15" bestFit="1" customWidth="1"/>
    <col min="5899" max="5899" width="11.140625" style="15" customWidth="1"/>
    <col min="5900" max="5900" width="10.5703125" style="15" customWidth="1"/>
    <col min="5901" max="6143" width="9.140625" style="15"/>
    <col min="6144" max="6144" width="3.42578125" style="15" customWidth="1"/>
    <col min="6145" max="6145" width="6.85546875" style="15" customWidth="1"/>
    <col min="6146" max="6146" width="15.5703125" style="15" customWidth="1"/>
    <col min="6147" max="6147" width="8.28515625" style="15" bestFit="1" customWidth="1"/>
    <col min="6148" max="6148" width="13.140625" style="15" customWidth="1"/>
    <col min="6149" max="6149" width="10.85546875" style="15" customWidth="1"/>
    <col min="6150" max="6150" width="12" style="15" customWidth="1"/>
    <col min="6151" max="6151" width="12.85546875" style="15" customWidth="1"/>
    <col min="6152" max="6152" width="3.85546875" style="15" customWidth="1"/>
    <col min="6153" max="6153" width="6.140625" style="15" customWidth="1"/>
    <col min="6154" max="6154" width="15" style="15" bestFit="1" customWidth="1"/>
    <col min="6155" max="6155" width="11.140625" style="15" customWidth="1"/>
    <col min="6156" max="6156" width="10.5703125" style="15" customWidth="1"/>
    <col min="6157" max="6399" width="9.140625" style="15"/>
    <col min="6400" max="6400" width="3.42578125" style="15" customWidth="1"/>
    <col min="6401" max="6401" width="6.85546875" style="15" customWidth="1"/>
    <col min="6402" max="6402" width="15.5703125" style="15" customWidth="1"/>
    <col min="6403" max="6403" width="8.28515625" style="15" bestFit="1" customWidth="1"/>
    <col min="6404" max="6404" width="13.140625" style="15" customWidth="1"/>
    <col min="6405" max="6405" width="10.85546875" style="15" customWidth="1"/>
    <col min="6406" max="6406" width="12" style="15" customWidth="1"/>
    <col min="6407" max="6407" width="12.85546875" style="15" customWidth="1"/>
    <col min="6408" max="6408" width="3.85546875" style="15" customWidth="1"/>
    <col min="6409" max="6409" width="6.140625" style="15" customWidth="1"/>
    <col min="6410" max="6410" width="15" style="15" bestFit="1" customWidth="1"/>
    <col min="6411" max="6411" width="11.140625" style="15" customWidth="1"/>
    <col min="6412" max="6412" width="10.5703125" style="15" customWidth="1"/>
    <col min="6413" max="6655" width="9.140625" style="15"/>
    <col min="6656" max="6656" width="3.42578125" style="15" customWidth="1"/>
    <col min="6657" max="6657" width="6.85546875" style="15" customWidth="1"/>
    <col min="6658" max="6658" width="15.5703125" style="15" customWidth="1"/>
    <col min="6659" max="6659" width="8.28515625" style="15" bestFit="1" customWidth="1"/>
    <col min="6660" max="6660" width="13.140625" style="15" customWidth="1"/>
    <col min="6661" max="6661" width="10.85546875" style="15" customWidth="1"/>
    <col min="6662" max="6662" width="12" style="15" customWidth="1"/>
    <col min="6663" max="6663" width="12.85546875" style="15" customWidth="1"/>
    <col min="6664" max="6664" width="3.85546875" style="15" customWidth="1"/>
    <col min="6665" max="6665" width="6.140625" style="15" customWidth="1"/>
    <col min="6666" max="6666" width="15" style="15" bestFit="1" customWidth="1"/>
    <col min="6667" max="6667" width="11.140625" style="15" customWidth="1"/>
    <col min="6668" max="6668" width="10.5703125" style="15" customWidth="1"/>
    <col min="6669" max="6911" width="9.140625" style="15"/>
    <col min="6912" max="6912" width="3.42578125" style="15" customWidth="1"/>
    <col min="6913" max="6913" width="6.85546875" style="15" customWidth="1"/>
    <col min="6914" max="6914" width="15.5703125" style="15" customWidth="1"/>
    <col min="6915" max="6915" width="8.28515625" style="15" bestFit="1" customWidth="1"/>
    <col min="6916" max="6916" width="13.140625" style="15" customWidth="1"/>
    <col min="6917" max="6917" width="10.85546875" style="15" customWidth="1"/>
    <col min="6918" max="6918" width="12" style="15" customWidth="1"/>
    <col min="6919" max="6919" width="12.85546875" style="15" customWidth="1"/>
    <col min="6920" max="6920" width="3.85546875" style="15" customWidth="1"/>
    <col min="6921" max="6921" width="6.140625" style="15" customWidth="1"/>
    <col min="6922" max="6922" width="15" style="15" bestFit="1" customWidth="1"/>
    <col min="6923" max="6923" width="11.140625" style="15" customWidth="1"/>
    <col min="6924" max="6924" width="10.5703125" style="15" customWidth="1"/>
    <col min="6925" max="7167" width="9.140625" style="15"/>
    <col min="7168" max="7168" width="3.42578125" style="15" customWidth="1"/>
    <col min="7169" max="7169" width="6.85546875" style="15" customWidth="1"/>
    <col min="7170" max="7170" width="15.5703125" style="15" customWidth="1"/>
    <col min="7171" max="7171" width="8.28515625" style="15" bestFit="1" customWidth="1"/>
    <col min="7172" max="7172" width="13.140625" style="15" customWidth="1"/>
    <col min="7173" max="7173" width="10.85546875" style="15" customWidth="1"/>
    <col min="7174" max="7174" width="12" style="15" customWidth="1"/>
    <col min="7175" max="7175" width="12.85546875" style="15" customWidth="1"/>
    <col min="7176" max="7176" width="3.85546875" style="15" customWidth="1"/>
    <col min="7177" max="7177" width="6.140625" style="15" customWidth="1"/>
    <col min="7178" max="7178" width="15" style="15" bestFit="1" customWidth="1"/>
    <col min="7179" max="7179" width="11.140625" style="15" customWidth="1"/>
    <col min="7180" max="7180" width="10.5703125" style="15" customWidth="1"/>
    <col min="7181" max="7423" width="9.140625" style="15"/>
    <col min="7424" max="7424" width="3.42578125" style="15" customWidth="1"/>
    <col min="7425" max="7425" width="6.85546875" style="15" customWidth="1"/>
    <col min="7426" max="7426" width="15.5703125" style="15" customWidth="1"/>
    <col min="7427" max="7427" width="8.28515625" style="15" bestFit="1" customWidth="1"/>
    <col min="7428" max="7428" width="13.140625" style="15" customWidth="1"/>
    <col min="7429" max="7429" width="10.85546875" style="15" customWidth="1"/>
    <col min="7430" max="7430" width="12" style="15" customWidth="1"/>
    <col min="7431" max="7431" width="12.85546875" style="15" customWidth="1"/>
    <col min="7432" max="7432" width="3.85546875" style="15" customWidth="1"/>
    <col min="7433" max="7433" width="6.140625" style="15" customWidth="1"/>
    <col min="7434" max="7434" width="15" style="15" bestFit="1" customWidth="1"/>
    <col min="7435" max="7435" width="11.140625" style="15" customWidth="1"/>
    <col min="7436" max="7436" width="10.5703125" style="15" customWidth="1"/>
    <col min="7437" max="7679" width="9.140625" style="15"/>
    <col min="7680" max="7680" width="3.42578125" style="15" customWidth="1"/>
    <col min="7681" max="7681" width="6.85546875" style="15" customWidth="1"/>
    <col min="7682" max="7682" width="15.5703125" style="15" customWidth="1"/>
    <col min="7683" max="7683" width="8.28515625" style="15" bestFit="1" customWidth="1"/>
    <col min="7684" max="7684" width="13.140625" style="15" customWidth="1"/>
    <col min="7685" max="7685" width="10.85546875" style="15" customWidth="1"/>
    <col min="7686" max="7686" width="12" style="15" customWidth="1"/>
    <col min="7687" max="7687" width="12.85546875" style="15" customWidth="1"/>
    <col min="7688" max="7688" width="3.85546875" style="15" customWidth="1"/>
    <col min="7689" max="7689" width="6.140625" style="15" customWidth="1"/>
    <col min="7690" max="7690" width="15" style="15" bestFit="1" customWidth="1"/>
    <col min="7691" max="7691" width="11.140625" style="15" customWidth="1"/>
    <col min="7692" max="7692" width="10.5703125" style="15" customWidth="1"/>
    <col min="7693" max="7935" width="9.140625" style="15"/>
    <col min="7936" max="7936" width="3.42578125" style="15" customWidth="1"/>
    <col min="7937" max="7937" width="6.85546875" style="15" customWidth="1"/>
    <col min="7938" max="7938" width="15.5703125" style="15" customWidth="1"/>
    <col min="7939" max="7939" width="8.28515625" style="15" bestFit="1" customWidth="1"/>
    <col min="7940" max="7940" width="13.140625" style="15" customWidth="1"/>
    <col min="7941" max="7941" width="10.85546875" style="15" customWidth="1"/>
    <col min="7942" max="7942" width="12" style="15" customWidth="1"/>
    <col min="7943" max="7943" width="12.85546875" style="15" customWidth="1"/>
    <col min="7944" max="7944" width="3.85546875" style="15" customWidth="1"/>
    <col min="7945" max="7945" width="6.140625" style="15" customWidth="1"/>
    <col min="7946" max="7946" width="15" style="15" bestFit="1" customWidth="1"/>
    <col min="7947" max="7947" width="11.140625" style="15" customWidth="1"/>
    <col min="7948" max="7948" width="10.5703125" style="15" customWidth="1"/>
    <col min="7949" max="8191" width="9.140625" style="15"/>
    <col min="8192" max="8192" width="3.42578125" style="15" customWidth="1"/>
    <col min="8193" max="8193" width="6.85546875" style="15" customWidth="1"/>
    <col min="8194" max="8194" width="15.5703125" style="15" customWidth="1"/>
    <col min="8195" max="8195" width="8.28515625" style="15" bestFit="1" customWidth="1"/>
    <col min="8196" max="8196" width="13.140625" style="15" customWidth="1"/>
    <col min="8197" max="8197" width="10.85546875" style="15" customWidth="1"/>
    <col min="8198" max="8198" width="12" style="15" customWidth="1"/>
    <col min="8199" max="8199" width="12.85546875" style="15" customWidth="1"/>
    <col min="8200" max="8200" width="3.85546875" style="15" customWidth="1"/>
    <col min="8201" max="8201" width="6.140625" style="15" customWidth="1"/>
    <col min="8202" max="8202" width="15" style="15" bestFit="1" customWidth="1"/>
    <col min="8203" max="8203" width="11.140625" style="15" customWidth="1"/>
    <col min="8204" max="8204" width="10.5703125" style="15" customWidth="1"/>
    <col min="8205" max="8447" width="9.140625" style="15"/>
    <col min="8448" max="8448" width="3.42578125" style="15" customWidth="1"/>
    <col min="8449" max="8449" width="6.85546875" style="15" customWidth="1"/>
    <col min="8450" max="8450" width="15.5703125" style="15" customWidth="1"/>
    <col min="8451" max="8451" width="8.28515625" style="15" bestFit="1" customWidth="1"/>
    <col min="8452" max="8452" width="13.140625" style="15" customWidth="1"/>
    <col min="8453" max="8453" width="10.85546875" style="15" customWidth="1"/>
    <col min="8454" max="8454" width="12" style="15" customWidth="1"/>
    <col min="8455" max="8455" width="12.85546875" style="15" customWidth="1"/>
    <col min="8456" max="8456" width="3.85546875" style="15" customWidth="1"/>
    <col min="8457" max="8457" width="6.140625" style="15" customWidth="1"/>
    <col min="8458" max="8458" width="15" style="15" bestFit="1" customWidth="1"/>
    <col min="8459" max="8459" width="11.140625" style="15" customWidth="1"/>
    <col min="8460" max="8460" width="10.5703125" style="15" customWidth="1"/>
    <col min="8461" max="8703" width="9.140625" style="15"/>
    <col min="8704" max="8704" width="3.42578125" style="15" customWidth="1"/>
    <col min="8705" max="8705" width="6.85546875" style="15" customWidth="1"/>
    <col min="8706" max="8706" width="15.5703125" style="15" customWidth="1"/>
    <col min="8707" max="8707" width="8.28515625" style="15" bestFit="1" customWidth="1"/>
    <col min="8708" max="8708" width="13.140625" style="15" customWidth="1"/>
    <col min="8709" max="8709" width="10.85546875" style="15" customWidth="1"/>
    <col min="8710" max="8710" width="12" style="15" customWidth="1"/>
    <col min="8711" max="8711" width="12.85546875" style="15" customWidth="1"/>
    <col min="8712" max="8712" width="3.85546875" style="15" customWidth="1"/>
    <col min="8713" max="8713" width="6.140625" style="15" customWidth="1"/>
    <col min="8714" max="8714" width="15" style="15" bestFit="1" customWidth="1"/>
    <col min="8715" max="8715" width="11.140625" style="15" customWidth="1"/>
    <col min="8716" max="8716" width="10.5703125" style="15" customWidth="1"/>
    <col min="8717" max="8959" width="9.140625" style="15"/>
    <col min="8960" max="8960" width="3.42578125" style="15" customWidth="1"/>
    <col min="8961" max="8961" width="6.85546875" style="15" customWidth="1"/>
    <col min="8962" max="8962" width="15.5703125" style="15" customWidth="1"/>
    <col min="8963" max="8963" width="8.28515625" style="15" bestFit="1" customWidth="1"/>
    <col min="8964" max="8964" width="13.140625" style="15" customWidth="1"/>
    <col min="8965" max="8965" width="10.85546875" style="15" customWidth="1"/>
    <col min="8966" max="8966" width="12" style="15" customWidth="1"/>
    <col min="8967" max="8967" width="12.85546875" style="15" customWidth="1"/>
    <col min="8968" max="8968" width="3.85546875" style="15" customWidth="1"/>
    <col min="8969" max="8969" width="6.140625" style="15" customWidth="1"/>
    <col min="8970" max="8970" width="15" style="15" bestFit="1" customWidth="1"/>
    <col min="8971" max="8971" width="11.140625" style="15" customWidth="1"/>
    <col min="8972" max="8972" width="10.5703125" style="15" customWidth="1"/>
    <col min="8973" max="9215" width="9.140625" style="15"/>
    <col min="9216" max="9216" width="3.42578125" style="15" customWidth="1"/>
    <col min="9217" max="9217" width="6.85546875" style="15" customWidth="1"/>
    <col min="9218" max="9218" width="15.5703125" style="15" customWidth="1"/>
    <col min="9219" max="9219" width="8.28515625" style="15" bestFit="1" customWidth="1"/>
    <col min="9220" max="9220" width="13.140625" style="15" customWidth="1"/>
    <col min="9221" max="9221" width="10.85546875" style="15" customWidth="1"/>
    <col min="9222" max="9222" width="12" style="15" customWidth="1"/>
    <col min="9223" max="9223" width="12.85546875" style="15" customWidth="1"/>
    <col min="9224" max="9224" width="3.85546875" style="15" customWidth="1"/>
    <col min="9225" max="9225" width="6.140625" style="15" customWidth="1"/>
    <col min="9226" max="9226" width="15" style="15" bestFit="1" customWidth="1"/>
    <col min="9227" max="9227" width="11.140625" style="15" customWidth="1"/>
    <col min="9228" max="9228" width="10.5703125" style="15" customWidth="1"/>
    <col min="9229" max="9471" width="9.140625" style="15"/>
    <col min="9472" max="9472" width="3.42578125" style="15" customWidth="1"/>
    <col min="9473" max="9473" width="6.85546875" style="15" customWidth="1"/>
    <col min="9474" max="9474" width="15.5703125" style="15" customWidth="1"/>
    <col min="9475" max="9475" width="8.28515625" style="15" bestFit="1" customWidth="1"/>
    <col min="9476" max="9476" width="13.140625" style="15" customWidth="1"/>
    <col min="9477" max="9477" width="10.85546875" style="15" customWidth="1"/>
    <col min="9478" max="9478" width="12" style="15" customWidth="1"/>
    <col min="9479" max="9479" width="12.85546875" style="15" customWidth="1"/>
    <col min="9480" max="9480" width="3.85546875" style="15" customWidth="1"/>
    <col min="9481" max="9481" width="6.140625" style="15" customWidth="1"/>
    <col min="9482" max="9482" width="15" style="15" bestFit="1" customWidth="1"/>
    <col min="9483" max="9483" width="11.140625" style="15" customWidth="1"/>
    <col min="9484" max="9484" width="10.5703125" style="15" customWidth="1"/>
    <col min="9485" max="9727" width="9.140625" style="15"/>
    <col min="9728" max="9728" width="3.42578125" style="15" customWidth="1"/>
    <col min="9729" max="9729" width="6.85546875" style="15" customWidth="1"/>
    <col min="9730" max="9730" width="15.5703125" style="15" customWidth="1"/>
    <col min="9731" max="9731" width="8.28515625" style="15" bestFit="1" customWidth="1"/>
    <col min="9732" max="9732" width="13.140625" style="15" customWidth="1"/>
    <col min="9733" max="9733" width="10.85546875" style="15" customWidth="1"/>
    <col min="9734" max="9734" width="12" style="15" customWidth="1"/>
    <col min="9735" max="9735" width="12.85546875" style="15" customWidth="1"/>
    <col min="9736" max="9736" width="3.85546875" style="15" customWidth="1"/>
    <col min="9737" max="9737" width="6.140625" style="15" customWidth="1"/>
    <col min="9738" max="9738" width="15" style="15" bestFit="1" customWidth="1"/>
    <col min="9739" max="9739" width="11.140625" style="15" customWidth="1"/>
    <col min="9740" max="9740" width="10.5703125" style="15" customWidth="1"/>
    <col min="9741" max="9983" width="9.140625" style="15"/>
    <col min="9984" max="9984" width="3.42578125" style="15" customWidth="1"/>
    <col min="9985" max="9985" width="6.85546875" style="15" customWidth="1"/>
    <col min="9986" max="9986" width="15.5703125" style="15" customWidth="1"/>
    <col min="9987" max="9987" width="8.28515625" style="15" bestFit="1" customWidth="1"/>
    <col min="9988" max="9988" width="13.140625" style="15" customWidth="1"/>
    <col min="9989" max="9989" width="10.85546875" style="15" customWidth="1"/>
    <col min="9990" max="9990" width="12" style="15" customWidth="1"/>
    <col min="9991" max="9991" width="12.85546875" style="15" customWidth="1"/>
    <col min="9992" max="9992" width="3.85546875" style="15" customWidth="1"/>
    <col min="9993" max="9993" width="6.140625" style="15" customWidth="1"/>
    <col min="9994" max="9994" width="15" style="15" bestFit="1" customWidth="1"/>
    <col min="9995" max="9995" width="11.140625" style="15" customWidth="1"/>
    <col min="9996" max="9996" width="10.5703125" style="15" customWidth="1"/>
    <col min="9997" max="10239" width="9.140625" style="15"/>
    <col min="10240" max="10240" width="3.42578125" style="15" customWidth="1"/>
    <col min="10241" max="10241" width="6.85546875" style="15" customWidth="1"/>
    <col min="10242" max="10242" width="15.5703125" style="15" customWidth="1"/>
    <col min="10243" max="10243" width="8.28515625" style="15" bestFit="1" customWidth="1"/>
    <col min="10244" max="10244" width="13.140625" style="15" customWidth="1"/>
    <col min="10245" max="10245" width="10.85546875" style="15" customWidth="1"/>
    <col min="10246" max="10246" width="12" style="15" customWidth="1"/>
    <col min="10247" max="10247" width="12.85546875" style="15" customWidth="1"/>
    <col min="10248" max="10248" width="3.85546875" style="15" customWidth="1"/>
    <col min="10249" max="10249" width="6.140625" style="15" customWidth="1"/>
    <col min="10250" max="10250" width="15" style="15" bestFit="1" customWidth="1"/>
    <col min="10251" max="10251" width="11.140625" style="15" customWidth="1"/>
    <col min="10252" max="10252" width="10.5703125" style="15" customWidth="1"/>
    <col min="10253" max="10495" width="9.140625" style="15"/>
    <col min="10496" max="10496" width="3.42578125" style="15" customWidth="1"/>
    <col min="10497" max="10497" width="6.85546875" style="15" customWidth="1"/>
    <col min="10498" max="10498" width="15.5703125" style="15" customWidth="1"/>
    <col min="10499" max="10499" width="8.28515625" style="15" bestFit="1" customWidth="1"/>
    <col min="10500" max="10500" width="13.140625" style="15" customWidth="1"/>
    <col min="10501" max="10501" width="10.85546875" style="15" customWidth="1"/>
    <col min="10502" max="10502" width="12" style="15" customWidth="1"/>
    <col min="10503" max="10503" width="12.85546875" style="15" customWidth="1"/>
    <col min="10504" max="10504" width="3.85546875" style="15" customWidth="1"/>
    <col min="10505" max="10505" width="6.140625" style="15" customWidth="1"/>
    <col min="10506" max="10506" width="15" style="15" bestFit="1" customWidth="1"/>
    <col min="10507" max="10507" width="11.140625" style="15" customWidth="1"/>
    <col min="10508" max="10508" width="10.5703125" style="15" customWidth="1"/>
    <col min="10509" max="10751" width="9.140625" style="15"/>
    <col min="10752" max="10752" width="3.42578125" style="15" customWidth="1"/>
    <col min="10753" max="10753" width="6.85546875" style="15" customWidth="1"/>
    <col min="10754" max="10754" width="15.5703125" style="15" customWidth="1"/>
    <col min="10755" max="10755" width="8.28515625" style="15" bestFit="1" customWidth="1"/>
    <col min="10756" max="10756" width="13.140625" style="15" customWidth="1"/>
    <col min="10757" max="10757" width="10.85546875" style="15" customWidth="1"/>
    <col min="10758" max="10758" width="12" style="15" customWidth="1"/>
    <col min="10759" max="10759" width="12.85546875" style="15" customWidth="1"/>
    <col min="10760" max="10760" width="3.85546875" style="15" customWidth="1"/>
    <col min="10761" max="10761" width="6.140625" style="15" customWidth="1"/>
    <col min="10762" max="10762" width="15" style="15" bestFit="1" customWidth="1"/>
    <col min="10763" max="10763" width="11.140625" style="15" customWidth="1"/>
    <col min="10764" max="10764" width="10.5703125" style="15" customWidth="1"/>
    <col min="10765" max="11007" width="9.140625" style="15"/>
    <col min="11008" max="11008" width="3.42578125" style="15" customWidth="1"/>
    <col min="11009" max="11009" width="6.85546875" style="15" customWidth="1"/>
    <col min="11010" max="11010" width="15.5703125" style="15" customWidth="1"/>
    <col min="11011" max="11011" width="8.28515625" style="15" bestFit="1" customWidth="1"/>
    <col min="11012" max="11012" width="13.140625" style="15" customWidth="1"/>
    <col min="11013" max="11013" width="10.85546875" style="15" customWidth="1"/>
    <col min="11014" max="11014" width="12" style="15" customWidth="1"/>
    <col min="11015" max="11015" width="12.85546875" style="15" customWidth="1"/>
    <col min="11016" max="11016" width="3.85546875" style="15" customWidth="1"/>
    <col min="11017" max="11017" width="6.140625" style="15" customWidth="1"/>
    <col min="11018" max="11018" width="15" style="15" bestFit="1" customWidth="1"/>
    <col min="11019" max="11019" width="11.140625" style="15" customWidth="1"/>
    <col min="11020" max="11020" width="10.5703125" style="15" customWidth="1"/>
    <col min="11021" max="11263" width="9.140625" style="15"/>
    <col min="11264" max="11264" width="3.42578125" style="15" customWidth="1"/>
    <col min="11265" max="11265" width="6.85546875" style="15" customWidth="1"/>
    <col min="11266" max="11266" width="15.5703125" style="15" customWidth="1"/>
    <col min="11267" max="11267" width="8.28515625" style="15" bestFit="1" customWidth="1"/>
    <col min="11268" max="11268" width="13.140625" style="15" customWidth="1"/>
    <col min="11269" max="11269" width="10.85546875" style="15" customWidth="1"/>
    <col min="11270" max="11270" width="12" style="15" customWidth="1"/>
    <col min="11271" max="11271" width="12.85546875" style="15" customWidth="1"/>
    <col min="11272" max="11272" width="3.85546875" style="15" customWidth="1"/>
    <col min="11273" max="11273" width="6.140625" style="15" customWidth="1"/>
    <col min="11274" max="11274" width="15" style="15" bestFit="1" customWidth="1"/>
    <col min="11275" max="11275" width="11.140625" style="15" customWidth="1"/>
    <col min="11276" max="11276" width="10.5703125" style="15" customWidth="1"/>
    <col min="11277" max="11519" width="9.140625" style="15"/>
    <col min="11520" max="11520" width="3.42578125" style="15" customWidth="1"/>
    <col min="11521" max="11521" width="6.85546875" style="15" customWidth="1"/>
    <col min="11522" max="11522" width="15.5703125" style="15" customWidth="1"/>
    <col min="11523" max="11523" width="8.28515625" style="15" bestFit="1" customWidth="1"/>
    <col min="11524" max="11524" width="13.140625" style="15" customWidth="1"/>
    <col min="11525" max="11525" width="10.85546875" style="15" customWidth="1"/>
    <col min="11526" max="11526" width="12" style="15" customWidth="1"/>
    <col min="11527" max="11527" width="12.85546875" style="15" customWidth="1"/>
    <col min="11528" max="11528" width="3.85546875" style="15" customWidth="1"/>
    <col min="11529" max="11529" width="6.140625" style="15" customWidth="1"/>
    <col min="11530" max="11530" width="15" style="15" bestFit="1" customWidth="1"/>
    <col min="11531" max="11531" width="11.140625" style="15" customWidth="1"/>
    <col min="11532" max="11532" width="10.5703125" style="15" customWidth="1"/>
    <col min="11533" max="11775" width="9.140625" style="15"/>
    <col min="11776" max="11776" width="3.42578125" style="15" customWidth="1"/>
    <col min="11777" max="11777" width="6.85546875" style="15" customWidth="1"/>
    <col min="11778" max="11778" width="15.5703125" style="15" customWidth="1"/>
    <col min="11779" max="11779" width="8.28515625" style="15" bestFit="1" customWidth="1"/>
    <col min="11780" max="11780" width="13.140625" style="15" customWidth="1"/>
    <col min="11781" max="11781" width="10.85546875" style="15" customWidth="1"/>
    <col min="11782" max="11782" width="12" style="15" customWidth="1"/>
    <col min="11783" max="11783" width="12.85546875" style="15" customWidth="1"/>
    <col min="11784" max="11784" width="3.85546875" style="15" customWidth="1"/>
    <col min="11785" max="11785" width="6.140625" style="15" customWidth="1"/>
    <col min="11786" max="11786" width="15" style="15" bestFit="1" customWidth="1"/>
    <col min="11787" max="11787" width="11.140625" style="15" customWidth="1"/>
    <col min="11788" max="11788" width="10.5703125" style="15" customWidth="1"/>
    <col min="11789" max="12031" width="9.140625" style="15"/>
    <col min="12032" max="12032" width="3.42578125" style="15" customWidth="1"/>
    <col min="12033" max="12033" width="6.85546875" style="15" customWidth="1"/>
    <col min="12034" max="12034" width="15.5703125" style="15" customWidth="1"/>
    <col min="12035" max="12035" width="8.28515625" style="15" bestFit="1" customWidth="1"/>
    <col min="12036" max="12036" width="13.140625" style="15" customWidth="1"/>
    <col min="12037" max="12037" width="10.85546875" style="15" customWidth="1"/>
    <col min="12038" max="12038" width="12" style="15" customWidth="1"/>
    <col min="12039" max="12039" width="12.85546875" style="15" customWidth="1"/>
    <col min="12040" max="12040" width="3.85546875" style="15" customWidth="1"/>
    <col min="12041" max="12041" width="6.140625" style="15" customWidth="1"/>
    <col min="12042" max="12042" width="15" style="15" bestFit="1" customWidth="1"/>
    <col min="12043" max="12043" width="11.140625" style="15" customWidth="1"/>
    <col min="12044" max="12044" width="10.5703125" style="15" customWidth="1"/>
    <col min="12045" max="12287" width="9.140625" style="15"/>
    <col min="12288" max="12288" width="3.42578125" style="15" customWidth="1"/>
    <col min="12289" max="12289" width="6.85546875" style="15" customWidth="1"/>
    <col min="12290" max="12290" width="15.5703125" style="15" customWidth="1"/>
    <col min="12291" max="12291" width="8.28515625" style="15" bestFit="1" customWidth="1"/>
    <col min="12292" max="12292" width="13.140625" style="15" customWidth="1"/>
    <col min="12293" max="12293" width="10.85546875" style="15" customWidth="1"/>
    <col min="12294" max="12294" width="12" style="15" customWidth="1"/>
    <col min="12295" max="12295" width="12.85546875" style="15" customWidth="1"/>
    <col min="12296" max="12296" width="3.85546875" style="15" customWidth="1"/>
    <col min="12297" max="12297" width="6.140625" style="15" customWidth="1"/>
    <col min="12298" max="12298" width="15" style="15" bestFit="1" customWidth="1"/>
    <col min="12299" max="12299" width="11.140625" style="15" customWidth="1"/>
    <col min="12300" max="12300" width="10.5703125" style="15" customWidth="1"/>
    <col min="12301" max="12543" width="9.140625" style="15"/>
    <col min="12544" max="12544" width="3.42578125" style="15" customWidth="1"/>
    <col min="12545" max="12545" width="6.85546875" style="15" customWidth="1"/>
    <col min="12546" max="12546" width="15.5703125" style="15" customWidth="1"/>
    <col min="12547" max="12547" width="8.28515625" style="15" bestFit="1" customWidth="1"/>
    <col min="12548" max="12548" width="13.140625" style="15" customWidth="1"/>
    <col min="12549" max="12549" width="10.85546875" style="15" customWidth="1"/>
    <col min="12550" max="12550" width="12" style="15" customWidth="1"/>
    <col min="12551" max="12551" width="12.85546875" style="15" customWidth="1"/>
    <col min="12552" max="12552" width="3.85546875" style="15" customWidth="1"/>
    <col min="12553" max="12553" width="6.140625" style="15" customWidth="1"/>
    <col min="12554" max="12554" width="15" style="15" bestFit="1" customWidth="1"/>
    <col min="12555" max="12555" width="11.140625" style="15" customWidth="1"/>
    <col min="12556" max="12556" width="10.5703125" style="15" customWidth="1"/>
    <col min="12557" max="12799" width="9.140625" style="15"/>
    <col min="12800" max="12800" width="3.42578125" style="15" customWidth="1"/>
    <col min="12801" max="12801" width="6.85546875" style="15" customWidth="1"/>
    <col min="12802" max="12802" width="15.5703125" style="15" customWidth="1"/>
    <col min="12803" max="12803" width="8.28515625" style="15" bestFit="1" customWidth="1"/>
    <col min="12804" max="12804" width="13.140625" style="15" customWidth="1"/>
    <col min="12805" max="12805" width="10.85546875" style="15" customWidth="1"/>
    <col min="12806" max="12806" width="12" style="15" customWidth="1"/>
    <col min="12807" max="12807" width="12.85546875" style="15" customWidth="1"/>
    <col min="12808" max="12808" width="3.85546875" style="15" customWidth="1"/>
    <col min="12809" max="12809" width="6.140625" style="15" customWidth="1"/>
    <col min="12810" max="12810" width="15" style="15" bestFit="1" customWidth="1"/>
    <col min="12811" max="12811" width="11.140625" style="15" customWidth="1"/>
    <col min="12812" max="12812" width="10.5703125" style="15" customWidth="1"/>
    <col min="12813" max="13055" width="9.140625" style="15"/>
    <col min="13056" max="13056" width="3.42578125" style="15" customWidth="1"/>
    <col min="13057" max="13057" width="6.85546875" style="15" customWidth="1"/>
    <col min="13058" max="13058" width="15.5703125" style="15" customWidth="1"/>
    <col min="13059" max="13059" width="8.28515625" style="15" bestFit="1" customWidth="1"/>
    <col min="13060" max="13060" width="13.140625" style="15" customWidth="1"/>
    <col min="13061" max="13061" width="10.85546875" style="15" customWidth="1"/>
    <col min="13062" max="13062" width="12" style="15" customWidth="1"/>
    <col min="13063" max="13063" width="12.85546875" style="15" customWidth="1"/>
    <col min="13064" max="13064" width="3.85546875" style="15" customWidth="1"/>
    <col min="13065" max="13065" width="6.140625" style="15" customWidth="1"/>
    <col min="13066" max="13066" width="15" style="15" bestFit="1" customWidth="1"/>
    <col min="13067" max="13067" width="11.140625" style="15" customWidth="1"/>
    <col min="13068" max="13068" width="10.5703125" style="15" customWidth="1"/>
    <col min="13069" max="13311" width="9.140625" style="15"/>
    <col min="13312" max="13312" width="3.42578125" style="15" customWidth="1"/>
    <col min="13313" max="13313" width="6.85546875" style="15" customWidth="1"/>
    <col min="13314" max="13314" width="15.5703125" style="15" customWidth="1"/>
    <col min="13315" max="13315" width="8.28515625" style="15" bestFit="1" customWidth="1"/>
    <col min="13316" max="13316" width="13.140625" style="15" customWidth="1"/>
    <col min="13317" max="13317" width="10.85546875" style="15" customWidth="1"/>
    <col min="13318" max="13318" width="12" style="15" customWidth="1"/>
    <col min="13319" max="13319" width="12.85546875" style="15" customWidth="1"/>
    <col min="13320" max="13320" width="3.85546875" style="15" customWidth="1"/>
    <col min="13321" max="13321" width="6.140625" style="15" customWidth="1"/>
    <col min="13322" max="13322" width="15" style="15" bestFit="1" customWidth="1"/>
    <col min="13323" max="13323" width="11.140625" style="15" customWidth="1"/>
    <col min="13324" max="13324" width="10.5703125" style="15" customWidth="1"/>
    <col min="13325" max="13567" width="9.140625" style="15"/>
    <col min="13568" max="13568" width="3.42578125" style="15" customWidth="1"/>
    <col min="13569" max="13569" width="6.85546875" style="15" customWidth="1"/>
    <col min="13570" max="13570" width="15.5703125" style="15" customWidth="1"/>
    <col min="13571" max="13571" width="8.28515625" style="15" bestFit="1" customWidth="1"/>
    <col min="13572" max="13572" width="13.140625" style="15" customWidth="1"/>
    <col min="13573" max="13573" width="10.85546875" style="15" customWidth="1"/>
    <col min="13574" max="13574" width="12" style="15" customWidth="1"/>
    <col min="13575" max="13575" width="12.85546875" style="15" customWidth="1"/>
    <col min="13576" max="13576" width="3.85546875" style="15" customWidth="1"/>
    <col min="13577" max="13577" width="6.140625" style="15" customWidth="1"/>
    <col min="13578" max="13578" width="15" style="15" bestFit="1" customWidth="1"/>
    <col min="13579" max="13579" width="11.140625" style="15" customWidth="1"/>
    <col min="13580" max="13580" width="10.5703125" style="15" customWidth="1"/>
    <col min="13581" max="13823" width="9.140625" style="15"/>
    <col min="13824" max="13824" width="3.42578125" style="15" customWidth="1"/>
    <col min="13825" max="13825" width="6.85546875" style="15" customWidth="1"/>
    <col min="13826" max="13826" width="15.5703125" style="15" customWidth="1"/>
    <col min="13827" max="13827" width="8.28515625" style="15" bestFit="1" customWidth="1"/>
    <col min="13828" max="13828" width="13.140625" style="15" customWidth="1"/>
    <col min="13829" max="13829" width="10.85546875" style="15" customWidth="1"/>
    <col min="13830" max="13830" width="12" style="15" customWidth="1"/>
    <col min="13831" max="13831" width="12.85546875" style="15" customWidth="1"/>
    <col min="13832" max="13832" width="3.85546875" style="15" customWidth="1"/>
    <col min="13833" max="13833" width="6.140625" style="15" customWidth="1"/>
    <col min="13834" max="13834" width="15" style="15" bestFit="1" customWidth="1"/>
    <col min="13835" max="13835" width="11.140625" style="15" customWidth="1"/>
    <col min="13836" max="13836" width="10.5703125" style="15" customWidth="1"/>
    <col min="13837" max="14079" width="9.140625" style="15"/>
    <col min="14080" max="14080" width="3.42578125" style="15" customWidth="1"/>
    <col min="14081" max="14081" width="6.85546875" style="15" customWidth="1"/>
    <col min="14082" max="14082" width="15.5703125" style="15" customWidth="1"/>
    <col min="14083" max="14083" width="8.28515625" style="15" bestFit="1" customWidth="1"/>
    <col min="14084" max="14084" width="13.140625" style="15" customWidth="1"/>
    <col min="14085" max="14085" width="10.85546875" style="15" customWidth="1"/>
    <col min="14086" max="14086" width="12" style="15" customWidth="1"/>
    <col min="14087" max="14087" width="12.85546875" style="15" customWidth="1"/>
    <col min="14088" max="14088" width="3.85546875" style="15" customWidth="1"/>
    <col min="14089" max="14089" width="6.140625" style="15" customWidth="1"/>
    <col min="14090" max="14090" width="15" style="15" bestFit="1" customWidth="1"/>
    <col min="14091" max="14091" width="11.140625" style="15" customWidth="1"/>
    <col min="14092" max="14092" width="10.5703125" style="15" customWidth="1"/>
    <col min="14093" max="14335" width="9.140625" style="15"/>
    <col min="14336" max="14336" width="3.42578125" style="15" customWidth="1"/>
    <col min="14337" max="14337" width="6.85546875" style="15" customWidth="1"/>
    <col min="14338" max="14338" width="15.5703125" style="15" customWidth="1"/>
    <col min="14339" max="14339" width="8.28515625" style="15" bestFit="1" customWidth="1"/>
    <col min="14340" max="14340" width="13.140625" style="15" customWidth="1"/>
    <col min="14341" max="14341" width="10.85546875" style="15" customWidth="1"/>
    <col min="14342" max="14342" width="12" style="15" customWidth="1"/>
    <col min="14343" max="14343" width="12.85546875" style="15" customWidth="1"/>
    <col min="14344" max="14344" width="3.85546875" style="15" customWidth="1"/>
    <col min="14345" max="14345" width="6.140625" style="15" customWidth="1"/>
    <col min="14346" max="14346" width="15" style="15" bestFit="1" customWidth="1"/>
    <col min="14347" max="14347" width="11.140625" style="15" customWidth="1"/>
    <col min="14348" max="14348" width="10.5703125" style="15" customWidth="1"/>
    <col min="14349" max="14591" width="9.140625" style="15"/>
    <col min="14592" max="14592" width="3.42578125" style="15" customWidth="1"/>
    <col min="14593" max="14593" width="6.85546875" style="15" customWidth="1"/>
    <col min="14594" max="14594" width="15.5703125" style="15" customWidth="1"/>
    <col min="14595" max="14595" width="8.28515625" style="15" bestFit="1" customWidth="1"/>
    <col min="14596" max="14596" width="13.140625" style="15" customWidth="1"/>
    <col min="14597" max="14597" width="10.85546875" style="15" customWidth="1"/>
    <col min="14598" max="14598" width="12" style="15" customWidth="1"/>
    <col min="14599" max="14599" width="12.85546875" style="15" customWidth="1"/>
    <col min="14600" max="14600" width="3.85546875" style="15" customWidth="1"/>
    <col min="14601" max="14601" width="6.140625" style="15" customWidth="1"/>
    <col min="14602" max="14602" width="15" style="15" bestFit="1" customWidth="1"/>
    <col min="14603" max="14603" width="11.140625" style="15" customWidth="1"/>
    <col min="14604" max="14604" width="10.5703125" style="15" customWidth="1"/>
    <col min="14605" max="14847" width="9.140625" style="15"/>
    <col min="14848" max="14848" width="3.42578125" style="15" customWidth="1"/>
    <col min="14849" max="14849" width="6.85546875" style="15" customWidth="1"/>
    <col min="14850" max="14850" width="15.5703125" style="15" customWidth="1"/>
    <col min="14851" max="14851" width="8.28515625" style="15" bestFit="1" customWidth="1"/>
    <col min="14852" max="14852" width="13.140625" style="15" customWidth="1"/>
    <col min="14853" max="14853" width="10.85546875" style="15" customWidth="1"/>
    <col min="14854" max="14854" width="12" style="15" customWidth="1"/>
    <col min="14855" max="14855" width="12.85546875" style="15" customWidth="1"/>
    <col min="14856" max="14856" width="3.85546875" style="15" customWidth="1"/>
    <col min="14857" max="14857" width="6.140625" style="15" customWidth="1"/>
    <col min="14858" max="14858" width="15" style="15" bestFit="1" customWidth="1"/>
    <col min="14859" max="14859" width="11.140625" style="15" customWidth="1"/>
    <col min="14860" max="14860" width="10.5703125" style="15" customWidth="1"/>
    <col min="14861" max="15103" width="9.140625" style="15"/>
    <col min="15104" max="15104" width="3.42578125" style="15" customWidth="1"/>
    <col min="15105" max="15105" width="6.85546875" style="15" customWidth="1"/>
    <col min="15106" max="15106" width="15.5703125" style="15" customWidth="1"/>
    <col min="15107" max="15107" width="8.28515625" style="15" bestFit="1" customWidth="1"/>
    <col min="15108" max="15108" width="13.140625" style="15" customWidth="1"/>
    <col min="15109" max="15109" width="10.85546875" style="15" customWidth="1"/>
    <col min="15110" max="15110" width="12" style="15" customWidth="1"/>
    <col min="15111" max="15111" width="12.85546875" style="15" customWidth="1"/>
    <col min="15112" max="15112" width="3.85546875" style="15" customWidth="1"/>
    <col min="15113" max="15113" width="6.140625" style="15" customWidth="1"/>
    <col min="15114" max="15114" width="15" style="15" bestFit="1" customWidth="1"/>
    <col min="15115" max="15115" width="11.140625" style="15" customWidth="1"/>
    <col min="15116" max="15116" width="10.5703125" style="15" customWidth="1"/>
    <col min="15117" max="15359" width="9.140625" style="15"/>
    <col min="15360" max="15360" width="3.42578125" style="15" customWidth="1"/>
    <col min="15361" max="15361" width="6.85546875" style="15" customWidth="1"/>
    <col min="15362" max="15362" width="15.5703125" style="15" customWidth="1"/>
    <col min="15363" max="15363" width="8.28515625" style="15" bestFit="1" customWidth="1"/>
    <col min="15364" max="15364" width="13.140625" style="15" customWidth="1"/>
    <col min="15365" max="15365" width="10.85546875" style="15" customWidth="1"/>
    <col min="15366" max="15366" width="12" style="15" customWidth="1"/>
    <col min="15367" max="15367" width="12.85546875" style="15" customWidth="1"/>
    <col min="15368" max="15368" width="3.85546875" style="15" customWidth="1"/>
    <col min="15369" max="15369" width="6.140625" style="15" customWidth="1"/>
    <col min="15370" max="15370" width="15" style="15" bestFit="1" customWidth="1"/>
    <col min="15371" max="15371" width="11.140625" style="15" customWidth="1"/>
    <col min="15372" max="15372" width="10.5703125" style="15" customWidth="1"/>
    <col min="15373" max="15615" width="9.140625" style="15"/>
    <col min="15616" max="15616" width="3.42578125" style="15" customWidth="1"/>
    <col min="15617" max="15617" width="6.85546875" style="15" customWidth="1"/>
    <col min="15618" max="15618" width="15.5703125" style="15" customWidth="1"/>
    <col min="15619" max="15619" width="8.28515625" style="15" bestFit="1" customWidth="1"/>
    <col min="15620" max="15620" width="13.140625" style="15" customWidth="1"/>
    <col min="15621" max="15621" width="10.85546875" style="15" customWidth="1"/>
    <col min="15622" max="15622" width="12" style="15" customWidth="1"/>
    <col min="15623" max="15623" width="12.85546875" style="15" customWidth="1"/>
    <col min="15624" max="15624" width="3.85546875" style="15" customWidth="1"/>
    <col min="15625" max="15625" width="6.140625" style="15" customWidth="1"/>
    <col min="15626" max="15626" width="15" style="15" bestFit="1" customWidth="1"/>
    <col min="15627" max="15627" width="11.140625" style="15" customWidth="1"/>
    <col min="15628" max="15628" width="10.5703125" style="15" customWidth="1"/>
    <col min="15629" max="15871" width="9.140625" style="15"/>
    <col min="15872" max="15872" width="3.42578125" style="15" customWidth="1"/>
    <col min="15873" max="15873" width="6.85546875" style="15" customWidth="1"/>
    <col min="15874" max="15874" width="15.5703125" style="15" customWidth="1"/>
    <col min="15875" max="15875" width="8.28515625" style="15" bestFit="1" customWidth="1"/>
    <col min="15876" max="15876" width="13.140625" style="15" customWidth="1"/>
    <col min="15877" max="15877" width="10.85546875" style="15" customWidth="1"/>
    <col min="15878" max="15878" width="12" style="15" customWidth="1"/>
    <col min="15879" max="15879" width="12.85546875" style="15" customWidth="1"/>
    <col min="15880" max="15880" width="3.85546875" style="15" customWidth="1"/>
    <col min="15881" max="15881" width="6.140625" style="15" customWidth="1"/>
    <col min="15882" max="15882" width="15" style="15" bestFit="1" customWidth="1"/>
    <col min="15883" max="15883" width="11.140625" style="15" customWidth="1"/>
    <col min="15884" max="15884" width="10.5703125" style="15" customWidth="1"/>
    <col min="15885" max="16127" width="9.140625" style="15"/>
    <col min="16128" max="16128" width="3.42578125" style="15" customWidth="1"/>
    <col min="16129" max="16129" width="6.85546875" style="15" customWidth="1"/>
    <col min="16130" max="16130" width="15.5703125" style="15" customWidth="1"/>
    <col min="16131" max="16131" width="8.28515625" style="15" bestFit="1" customWidth="1"/>
    <col min="16132" max="16132" width="13.140625" style="15" customWidth="1"/>
    <col min="16133" max="16133" width="10.85546875" style="15" customWidth="1"/>
    <col min="16134" max="16134" width="12" style="15" customWidth="1"/>
    <col min="16135" max="16135" width="12.85546875" style="15" customWidth="1"/>
    <col min="16136" max="16136" width="3.85546875" style="15" customWidth="1"/>
    <col min="16137" max="16137" width="6.140625" style="15" customWidth="1"/>
    <col min="16138" max="16138" width="15" style="15" bestFit="1" customWidth="1"/>
    <col min="16139" max="16139" width="11.140625" style="15" customWidth="1"/>
    <col min="16140" max="16140" width="10.5703125" style="15" customWidth="1"/>
    <col min="16141" max="16384" width="9.140625" style="15"/>
  </cols>
  <sheetData>
    <row r="1" spans="2:13" ht="23.25">
      <c r="B1" s="258" t="s">
        <v>442</v>
      </c>
      <c r="C1" s="258"/>
      <c r="D1" s="258"/>
      <c r="E1" s="258"/>
      <c r="F1" s="258"/>
      <c r="G1" s="258"/>
    </row>
    <row r="2" spans="2:13" ht="15.75">
      <c r="B2" s="259" t="s">
        <v>231</v>
      </c>
      <c r="C2" s="259"/>
      <c r="D2" s="259"/>
      <c r="E2" s="259"/>
      <c r="F2" s="259"/>
      <c r="G2" s="259"/>
      <c r="H2"/>
      <c r="I2"/>
      <c r="J2"/>
      <c r="K2"/>
      <c r="L2"/>
      <c r="M2"/>
    </row>
    <row r="3" spans="2:13">
      <c r="B3"/>
      <c r="C3"/>
      <c r="D3"/>
      <c r="E3"/>
      <c r="F3"/>
      <c r="G3"/>
      <c r="H3"/>
      <c r="I3"/>
      <c r="J3"/>
      <c r="K3"/>
      <c r="L3"/>
      <c r="M3"/>
    </row>
    <row r="4" spans="2:13" s="18" customFormat="1" ht="26.25" customHeight="1">
      <c r="B4" s="126" t="s">
        <v>20</v>
      </c>
      <c r="C4" s="126" t="s">
        <v>21</v>
      </c>
      <c r="D4" s="126" t="s">
        <v>232</v>
      </c>
      <c r="E4" s="126" t="s">
        <v>22</v>
      </c>
      <c r="F4" s="126" t="s">
        <v>23</v>
      </c>
      <c r="G4" s="126" t="s">
        <v>233</v>
      </c>
      <c r="H4" s="126" t="s">
        <v>234</v>
      </c>
      <c r="I4" s="126" t="s">
        <v>28</v>
      </c>
      <c r="J4"/>
      <c r="K4"/>
      <c r="L4"/>
      <c r="M4"/>
    </row>
    <row r="5" spans="2:13" s="18" customFormat="1" ht="15.75" customHeight="1">
      <c r="B5" s="19">
        <v>1</v>
      </c>
      <c r="C5" s="20" t="s">
        <v>245</v>
      </c>
      <c r="D5" s="20" t="s">
        <v>236</v>
      </c>
      <c r="E5" s="26">
        <v>3729000</v>
      </c>
      <c r="F5" s="26">
        <v>675000</v>
      </c>
      <c r="G5" s="27">
        <f>SUM(E5:F5)</f>
        <v>4404000</v>
      </c>
      <c r="H5" s="27">
        <f>G5*3%</f>
        <v>132120</v>
      </c>
      <c r="I5" s="27">
        <f>G5-H5</f>
        <v>4271880</v>
      </c>
      <c r="J5"/>
      <c r="K5"/>
      <c r="L5"/>
      <c r="M5"/>
    </row>
    <row r="6" spans="2:13" s="18" customFormat="1" ht="15.75" customHeight="1">
      <c r="B6" s="19">
        <v>2</v>
      </c>
      <c r="C6" s="20" t="s">
        <v>29</v>
      </c>
      <c r="D6" s="20" t="s">
        <v>238</v>
      </c>
      <c r="E6" s="26">
        <v>5123400</v>
      </c>
      <c r="F6" s="26">
        <v>234000</v>
      </c>
      <c r="G6" s="27">
        <f t="shared" ref="G6:G19" si="0">SUM(E6:F6)</f>
        <v>5357400</v>
      </c>
      <c r="H6" s="27">
        <f t="shared" ref="H6:H19" si="1">G6*3%</f>
        <v>160722</v>
      </c>
      <c r="I6" s="27">
        <f t="shared" ref="I6:I19" si="2">G6-H6</f>
        <v>5196678</v>
      </c>
      <c r="J6"/>
      <c r="K6"/>
      <c r="L6"/>
      <c r="M6"/>
    </row>
    <row r="7" spans="2:13" s="18" customFormat="1" ht="15.75" customHeight="1">
      <c r="B7" s="19">
        <v>3</v>
      </c>
      <c r="C7" s="20" t="s">
        <v>246</v>
      </c>
      <c r="D7" s="20" t="s">
        <v>240</v>
      </c>
      <c r="E7" s="26">
        <v>32900000</v>
      </c>
      <c r="F7" s="26">
        <v>399000</v>
      </c>
      <c r="G7" s="27">
        <f t="shared" si="0"/>
        <v>33299000</v>
      </c>
      <c r="H7" s="27">
        <f t="shared" si="1"/>
        <v>998970</v>
      </c>
      <c r="I7" s="27">
        <f t="shared" si="2"/>
        <v>32300030</v>
      </c>
      <c r="J7"/>
      <c r="K7"/>
      <c r="L7"/>
      <c r="M7"/>
    </row>
    <row r="8" spans="2:13" s="18" customFormat="1" ht="15.75" customHeight="1">
      <c r="B8" s="19">
        <v>4</v>
      </c>
      <c r="C8" s="20" t="s">
        <v>235</v>
      </c>
      <c r="D8" s="20" t="s">
        <v>242</v>
      </c>
      <c r="E8" s="26">
        <v>16750000</v>
      </c>
      <c r="F8" s="26">
        <v>814000</v>
      </c>
      <c r="G8" s="27">
        <f t="shared" si="0"/>
        <v>17564000</v>
      </c>
      <c r="H8" s="27">
        <f t="shared" si="1"/>
        <v>526920</v>
      </c>
      <c r="I8" s="27">
        <f t="shared" si="2"/>
        <v>17037080</v>
      </c>
      <c r="J8"/>
      <c r="K8"/>
      <c r="L8"/>
      <c r="M8"/>
    </row>
    <row r="9" spans="2:13" s="18" customFormat="1" ht="15.75" customHeight="1">
      <c r="B9" s="19">
        <v>5</v>
      </c>
      <c r="C9" s="20" t="s">
        <v>250</v>
      </c>
      <c r="D9" s="20" t="s">
        <v>238</v>
      </c>
      <c r="E9" s="26">
        <v>4387000</v>
      </c>
      <c r="F9" s="26">
        <v>2895000</v>
      </c>
      <c r="G9" s="27">
        <f t="shared" si="0"/>
        <v>7282000</v>
      </c>
      <c r="H9" s="27">
        <f t="shared" si="1"/>
        <v>218460</v>
      </c>
      <c r="I9" s="27">
        <f t="shared" si="2"/>
        <v>7063540</v>
      </c>
      <c r="J9"/>
      <c r="K9"/>
      <c r="L9"/>
      <c r="M9"/>
    </row>
    <row r="10" spans="2:13" s="18" customFormat="1" ht="15.75" customHeight="1">
      <c r="B10" s="19">
        <v>6</v>
      </c>
      <c r="C10" s="20" t="s">
        <v>237</v>
      </c>
      <c r="D10" s="20" t="s">
        <v>236</v>
      </c>
      <c r="E10" s="26">
        <v>3999000</v>
      </c>
      <c r="F10" s="26">
        <v>590000</v>
      </c>
      <c r="G10" s="27">
        <f t="shared" si="0"/>
        <v>4589000</v>
      </c>
      <c r="H10" s="27">
        <f t="shared" si="1"/>
        <v>137670</v>
      </c>
      <c r="I10" s="27">
        <f t="shared" si="2"/>
        <v>4451330</v>
      </c>
      <c r="J10"/>
      <c r="K10"/>
      <c r="L10"/>
      <c r="M10"/>
    </row>
    <row r="11" spans="2:13" s="18" customFormat="1" ht="15.75" customHeight="1">
      <c r="B11" s="19">
        <v>7</v>
      </c>
      <c r="C11" s="20" t="s">
        <v>239</v>
      </c>
      <c r="D11" s="20" t="s">
        <v>238</v>
      </c>
      <c r="E11" s="26">
        <v>5500000</v>
      </c>
      <c r="F11" s="26">
        <v>450000</v>
      </c>
      <c r="G11" s="27">
        <f t="shared" si="0"/>
        <v>5950000</v>
      </c>
      <c r="H11" s="27">
        <f t="shared" si="1"/>
        <v>178500</v>
      </c>
      <c r="I11" s="27">
        <f t="shared" si="2"/>
        <v>5771500</v>
      </c>
      <c r="J11"/>
      <c r="K11"/>
      <c r="L11"/>
      <c r="M11"/>
    </row>
    <row r="12" spans="2:13" s="18" customFormat="1" ht="15.75" customHeight="1">
      <c r="B12" s="19">
        <v>8</v>
      </c>
      <c r="C12" s="20" t="s">
        <v>241</v>
      </c>
      <c r="D12" s="20" t="s">
        <v>242</v>
      </c>
      <c r="E12" s="26">
        <v>11785000</v>
      </c>
      <c r="F12" s="26">
        <v>5400000</v>
      </c>
      <c r="G12" s="27">
        <f t="shared" si="0"/>
        <v>17185000</v>
      </c>
      <c r="H12" s="27">
        <f t="shared" si="1"/>
        <v>515550</v>
      </c>
      <c r="I12" s="27">
        <f t="shared" si="2"/>
        <v>16669450</v>
      </c>
      <c r="J12"/>
      <c r="K12"/>
      <c r="L12"/>
      <c r="M12"/>
    </row>
    <row r="13" spans="2:13" s="18" customFormat="1" ht="15.75" customHeight="1">
      <c r="B13" s="19">
        <v>9</v>
      </c>
      <c r="C13" s="20" t="s">
        <v>70</v>
      </c>
      <c r="D13" s="20" t="s">
        <v>236</v>
      </c>
      <c r="E13" s="26">
        <v>4890000</v>
      </c>
      <c r="F13" s="26">
        <v>321000</v>
      </c>
      <c r="G13" s="27">
        <f t="shared" si="0"/>
        <v>5211000</v>
      </c>
      <c r="H13" s="27">
        <f t="shared" si="1"/>
        <v>156330</v>
      </c>
      <c r="I13" s="27">
        <f t="shared" si="2"/>
        <v>5054670</v>
      </c>
      <c r="J13"/>
      <c r="K13"/>
      <c r="L13"/>
      <c r="M13"/>
    </row>
    <row r="14" spans="2:13" s="18" customFormat="1" ht="15.75" customHeight="1">
      <c r="B14" s="19">
        <v>10</v>
      </c>
      <c r="C14" s="20" t="s">
        <v>243</v>
      </c>
      <c r="D14" s="20" t="s">
        <v>238</v>
      </c>
      <c r="E14" s="26">
        <v>3872000</v>
      </c>
      <c r="F14" s="26">
        <v>450000</v>
      </c>
      <c r="G14" s="27">
        <f t="shared" si="0"/>
        <v>4322000</v>
      </c>
      <c r="H14" s="27">
        <f t="shared" si="1"/>
        <v>129660</v>
      </c>
      <c r="I14" s="27">
        <f t="shared" si="2"/>
        <v>4192340</v>
      </c>
      <c r="J14"/>
      <c r="K14"/>
      <c r="L14"/>
      <c r="M14"/>
    </row>
    <row r="15" spans="2:13" s="18" customFormat="1" ht="15.75" customHeight="1">
      <c r="B15" s="19">
        <v>11</v>
      </c>
      <c r="C15" s="20" t="s">
        <v>244</v>
      </c>
      <c r="D15" s="20" t="s">
        <v>238</v>
      </c>
      <c r="E15" s="26">
        <v>2867500</v>
      </c>
      <c r="F15" s="26">
        <v>414000</v>
      </c>
      <c r="G15" s="27">
        <f t="shared" si="0"/>
        <v>3281500</v>
      </c>
      <c r="H15" s="27">
        <f t="shared" si="1"/>
        <v>98445</v>
      </c>
      <c r="I15" s="27">
        <f t="shared" si="2"/>
        <v>3183055</v>
      </c>
      <c r="J15"/>
      <c r="K15"/>
      <c r="L15"/>
      <c r="M15"/>
    </row>
    <row r="16" spans="2:13" s="18" customFormat="1" ht="15.75" customHeight="1">
      <c r="B16" s="19">
        <v>12</v>
      </c>
      <c r="C16" s="20" t="s">
        <v>247</v>
      </c>
      <c r="D16" s="20" t="s">
        <v>238</v>
      </c>
      <c r="E16" s="26">
        <v>5866000</v>
      </c>
      <c r="F16" s="26">
        <v>319000</v>
      </c>
      <c r="G16" s="27">
        <f t="shared" si="0"/>
        <v>6185000</v>
      </c>
      <c r="H16" s="27">
        <f t="shared" si="1"/>
        <v>185550</v>
      </c>
      <c r="I16" s="27">
        <f t="shared" si="2"/>
        <v>5999450</v>
      </c>
      <c r="J16"/>
      <c r="K16"/>
      <c r="L16"/>
      <c r="M16"/>
    </row>
    <row r="17" spans="2:13" s="18" customFormat="1" ht="15.75" customHeight="1">
      <c r="B17" s="19">
        <v>13</v>
      </c>
      <c r="C17" s="20" t="s">
        <v>248</v>
      </c>
      <c r="D17" s="20" t="s">
        <v>236</v>
      </c>
      <c r="E17" s="26">
        <v>6100000</v>
      </c>
      <c r="F17" s="26">
        <v>399000</v>
      </c>
      <c r="G17" s="27">
        <f t="shared" si="0"/>
        <v>6499000</v>
      </c>
      <c r="H17" s="27">
        <f t="shared" si="1"/>
        <v>194970</v>
      </c>
      <c r="I17" s="27">
        <f t="shared" si="2"/>
        <v>6304030</v>
      </c>
      <c r="J17"/>
      <c r="K17"/>
      <c r="L17"/>
      <c r="M17"/>
    </row>
    <row r="18" spans="2:13" s="18" customFormat="1" ht="15.75" customHeight="1">
      <c r="B18" s="19">
        <v>14</v>
      </c>
      <c r="C18" s="20" t="s">
        <v>249</v>
      </c>
      <c r="D18" s="20" t="s">
        <v>242</v>
      </c>
      <c r="E18" s="26">
        <v>18945600</v>
      </c>
      <c r="F18" s="26">
        <v>880000</v>
      </c>
      <c r="G18" s="27">
        <f t="shared" si="0"/>
        <v>19825600</v>
      </c>
      <c r="H18" s="27">
        <f t="shared" si="1"/>
        <v>594768</v>
      </c>
      <c r="I18" s="27">
        <f t="shared" si="2"/>
        <v>19230832</v>
      </c>
      <c r="J18"/>
      <c r="K18"/>
      <c r="L18"/>
      <c r="M18"/>
    </row>
    <row r="19" spans="2:13" s="18" customFormat="1" ht="15.75" customHeight="1">
      <c r="B19" s="19">
        <v>15</v>
      </c>
      <c r="C19" s="20" t="s">
        <v>251</v>
      </c>
      <c r="D19" s="20" t="s">
        <v>238</v>
      </c>
      <c r="E19" s="26">
        <v>4787000</v>
      </c>
      <c r="F19" s="26">
        <v>675000</v>
      </c>
      <c r="G19" s="27">
        <f t="shared" si="0"/>
        <v>5462000</v>
      </c>
      <c r="H19" s="27">
        <f t="shared" si="1"/>
        <v>163860</v>
      </c>
      <c r="I19" s="27">
        <f t="shared" si="2"/>
        <v>5298140</v>
      </c>
      <c r="J19"/>
      <c r="K19"/>
      <c r="L19"/>
      <c r="M19"/>
    </row>
    <row r="20" spans="2:13" s="18" customFormat="1" ht="15.75" customHeight="1">
      <c r="B20" s="197" t="s">
        <v>49</v>
      </c>
      <c r="C20" s="198"/>
      <c r="D20" s="199"/>
      <c r="E20" s="27">
        <f t="shared" ref="E20:I20" si="3">SUM(E5:E19)</f>
        <v>131501500</v>
      </c>
      <c r="F20" s="27">
        <f t="shared" si="3"/>
        <v>14915000</v>
      </c>
      <c r="G20" s="27">
        <f t="shared" si="3"/>
        <v>146416500</v>
      </c>
      <c r="H20" s="27">
        <f t="shared" si="3"/>
        <v>4392495</v>
      </c>
      <c r="I20" s="27">
        <f t="shared" si="3"/>
        <v>142024005</v>
      </c>
      <c r="J20"/>
      <c r="K20"/>
      <c r="L20"/>
      <c r="M20"/>
    </row>
    <row r="21" spans="2:13">
      <c r="B21" s="200" t="s">
        <v>50</v>
      </c>
      <c r="C21" s="201"/>
      <c r="D21" s="202"/>
      <c r="E21" s="27">
        <f>AVERAGE(E5:E19)</f>
        <v>8766766.666666666</v>
      </c>
      <c r="F21" s="27">
        <f t="shared" ref="F21:I21" si="4">AVERAGE(F5:F19)</f>
        <v>994333.33333333337</v>
      </c>
      <c r="G21" s="27">
        <f t="shared" si="4"/>
        <v>9761100</v>
      </c>
      <c r="H21" s="27">
        <f t="shared" si="4"/>
        <v>292833</v>
      </c>
      <c r="I21" s="27">
        <f t="shared" si="4"/>
        <v>9468267</v>
      </c>
      <c r="J21"/>
      <c r="K21"/>
      <c r="L21"/>
      <c r="M21"/>
    </row>
    <row r="22" spans="2:13">
      <c r="B22" s="194" t="s">
        <v>51</v>
      </c>
      <c r="C22" s="195"/>
      <c r="D22" s="196"/>
      <c r="E22" s="231">
        <f>MAX(E5:E19)</f>
        <v>32900000</v>
      </c>
      <c r="F22" s="231">
        <f t="shared" ref="F22:I22" si="5">MAX(F5:F19)</f>
        <v>5400000</v>
      </c>
      <c r="G22" s="231">
        <f t="shared" si="5"/>
        <v>33299000</v>
      </c>
      <c r="H22" s="231">
        <f t="shared" si="5"/>
        <v>998970</v>
      </c>
      <c r="I22" s="231">
        <f t="shared" si="5"/>
        <v>32300030</v>
      </c>
    </row>
    <row r="23" spans="2:13">
      <c r="B23" s="194" t="s">
        <v>52</v>
      </c>
      <c r="C23" s="195"/>
      <c r="D23" s="196"/>
      <c r="E23" s="231">
        <f>MIN(E5:E19)</f>
        <v>2867500</v>
      </c>
      <c r="F23" s="231">
        <f t="shared" ref="F23:I23" si="6">MIN(F5:F19)</f>
        <v>234000</v>
      </c>
      <c r="G23" s="231">
        <f t="shared" si="6"/>
        <v>3281500</v>
      </c>
      <c r="H23" s="231">
        <f t="shared" si="6"/>
        <v>98445</v>
      </c>
      <c r="I23" s="231">
        <f t="shared" si="6"/>
        <v>3183055</v>
      </c>
    </row>
    <row r="24" spans="2:13">
      <c r="B24" s="194" t="s">
        <v>53</v>
      </c>
      <c r="C24" s="195"/>
      <c r="D24" s="196"/>
      <c r="E24" s="8">
        <f>COUNT(E5:E19)</f>
        <v>15</v>
      </c>
      <c r="F24" s="8">
        <f t="shared" ref="F24:I24" si="7">COUNT(F5:F19)</f>
        <v>15</v>
      </c>
      <c r="G24" s="8">
        <f t="shared" si="7"/>
        <v>15</v>
      </c>
      <c r="H24" s="8">
        <f t="shared" si="7"/>
        <v>15</v>
      </c>
      <c r="I24" s="8">
        <f t="shared" si="7"/>
        <v>15</v>
      </c>
    </row>
    <row r="25" spans="2:13">
      <c r="D25" s="127"/>
    </row>
    <row r="26" spans="2:13">
      <c r="D26" s="127"/>
    </row>
    <row r="1048575" spans="16383:16383">
      <c r="XFC1048575" s="32" t="s">
        <v>80</v>
      </c>
    </row>
  </sheetData>
  <mergeCells count="2">
    <mergeCell ref="B1:G1"/>
    <mergeCell ref="B2:G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C1048569"/>
  <sheetViews>
    <sheetView topLeftCell="A25" zoomScale="130" zoomScaleNormal="130" workbookViewId="0">
      <selection activeCell="C41" sqref="C41:G42"/>
    </sheetView>
  </sheetViews>
  <sheetFormatPr defaultRowHeight="15"/>
  <cols>
    <col min="1" max="1" width="7" customWidth="1"/>
    <col min="2" max="2" width="18.28515625" customWidth="1"/>
    <col min="3" max="3" width="13.7109375" customWidth="1"/>
    <col min="4" max="5" width="14.85546875" customWidth="1"/>
    <col min="6" max="6" width="14.42578125" customWidth="1"/>
    <col min="7" max="7" width="17" customWidth="1"/>
  </cols>
  <sheetData>
    <row r="1" spans="1:10" ht="23.25">
      <c r="A1" s="260" t="s">
        <v>219</v>
      </c>
      <c r="B1" s="260"/>
      <c r="C1" s="260"/>
      <c r="D1" s="260"/>
      <c r="E1" s="260"/>
      <c r="F1" s="260"/>
      <c r="G1" s="260"/>
      <c r="H1" s="119"/>
      <c r="I1" s="119"/>
      <c r="J1" s="119"/>
    </row>
    <row r="3" spans="1:10" s="121" customFormat="1" ht="19.5" customHeight="1">
      <c r="A3" s="120" t="s">
        <v>56</v>
      </c>
      <c r="B3" s="120" t="s">
        <v>8</v>
      </c>
      <c r="C3" s="120" t="s">
        <v>220</v>
      </c>
      <c r="D3" s="120" t="s">
        <v>221</v>
      </c>
      <c r="E3" s="120" t="s">
        <v>61</v>
      </c>
      <c r="F3" s="120" t="s">
        <v>438</v>
      </c>
      <c r="G3" s="120" t="s">
        <v>63</v>
      </c>
    </row>
    <row r="4" spans="1:10">
      <c r="A4" s="19">
        <v>1</v>
      </c>
      <c r="B4" s="130" t="s">
        <v>267</v>
      </c>
      <c r="C4" s="26">
        <v>53352</v>
      </c>
      <c r="D4" s="23">
        <v>231</v>
      </c>
      <c r="E4" s="122">
        <f>C4*D4</f>
        <v>12324312</v>
      </c>
      <c r="F4" s="27">
        <f>E4*10%</f>
        <v>1232431.2</v>
      </c>
      <c r="G4" s="27">
        <f>E4-F4</f>
        <v>11091880.800000001</v>
      </c>
    </row>
    <row r="5" spans="1:10">
      <c r="A5" s="19">
        <v>2</v>
      </c>
      <c r="B5" s="130" t="s">
        <v>268</v>
      </c>
      <c r="C5" s="26">
        <v>69486</v>
      </c>
      <c r="D5" s="23">
        <v>172</v>
      </c>
      <c r="E5" s="122">
        <f t="shared" ref="E5:E39" si="0">C5*D5</f>
        <v>11951592</v>
      </c>
      <c r="F5" s="27">
        <f t="shared" ref="F5:F39" si="1">E5*10%</f>
        <v>1195159.2</v>
      </c>
      <c r="G5" s="27">
        <f t="shared" ref="G5:G39" si="2">E5-F5</f>
        <v>10756432.800000001</v>
      </c>
    </row>
    <row r="6" spans="1:10">
      <c r="A6" s="19">
        <v>3</v>
      </c>
      <c r="B6" s="130" t="s">
        <v>269</v>
      </c>
      <c r="C6" s="26">
        <v>79296</v>
      </c>
      <c r="D6" s="23">
        <v>179</v>
      </c>
      <c r="E6" s="122">
        <f t="shared" si="0"/>
        <v>14193984</v>
      </c>
      <c r="F6" s="27">
        <f t="shared" si="1"/>
        <v>1419398.4000000001</v>
      </c>
      <c r="G6" s="27">
        <f t="shared" si="2"/>
        <v>12774585.6</v>
      </c>
    </row>
    <row r="7" spans="1:10">
      <c r="A7" s="19">
        <v>4</v>
      </c>
      <c r="B7" s="130" t="s">
        <v>270</v>
      </c>
      <c r="C7" s="26">
        <v>59103</v>
      </c>
      <c r="D7" s="23">
        <v>117</v>
      </c>
      <c r="E7" s="122">
        <f t="shared" si="0"/>
        <v>6915051</v>
      </c>
      <c r="F7" s="27">
        <f t="shared" si="1"/>
        <v>691505.10000000009</v>
      </c>
      <c r="G7" s="27">
        <f t="shared" si="2"/>
        <v>6223545.9000000004</v>
      </c>
    </row>
    <row r="8" spans="1:10">
      <c r="A8" s="19">
        <v>5</v>
      </c>
      <c r="B8" s="130" t="s">
        <v>271</v>
      </c>
      <c r="C8" s="26">
        <v>62023</v>
      </c>
      <c r="D8" s="23">
        <v>261</v>
      </c>
      <c r="E8" s="122">
        <f t="shared" si="0"/>
        <v>16188003</v>
      </c>
      <c r="F8" s="27">
        <f t="shared" si="1"/>
        <v>1618800.3</v>
      </c>
      <c r="G8" s="27">
        <f t="shared" si="2"/>
        <v>14569202.699999999</v>
      </c>
    </row>
    <row r="9" spans="1:10">
      <c r="A9" s="19">
        <v>6</v>
      </c>
      <c r="B9" s="130" t="s">
        <v>272</v>
      </c>
      <c r="C9" s="26">
        <v>51234</v>
      </c>
      <c r="D9" s="23">
        <v>119</v>
      </c>
      <c r="E9" s="122">
        <f t="shared" si="0"/>
        <v>6096846</v>
      </c>
      <c r="F9" s="27">
        <f t="shared" si="1"/>
        <v>609684.6</v>
      </c>
      <c r="G9" s="27">
        <f t="shared" si="2"/>
        <v>5487161.4000000004</v>
      </c>
    </row>
    <row r="10" spans="1:10">
      <c r="A10" s="19">
        <v>7</v>
      </c>
      <c r="B10" s="130" t="s">
        <v>273</v>
      </c>
      <c r="C10" s="26">
        <v>68382</v>
      </c>
      <c r="D10" s="23">
        <v>210</v>
      </c>
      <c r="E10" s="122">
        <f t="shared" si="0"/>
        <v>14360220</v>
      </c>
      <c r="F10" s="27">
        <f t="shared" si="1"/>
        <v>1436022</v>
      </c>
      <c r="G10" s="27">
        <f t="shared" si="2"/>
        <v>12924198</v>
      </c>
    </row>
    <row r="11" spans="1:10">
      <c r="A11" s="19">
        <v>8</v>
      </c>
      <c r="B11" s="130" t="s">
        <v>274</v>
      </c>
      <c r="C11" s="26">
        <v>89929</v>
      </c>
      <c r="D11" s="23">
        <v>211</v>
      </c>
      <c r="E11" s="122">
        <f t="shared" si="0"/>
        <v>18975019</v>
      </c>
      <c r="F11" s="27">
        <f t="shared" si="1"/>
        <v>1897501.9000000001</v>
      </c>
      <c r="G11" s="27">
        <f t="shared" si="2"/>
        <v>17077517.100000001</v>
      </c>
    </row>
    <row r="12" spans="1:10">
      <c r="A12" s="19">
        <v>9</v>
      </c>
      <c r="B12" s="130" t="s">
        <v>275</v>
      </c>
      <c r="C12" s="26">
        <v>80941</v>
      </c>
      <c r="D12" s="23">
        <v>268</v>
      </c>
      <c r="E12" s="122">
        <f t="shared" si="0"/>
        <v>21692188</v>
      </c>
      <c r="F12" s="27">
        <f t="shared" si="1"/>
        <v>2169218.8000000003</v>
      </c>
      <c r="G12" s="27">
        <f t="shared" si="2"/>
        <v>19522969.199999999</v>
      </c>
    </row>
    <row r="13" spans="1:10">
      <c r="A13" s="19">
        <v>10</v>
      </c>
      <c r="B13" s="130" t="s">
        <v>276</v>
      </c>
      <c r="C13" s="26">
        <v>62068</v>
      </c>
      <c r="D13" s="23">
        <v>208</v>
      </c>
      <c r="E13" s="122">
        <f t="shared" si="0"/>
        <v>12910144</v>
      </c>
      <c r="F13" s="27">
        <f t="shared" si="1"/>
        <v>1291014.4000000001</v>
      </c>
      <c r="G13" s="27">
        <f t="shared" si="2"/>
        <v>11619129.6</v>
      </c>
    </row>
    <row r="14" spans="1:10">
      <c r="A14" s="19">
        <v>11</v>
      </c>
      <c r="B14" s="130" t="s">
        <v>277</v>
      </c>
      <c r="C14" s="26">
        <v>63780</v>
      </c>
      <c r="D14" s="23">
        <v>118</v>
      </c>
      <c r="E14" s="122">
        <f t="shared" si="0"/>
        <v>7526040</v>
      </c>
      <c r="F14" s="27">
        <f t="shared" si="1"/>
        <v>752604</v>
      </c>
      <c r="G14" s="27">
        <f t="shared" si="2"/>
        <v>6773436</v>
      </c>
    </row>
    <row r="15" spans="1:10">
      <c r="A15" s="19">
        <v>12</v>
      </c>
      <c r="B15" s="130" t="s">
        <v>278</v>
      </c>
      <c r="C15" s="26">
        <v>55186</v>
      </c>
      <c r="D15" s="23">
        <v>143</v>
      </c>
      <c r="E15" s="122">
        <f t="shared" si="0"/>
        <v>7891598</v>
      </c>
      <c r="F15" s="27">
        <f t="shared" si="1"/>
        <v>789159.8</v>
      </c>
      <c r="G15" s="27">
        <f t="shared" si="2"/>
        <v>7102438.2000000002</v>
      </c>
    </row>
    <row r="16" spans="1:10">
      <c r="A16" s="19">
        <v>13</v>
      </c>
      <c r="B16" s="130" t="s">
        <v>279</v>
      </c>
      <c r="C16" s="26">
        <v>92443</v>
      </c>
      <c r="D16" s="23">
        <v>106</v>
      </c>
      <c r="E16" s="122">
        <f t="shared" si="0"/>
        <v>9798958</v>
      </c>
      <c r="F16" s="27">
        <f t="shared" si="1"/>
        <v>979895.8</v>
      </c>
      <c r="G16" s="27">
        <f t="shared" si="2"/>
        <v>8819062.1999999993</v>
      </c>
    </row>
    <row r="17" spans="1:7">
      <c r="A17" s="19">
        <v>14</v>
      </c>
      <c r="B17" s="130" t="s">
        <v>280</v>
      </c>
      <c r="C17" s="26">
        <v>62749</v>
      </c>
      <c r="D17" s="23">
        <v>169</v>
      </c>
      <c r="E17" s="122">
        <f t="shared" si="0"/>
        <v>10604581</v>
      </c>
      <c r="F17" s="27">
        <f t="shared" si="1"/>
        <v>1060458.1000000001</v>
      </c>
      <c r="G17" s="27">
        <f t="shared" si="2"/>
        <v>9544122.9000000004</v>
      </c>
    </row>
    <row r="18" spans="1:7">
      <c r="A18" s="19">
        <v>15</v>
      </c>
      <c r="B18" s="130" t="s">
        <v>281</v>
      </c>
      <c r="C18" s="26">
        <v>68261</v>
      </c>
      <c r="D18" s="23">
        <v>109</v>
      </c>
      <c r="E18" s="122">
        <f t="shared" si="0"/>
        <v>7440449</v>
      </c>
      <c r="F18" s="27">
        <f t="shared" si="1"/>
        <v>744044.9</v>
      </c>
      <c r="G18" s="27">
        <f t="shared" si="2"/>
        <v>6696404.0999999996</v>
      </c>
    </row>
    <row r="19" spans="1:7">
      <c r="A19" s="19">
        <v>16</v>
      </c>
      <c r="B19" s="130" t="s">
        <v>282</v>
      </c>
      <c r="C19" s="26">
        <v>94392</v>
      </c>
      <c r="D19" s="23">
        <v>219</v>
      </c>
      <c r="E19" s="122">
        <f t="shared" si="0"/>
        <v>20671848</v>
      </c>
      <c r="F19" s="27">
        <f t="shared" si="1"/>
        <v>2067184.8</v>
      </c>
      <c r="G19" s="27">
        <f t="shared" si="2"/>
        <v>18604663.199999999</v>
      </c>
    </row>
    <row r="20" spans="1:7">
      <c r="A20" s="19">
        <v>17</v>
      </c>
      <c r="B20" s="130" t="s">
        <v>283</v>
      </c>
      <c r="C20" s="26">
        <v>73809</v>
      </c>
      <c r="D20" s="23">
        <v>101</v>
      </c>
      <c r="E20" s="122">
        <f t="shared" si="0"/>
        <v>7454709</v>
      </c>
      <c r="F20" s="27">
        <f t="shared" si="1"/>
        <v>745470.9</v>
      </c>
      <c r="G20" s="27">
        <f t="shared" si="2"/>
        <v>6709238.0999999996</v>
      </c>
    </row>
    <row r="21" spans="1:7">
      <c r="A21" s="19">
        <v>18</v>
      </c>
      <c r="B21" s="130" t="s">
        <v>284</v>
      </c>
      <c r="C21" s="26">
        <v>50208</v>
      </c>
      <c r="D21" s="23">
        <v>173</v>
      </c>
      <c r="E21" s="122">
        <f t="shared" si="0"/>
        <v>8685984</v>
      </c>
      <c r="F21" s="27">
        <f t="shared" si="1"/>
        <v>868598.4</v>
      </c>
      <c r="G21" s="27">
        <f t="shared" si="2"/>
        <v>7817385.5999999996</v>
      </c>
    </row>
    <row r="22" spans="1:7">
      <c r="A22" s="19">
        <v>19</v>
      </c>
      <c r="B22" s="130" t="s">
        <v>285</v>
      </c>
      <c r="C22" s="26">
        <v>54843</v>
      </c>
      <c r="D22" s="23">
        <v>107</v>
      </c>
      <c r="E22" s="122">
        <f t="shared" si="0"/>
        <v>5868201</v>
      </c>
      <c r="F22" s="27">
        <f t="shared" si="1"/>
        <v>586820.1</v>
      </c>
      <c r="G22" s="27">
        <f t="shared" si="2"/>
        <v>5281380.9000000004</v>
      </c>
    </row>
    <row r="23" spans="1:7">
      <c r="A23" s="19">
        <v>20</v>
      </c>
      <c r="B23" s="130" t="s">
        <v>286</v>
      </c>
      <c r="C23" s="26">
        <v>80947</v>
      </c>
      <c r="D23" s="23">
        <v>251</v>
      </c>
      <c r="E23" s="122">
        <f t="shared" si="0"/>
        <v>20317697</v>
      </c>
      <c r="F23" s="27">
        <f t="shared" si="1"/>
        <v>2031769.7000000002</v>
      </c>
      <c r="G23" s="27">
        <f t="shared" si="2"/>
        <v>18285927.300000001</v>
      </c>
    </row>
    <row r="24" spans="1:7">
      <c r="A24" s="19">
        <v>21</v>
      </c>
      <c r="B24" s="130" t="s">
        <v>287</v>
      </c>
      <c r="C24" s="26">
        <v>93311</v>
      </c>
      <c r="D24" s="23">
        <v>178</v>
      </c>
      <c r="E24" s="122">
        <f t="shared" si="0"/>
        <v>16609358</v>
      </c>
      <c r="F24" s="27">
        <f t="shared" si="1"/>
        <v>1660935.8</v>
      </c>
      <c r="G24" s="27">
        <f t="shared" si="2"/>
        <v>14948422.199999999</v>
      </c>
    </row>
    <row r="25" spans="1:7">
      <c r="A25" s="19">
        <v>22</v>
      </c>
      <c r="B25" s="130" t="s">
        <v>288</v>
      </c>
      <c r="C25" s="26">
        <v>82806</v>
      </c>
      <c r="D25" s="23">
        <v>194</v>
      </c>
      <c r="E25" s="122">
        <f t="shared" si="0"/>
        <v>16064364</v>
      </c>
      <c r="F25" s="27">
        <f t="shared" si="1"/>
        <v>1606436.4000000001</v>
      </c>
      <c r="G25" s="27">
        <f t="shared" si="2"/>
        <v>14457927.6</v>
      </c>
    </row>
    <row r="26" spans="1:7">
      <c r="A26" s="19">
        <v>23</v>
      </c>
      <c r="B26" s="130" t="s">
        <v>289</v>
      </c>
      <c r="C26" s="26">
        <v>61238</v>
      </c>
      <c r="D26" s="23">
        <v>267</v>
      </c>
      <c r="E26" s="122">
        <f t="shared" si="0"/>
        <v>16350546</v>
      </c>
      <c r="F26" s="27">
        <f t="shared" si="1"/>
        <v>1635054.6</v>
      </c>
      <c r="G26" s="27">
        <f t="shared" si="2"/>
        <v>14715491.4</v>
      </c>
    </row>
    <row r="27" spans="1:7">
      <c r="A27" s="19">
        <v>24</v>
      </c>
      <c r="B27" s="130" t="s">
        <v>290</v>
      </c>
      <c r="C27" s="26">
        <v>91354</v>
      </c>
      <c r="D27" s="23">
        <v>204</v>
      </c>
      <c r="E27" s="122">
        <f t="shared" si="0"/>
        <v>18636216</v>
      </c>
      <c r="F27" s="27">
        <f t="shared" si="1"/>
        <v>1863621.6</v>
      </c>
      <c r="G27" s="27">
        <f t="shared" si="2"/>
        <v>16772594.4</v>
      </c>
    </row>
    <row r="28" spans="1:7">
      <c r="A28" s="19">
        <v>25</v>
      </c>
      <c r="B28" s="130" t="s">
        <v>291</v>
      </c>
      <c r="C28" s="26">
        <v>78014</v>
      </c>
      <c r="D28" s="23">
        <v>269</v>
      </c>
      <c r="E28" s="122">
        <f t="shared" si="0"/>
        <v>20985766</v>
      </c>
      <c r="F28" s="27">
        <f t="shared" si="1"/>
        <v>2098576.6</v>
      </c>
      <c r="G28" s="27">
        <f t="shared" si="2"/>
        <v>18887189.399999999</v>
      </c>
    </row>
    <row r="29" spans="1:7">
      <c r="A29" s="19">
        <v>26</v>
      </c>
      <c r="B29" s="130" t="s">
        <v>292</v>
      </c>
      <c r="C29" s="26">
        <v>68417</v>
      </c>
      <c r="D29" s="23">
        <v>134</v>
      </c>
      <c r="E29" s="122">
        <f t="shared" si="0"/>
        <v>9167878</v>
      </c>
      <c r="F29" s="27">
        <f t="shared" si="1"/>
        <v>916787.8</v>
      </c>
      <c r="G29" s="27">
        <f t="shared" si="2"/>
        <v>8251090.2000000002</v>
      </c>
    </row>
    <row r="30" spans="1:7">
      <c r="A30" s="19">
        <v>27</v>
      </c>
      <c r="B30" s="130" t="s">
        <v>293</v>
      </c>
      <c r="C30" s="26">
        <v>79280</v>
      </c>
      <c r="D30" s="23">
        <v>107</v>
      </c>
      <c r="E30" s="122">
        <f t="shared" si="0"/>
        <v>8482960</v>
      </c>
      <c r="F30" s="27">
        <f t="shared" si="1"/>
        <v>848296</v>
      </c>
      <c r="G30" s="27">
        <f t="shared" si="2"/>
        <v>7634664</v>
      </c>
    </row>
    <row r="31" spans="1:7">
      <c r="A31" s="19">
        <v>28</v>
      </c>
      <c r="B31" s="130" t="s">
        <v>294</v>
      </c>
      <c r="C31" s="26">
        <v>84122</v>
      </c>
      <c r="D31" s="23">
        <v>140</v>
      </c>
      <c r="E31" s="122">
        <f t="shared" si="0"/>
        <v>11777080</v>
      </c>
      <c r="F31" s="27">
        <f t="shared" si="1"/>
        <v>1177708</v>
      </c>
      <c r="G31" s="27">
        <f t="shared" si="2"/>
        <v>10599372</v>
      </c>
    </row>
    <row r="32" spans="1:7">
      <c r="A32" s="19">
        <v>29</v>
      </c>
      <c r="B32" s="130" t="s">
        <v>295</v>
      </c>
      <c r="C32" s="26">
        <v>63026</v>
      </c>
      <c r="D32" s="23">
        <v>246</v>
      </c>
      <c r="E32" s="122">
        <f t="shared" si="0"/>
        <v>15504396</v>
      </c>
      <c r="F32" s="27">
        <f t="shared" si="1"/>
        <v>1550439.6</v>
      </c>
      <c r="G32" s="27">
        <f t="shared" si="2"/>
        <v>13953956.4</v>
      </c>
    </row>
    <row r="33" spans="1:7">
      <c r="A33" s="19">
        <v>30</v>
      </c>
      <c r="B33" s="130" t="s">
        <v>296</v>
      </c>
      <c r="C33" s="26">
        <v>56488</v>
      </c>
      <c r="D33" s="23">
        <v>198</v>
      </c>
      <c r="E33" s="122">
        <f t="shared" si="0"/>
        <v>11184624</v>
      </c>
      <c r="F33" s="27">
        <f t="shared" si="1"/>
        <v>1118462.4000000001</v>
      </c>
      <c r="G33" s="27">
        <f t="shared" si="2"/>
        <v>10066161.6</v>
      </c>
    </row>
    <row r="34" spans="1:7">
      <c r="A34" s="19">
        <v>31</v>
      </c>
      <c r="B34" s="130" t="s">
        <v>297</v>
      </c>
      <c r="C34" s="26">
        <v>59889</v>
      </c>
      <c r="D34" s="23">
        <v>114</v>
      </c>
      <c r="E34" s="122">
        <f t="shared" si="0"/>
        <v>6827346</v>
      </c>
      <c r="F34" s="27">
        <f t="shared" si="1"/>
        <v>682734.60000000009</v>
      </c>
      <c r="G34" s="27">
        <f t="shared" si="2"/>
        <v>6144611.4000000004</v>
      </c>
    </row>
    <row r="35" spans="1:7">
      <c r="A35" s="19">
        <v>32</v>
      </c>
      <c r="B35" s="130" t="s">
        <v>298</v>
      </c>
      <c r="C35" s="26">
        <v>70462</v>
      </c>
      <c r="D35" s="23">
        <v>226</v>
      </c>
      <c r="E35" s="122">
        <f t="shared" si="0"/>
        <v>15924412</v>
      </c>
      <c r="F35" s="27">
        <f t="shared" si="1"/>
        <v>1592441.2000000002</v>
      </c>
      <c r="G35" s="27">
        <f t="shared" si="2"/>
        <v>14331970.800000001</v>
      </c>
    </row>
    <row r="36" spans="1:7">
      <c r="A36" s="19">
        <v>33</v>
      </c>
      <c r="B36" s="130" t="s">
        <v>299</v>
      </c>
      <c r="C36" s="26">
        <v>58262</v>
      </c>
      <c r="D36" s="23">
        <v>105</v>
      </c>
      <c r="E36" s="122">
        <f t="shared" si="0"/>
        <v>6117510</v>
      </c>
      <c r="F36" s="27">
        <f t="shared" si="1"/>
        <v>611751</v>
      </c>
      <c r="G36" s="27">
        <f t="shared" si="2"/>
        <v>5505759</v>
      </c>
    </row>
    <row r="37" spans="1:7">
      <c r="A37" s="19">
        <v>34</v>
      </c>
      <c r="B37" s="130" t="s">
        <v>300</v>
      </c>
      <c r="C37" s="26">
        <v>56097</v>
      </c>
      <c r="D37" s="23">
        <v>192</v>
      </c>
      <c r="E37" s="122">
        <f t="shared" si="0"/>
        <v>10770624</v>
      </c>
      <c r="F37" s="27">
        <f t="shared" si="1"/>
        <v>1077062.4000000001</v>
      </c>
      <c r="G37" s="27">
        <f t="shared" si="2"/>
        <v>9693561.5999999996</v>
      </c>
    </row>
    <row r="38" spans="1:7">
      <c r="A38" s="19">
        <v>35</v>
      </c>
      <c r="B38" s="130" t="s">
        <v>301</v>
      </c>
      <c r="C38" s="26">
        <v>98163</v>
      </c>
      <c r="D38" s="23">
        <v>162</v>
      </c>
      <c r="E38" s="122">
        <f t="shared" si="0"/>
        <v>15902406</v>
      </c>
      <c r="F38" s="27">
        <f t="shared" si="1"/>
        <v>1590240.6</v>
      </c>
      <c r="G38" s="27">
        <f t="shared" si="2"/>
        <v>14312165.4</v>
      </c>
    </row>
    <row r="39" spans="1:7">
      <c r="A39" s="19">
        <v>36</v>
      </c>
      <c r="B39" s="130" t="s">
        <v>302</v>
      </c>
      <c r="C39" s="26">
        <v>62573</v>
      </c>
      <c r="D39" s="23">
        <v>152</v>
      </c>
      <c r="E39" s="122">
        <f t="shared" si="0"/>
        <v>9511096</v>
      </c>
      <c r="F39" s="27">
        <f t="shared" si="1"/>
        <v>951109.60000000009</v>
      </c>
      <c r="G39" s="27">
        <f t="shared" si="2"/>
        <v>8559986.4000000004</v>
      </c>
    </row>
    <row r="40" spans="1:7">
      <c r="A40" s="261" t="s">
        <v>15</v>
      </c>
      <c r="B40" s="262"/>
      <c r="C40" s="232">
        <f t="shared" ref="C40:G40" si="3">SUM(C4:C39)</f>
        <v>2535934</v>
      </c>
      <c r="D40" s="232">
        <f t="shared" si="3"/>
        <v>6360</v>
      </c>
      <c r="E40" s="232">
        <f t="shared" si="3"/>
        <v>451684006</v>
      </c>
      <c r="F40" s="232">
        <f t="shared" si="3"/>
        <v>45168400.600000009</v>
      </c>
      <c r="G40" s="232">
        <f t="shared" si="3"/>
        <v>406515605.39999986</v>
      </c>
    </row>
    <row r="41" spans="1:7">
      <c r="A41" s="261" t="s">
        <v>78</v>
      </c>
      <c r="B41" s="262"/>
      <c r="C41" s="232">
        <f>MAX(C4:C39)</f>
        <v>98163</v>
      </c>
      <c r="D41" s="232">
        <f t="shared" ref="D41:G41" si="4">MAX(D4:D39)</f>
        <v>269</v>
      </c>
      <c r="E41" s="232">
        <f t="shared" si="4"/>
        <v>21692188</v>
      </c>
      <c r="F41" s="232">
        <f t="shared" si="4"/>
        <v>2169218.8000000003</v>
      </c>
      <c r="G41" s="232">
        <f t="shared" si="4"/>
        <v>19522969.199999999</v>
      </c>
    </row>
    <row r="42" spans="1:7">
      <c r="A42" s="261" t="s">
        <v>79</v>
      </c>
      <c r="B42" s="262"/>
      <c r="C42" s="232">
        <f>MIN(C4:C39)</f>
        <v>50208</v>
      </c>
      <c r="D42" s="232">
        <f t="shared" ref="D42:G42" si="5">MIN(D4:D39)</f>
        <v>101</v>
      </c>
      <c r="E42" s="232">
        <f t="shared" si="5"/>
        <v>5868201</v>
      </c>
      <c r="F42" s="232">
        <f t="shared" si="5"/>
        <v>586820.1</v>
      </c>
      <c r="G42" s="232">
        <f t="shared" si="5"/>
        <v>5281380.9000000004</v>
      </c>
    </row>
    <row r="1048569" spans="16383:16383">
      <c r="XFC1048569" s="32" t="s">
        <v>80</v>
      </c>
    </row>
  </sheetData>
  <mergeCells count="4">
    <mergeCell ref="A1:G1"/>
    <mergeCell ref="A40:B40"/>
    <mergeCell ref="A41:B41"/>
    <mergeCell ref="A42:B4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topLeftCell="A20" workbookViewId="0">
      <selection activeCell="E32" sqref="E32:E37"/>
    </sheetView>
  </sheetViews>
  <sheetFormatPr defaultColWidth="9.140625" defaultRowHeight="15" customHeight="1" zeroHeight="1"/>
  <cols>
    <col min="1" max="1" width="15.42578125" style="1" customWidth="1"/>
    <col min="2" max="2" width="9.140625" style="1" customWidth="1"/>
    <col min="3" max="3" width="18.85546875" style="1" customWidth="1"/>
    <col min="4" max="4" width="19" style="1" customWidth="1"/>
    <col min="5" max="5" width="16.42578125" style="1" customWidth="1"/>
    <col min="6" max="6" width="19" style="1" customWidth="1"/>
    <col min="7" max="7" width="13.28515625" style="1" customWidth="1"/>
    <col min="8" max="8" width="12.140625" style="1" customWidth="1"/>
    <col min="9" max="9" width="15.7109375" style="1" customWidth="1"/>
    <col min="10" max="10" width="10" style="1" customWidth="1"/>
    <col min="11" max="12" width="9.140625" style="1" customWidth="1"/>
    <col min="13" max="16384" width="9.140625" style="1"/>
  </cols>
  <sheetData>
    <row r="1" spans="1:10" ht="21">
      <c r="C1" s="2" t="s">
        <v>0</v>
      </c>
    </row>
    <row r="2" spans="1:10"/>
    <row r="3" spans="1:10">
      <c r="A3" s="211" t="s">
        <v>1</v>
      </c>
      <c r="B3" s="211" t="s">
        <v>2</v>
      </c>
      <c r="C3" s="211" t="s">
        <v>3</v>
      </c>
      <c r="D3" s="211" t="s">
        <v>4</v>
      </c>
      <c r="E3" s="211" t="s">
        <v>5</v>
      </c>
      <c r="F3" s="211" t="s">
        <v>6</v>
      </c>
      <c r="H3" s="206" t="s">
        <v>7</v>
      </c>
      <c r="I3" s="206" t="s">
        <v>8</v>
      </c>
      <c r="J3" s="206" t="s">
        <v>9</v>
      </c>
    </row>
    <row r="4" spans="1:10">
      <c r="A4" s="3">
        <v>43091</v>
      </c>
      <c r="B4" s="4" t="s">
        <v>14</v>
      </c>
      <c r="C4" s="5" t="str">
        <f>VLOOKUP(B4,$H$4:$J$8,2,0)</f>
        <v>STROBERI</v>
      </c>
      <c r="D4" s="5">
        <f>VLOOKUP(B4,$H$4:$J$8,3,0)</f>
        <v>29800</v>
      </c>
      <c r="E4" s="6">
        <v>45</v>
      </c>
      <c r="F4" s="7">
        <f>D4*E4</f>
        <v>1341000</v>
      </c>
      <c r="H4" s="4" t="s">
        <v>11</v>
      </c>
      <c r="I4" s="8" t="s">
        <v>443</v>
      </c>
      <c r="J4" s="9">
        <v>12600</v>
      </c>
    </row>
    <row r="5" spans="1:10">
      <c r="A5" s="3">
        <v>43092</v>
      </c>
      <c r="B5" s="4" t="s">
        <v>12</v>
      </c>
      <c r="C5" s="5" t="str">
        <f t="shared" ref="C5:C19" si="0">VLOOKUP(B5,$H$4:$J$8,2,0)</f>
        <v>DURIAN</v>
      </c>
      <c r="D5" s="5">
        <f t="shared" ref="D5:D19" si="1">VLOOKUP(B5,$H$4:$J$8,3,0)</f>
        <v>41500</v>
      </c>
      <c r="E5" s="6">
        <v>32</v>
      </c>
      <c r="F5" s="7">
        <f t="shared" ref="F5:F19" si="2">D5*E5</f>
        <v>1328000</v>
      </c>
      <c r="H5" s="4" t="s">
        <v>13</v>
      </c>
      <c r="I5" s="8" t="s">
        <v>218</v>
      </c>
      <c r="J5" s="9">
        <v>27800</v>
      </c>
    </row>
    <row r="6" spans="1:10">
      <c r="A6" s="3">
        <v>43093</v>
      </c>
      <c r="B6" s="4" t="s">
        <v>10</v>
      </c>
      <c r="C6" s="5" t="str">
        <f t="shared" si="0"/>
        <v>MANGGA</v>
      </c>
      <c r="D6" s="5">
        <f t="shared" si="1"/>
        <v>20800</v>
      </c>
      <c r="E6" s="6">
        <v>36</v>
      </c>
      <c r="F6" s="7">
        <f t="shared" si="2"/>
        <v>748800</v>
      </c>
      <c r="H6" s="4" t="s">
        <v>10</v>
      </c>
      <c r="I6" s="8" t="s">
        <v>444</v>
      </c>
      <c r="J6" s="9">
        <v>20800</v>
      </c>
    </row>
    <row r="7" spans="1:10">
      <c r="A7" s="3">
        <v>43094</v>
      </c>
      <c r="B7" s="4" t="s">
        <v>13</v>
      </c>
      <c r="C7" s="5" t="str">
        <f t="shared" si="0"/>
        <v>APEL</v>
      </c>
      <c r="D7" s="5">
        <f t="shared" si="1"/>
        <v>27800</v>
      </c>
      <c r="E7" s="6">
        <v>38</v>
      </c>
      <c r="F7" s="7">
        <f t="shared" si="2"/>
        <v>1056400</v>
      </c>
      <c r="H7" s="4" t="s">
        <v>12</v>
      </c>
      <c r="I7" s="8" t="s">
        <v>447</v>
      </c>
      <c r="J7" s="9">
        <v>41500</v>
      </c>
    </row>
    <row r="8" spans="1:10">
      <c r="A8" s="3">
        <v>43095</v>
      </c>
      <c r="B8" s="4" t="s">
        <v>11</v>
      </c>
      <c r="C8" s="5" t="str">
        <f t="shared" si="0"/>
        <v>JERUK</v>
      </c>
      <c r="D8" s="5">
        <f t="shared" si="1"/>
        <v>12600</v>
      </c>
      <c r="E8" s="6">
        <v>42</v>
      </c>
      <c r="F8" s="7">
        <f t="shared" si="2"/>
        <v>529200</v>
      </c>
      <c r="H8" s="4" t="s">
        <v>14</v>
      </c>
      <c r="I8" s="8" t="s">
        <v>448</v>
      </c>
      <c r="J8" s="9">
        <v>29800</v>
      </c>
    </row>
    <row r="9" spans="1:10">
      <c r="A9" s="3">
        <v>43096</v>
      </c>
      <c r="B9" s="4" t="s">
        <v>13</v>
      </c>
      <c r="C9" s="5" t="str">
        <f t="shared" si="0"/>
        <v>APEL</v>
      </c>
      <c r="D9" s="5">
        <f t="shared" si="1"/>
        <v>27800</v>
      </c>
      <c r="E9" s="6">
        <v>24</v>
      </c>
      <c r="F9" s="7">
        <f t="shared" si="2"/>
        <v>667200</v>
      </c>
      <c r="H9"/>
      <c r="I9"/>
      <c r="J9"/>
    </row>
    <row r="10" spans="1:10">
      <c r="A10" s="3">
        <v>43097</v>
      </c>
      <c r="B10" s="4" t="s">
        <v>11</v>
      </c>
      <c r="C10" s="5" t="str">
        <f t="shared" si="0"/>
        <v>JERUK</v>
      </c>
      <c r="D10" s="5">
        <f t="shared" si="1"/>
        <v>12600</v>
      </c>
      <c r="E10" s="6">
        <v>38</v>
      </c>
      <c r="F10" s="7">
        <f t="shared" si="2"/>
        <v>478800</v>
      </c>
      <c r="H10"/>
      <c r="I10"/>
      <c r="J10"/>
    </row>
    <row r="11" spans="1:10">
      <c r="A11" s="3">
        <v>43098</v>
      </c>
      <c r="B11" s="4" t="s">
        <v>12</v>
      </c>
      <c r="C11" s="5" t="str">
        <f t="shared" si="0"/>
        <v>DURIAN</v>
      </c>
      <c r="D11" s="5">
        <f t="shared" si="1"/>
        <v>41500</v>
      </c>
      <c r="E11" s="6">
        <v>41</v>
      </c>
      <c r="F11" s="7">
        <f t="shared" si="2"/>
        <v>1701500</v>
      </c>
    </row>
    <row r="12" spans="1:10">
      <c r="A12" s="3">
        <v>43099</v>
      </c>
      <c r="B12" s="4" t="s">
        <v>14</v>
      </c>
      <c r="C12" s="5" t="str">
        <f t="shared" si="0"/>
        <v>STROBERI</v>
      </c>
      <c r="D12" s="5">
        <f t="shared" si="1"/>
        <v>29800</v>
      </c>
      <c r="E12" s="6">
        <v>34</v>
      </c>
      <c r="F12" s="7">
        <f t="shared" si="2"/>
        <v>1013200</v>
      </c>
    </row>
    <row r="13" spans="1:10">
      <c r="A13" s="3">
        <v>43100</v>
      </c>
      <c r="B13" s="4" t="s">
        <v>11</v>
      </c>
      <c r="C13" s="5" t="str">
        <f t="shared" si="0"/>
        <v>JERUK</v>
      </c>
      <c r="D13" s="5">
        <f t="shared" si="1"/>
        <v>12600</v>
      </c>
      <c r="E13" s="6">
        <v>37</v>
      </c>
      <c r="F13" s="7">
        <f t="shared" si="2"/>
        <v>466200</v>
      </c>
    </row>
    <row r="14" spans="1:10">
      <c r="A14" s="3">
        <v>43101</v>
      </c>
      <c r="B14" s="4" t="s">
        <v>10</v>
      </c>
      <c r="C14" s="5" t="str">
        <f t="shared" si="0"/>
        <v>MANGGA</v>
      </c>
      <c r="D14" s="5">
        <f t="shared" si="1"/>
        <v>20800</v>
      </c>
      <c r="E14" s="6">
        <v>33</v>
      </c>
      <c r="F14" s="7">
        <f t="shared" si="2"/>
        <v>686400</v>
      </c>
    </row>
    <row r="15" spans="1:10">
      <c r="A15" s="3">
        <v>43102</v>
      </c>
      <c r="B15" s="4" t="s">
        <v>12</v>
      </c>
      <c r="C15" s="5" t="str">
        <f t="shared" si="0"/>
        <v>DURIAN</v>
      </c>
      <c r="D15" s="5">
        <f t="shared" si="1"/>
        <v>41500</v>
      </c>
      <c r="E15" s="6">
        <v>29</v>
      </c>
      <c r="F15" s="7">
        <f t="shared" si="2"/>
        <v>1203500</v>
      </c>
    </row>
    <row r="16" spans="1:10">
      <c r="A16" s="3">
        <v>43103</v>
      </c>
      <c r="B16" s="4" t="s">
        <v>14</v>
      </c>
      <c r="C16" s="5" t="str">
        <f t="shared" si="0"/>
        <v>STROBERI</v>
      </c>
      <c r="D16" s="5">
        <f t="shared" si="1"/>
        <v>29800</v>
      </c>
      <c r="E16" s="6">
        <v>35</v>
      </c>
      <c r="F16" s="7">
        <f t="shared" si="2"/>
        <v>1043000</v>
      </c>
    </row>
    <row r="17" spans="1:11">
      <c r="A17" s="3">
        <v>43104</v>
      </c>
      <c r="B17" s="4" t="s">
        <v>10</v>
      </c>
      <c r="C17" s="5" t="str">
        <f t="shared" si="0"/>
        <v>MANGGA</v>
      </c>
      <c r="D17" s="5">
        <f t="shared" si="1"/>
        <v>20800</v>
      </c>
      <c r="E17" s="6">
        <v>23</v>
      </c>
      <c r="F17" s="7">
        <f t="shared" si="2"/>
        <v>478400</v>
      </c>
    </row>
    <row r="18" spans="1:11">
      <c r="A18" s="3">
        <v>43105</v>
      </c>
      <c r="B18" s="4" t="s">
        <v>11</v>
      </c>
      <c r="C18" s="5" t="str">
        <f t="shared" si="0"/>
        <v>JERUK</v>
      </c>
      <c r="D18" s="5">
        <f t="shared" si="1"/>
        <v>12600</v>
      </c>
      <c r="E18" s="6">
        <v>45</v>
      </c>
      <c r="F18" s="7">
        <f t="shared" si="2"/>
        <v>567000</v>
      </c>
    </row>
    <row r="19" spans="1:11">
      <c r="A19" s="3">
        <v>43106</v>
      </c>
      <c r="B19" s="4" t="s">
        <v>13</v>
      </c>
      <c r="C19" s="5" t="str">
        <f t="shared" si="0"/>
        <v>APEL</v>
      </c>
      <c r="D19" s="5">
        <f t="shared" si="1"/>
        <v>27800</v>
      </c>
      <c r="E19" s="6">
        <v>67</v>
      </c>
      <c r="F19" s="7">
        <f t="shared" si="2"/>
        <v>1862600</v>
      </c>
    </row>
    <row r="20" spans="1:11">
      <c r="A20" s="263" t="s">
        <v>15</v>
      </c>
      <c r="B20" s="264"/>
      <c r="C20" s="264"/>
      <c r="D20" s="265"/>
      <c r="E20" s="6">
        <f t="shared" ref="E20:F20" si="3">SUM(E4:E19)</f>
        <v>599</v>
      </c>
      <c r="F20" s="10">
        <f t="shared" si="3"/>
        <v>15171200</v>
      </c>
    </row>
    <row r="21" spans="1:11">
      <c r="A21" s="11"/>
      <c r="B21" s="11"/>
      <c r="C21" s="11"/>
      <c r="D21" s="11"/>
      <c r="E21" s="12"/>
      <c r="F21" s="13"/>
    </row>
    <row r="22" spans="1:11" ht="18.75">
      <c r="C22" s="266" t="s">
        <v>16</v>
      </c>
      <c r="D22" s="266"/>
      <c r="H22"/>
      <c r="I22"/>
      <c r="J22"/>
      <c r="K22"/>
    </row>
    <row r="23" spans="1:11">
      <c r="C23" s="267" t="s">
        <v>17</v>
      </c>
      <c r="D23" s="267"/>
      <c r="E23" s="4" t="s">
        <v>307</v>
      </c>
      <c r="H23"/>
      <c r="I23"/>
      <c r="J23"/>
      <c r="K23"/>
    </row>
    <row r="24" spans="1:11">
      <c r="C24" s="8" t="s">
        <v>443</v>
      </c>
      <c r="D24" s="8">
        <f>SUMIF($C$4:$C$19,C24,$E$4:$E$19)</f>
        <v>162</v>
      </c>
      <c r="E24" s="233">
        <f>D24/$D$29</f>
        <v>0.27045075125208679</v>
      </c>
      <c r="H24"/>
      <c r="I24"/>
      <c r="J24"/>
      <c r="K24"/>
    </row>
    <row r="25" spans="1:11">
      <c r="C25" s="8" t="s">
        <v>218</v>
      </c>
      <c r="D25" s="8">
        <f t="shared" ref="D25:D28" si="4">SUMIF($C$4:$C$19,C25,$E$4:$E$19)</f>
        <v>129</v>
      </c>
      <c r="E25" s="233">
        <f t="shared" ref="E25:E29" si="5">D25/$D$29</f>
        <v>0.21535893155258765</v>
      </c>
      <c r="H25"/>
      <c r="I25"/>
      <c r="J25"/>
      <c r="K25"/>
    </row>
    <row r="26" spans="1:11">
      <c r="C26" s="8" t="s">
        <v>444</v>
      </c>
      <c r="D26" s="8">
        <f t="shared" si="4"/>
        <v>92</v>
      </c>
      <c r="E26" s="233">
        <f t="shared" si="5"/>
        <v>0.15358931552587646</v>
      </c>
      <c r="H26"/>
      <c r="I26"/>
      <c r="J26"/>
      <c r="K26"/>
    </row>
    <row r="27" spans="1:11">
      <c r="C27" s="8" t="s">
        <v>447</v>
      </c>
      <c r="D27" s="8">
        <f t="shared" si="4"/>
        <v>102</v>
      </c>
      <c r="E27" s="233">
        <f t="shared" si="5"/>
        <v>0.17028380634390652</v>
      </c>
      <c r="H27"/>
      <c r="I27"/>
      <c r="J27"/>
      <c r="K27"/>
    </row>
    <row r="28" spans="1:11">
      <c r="C28" s="8" t="s">
        <v>448</v>
      </c>
      <c r="D28" s="8">
        <f t="shared" si="4"/>
        <v>114</v>
      </c>
      <c r="E28" s="233">
        <f t="shared" si="5"/>
        <v>0.19031719532554256</v>
      </c>
      <c r="H28"/>
      <c r="I28"/>
      <c r="J28"/>
      <c r="K28"/>
    </row>
    <row r="29" spans="1:11">
      <c r="C29" s="48" t="s">
        <v>113</v>
      </c>
      <c r="D29" s="8">
        <f>SUM(D24:D28)</f>
        <v>599</v>
      </c>
      <c r="E29" s="233">
        <f t="shared" si="5"/>
        <v>1</v>
      </c>
      <c r="H29"/>
      <c r="I29"/>
      <c r="J29"/>
      <c r="K29"/>
    </row>
    <row r="30" spans="1:11">
      <c r="H30"/>
      <c r="I30"/>
      <c r="J30"/>
      <c r="K30"/>
    </row>
    <row r="31" spans="1:11">
      <c r="C31" s="268" t="s">
        <v>18</v>
      </c>
      <c r="D31" s="268"/>
      <c r="E31" s="4" t="s">
        <v>307</v>
      </c>
      <c r="H31"/>
      <c r="I31"/>
      <c r="J31"/>
      <c r="K31"/>
    </row>
    <row r="32" spans="1:11">
      <c r="C32" s="8" t="s">
        <v>443</v>
      </c>
      <c r="D32" s="9">
        <f>SUMIF($C$4:$C$19,C32,$F$4:$F$19)</f>
        <v>2041200</v>
      </c>
      <c r="E32" s="233">
        <f>D32/$D$37</f>
        <v>0.13454439991562961</v>
      </c>
      <c r="H32"/>
      <c r="I32"/>
      <c r="J32"/>
      <c r="K32"/>
    </row>
    <row r="33" spans="3:11">
      <c r="C33" s="8" t="s">
        <v>218</v>
      </c>
      <c r="D33" s="9">
        <f t="shared" ref="D33:D36" si="6">SUMIF($C$4:$C$19,C33,$F$4:$F$19)</f>
        <v>3586200</v>
      </c>
      <c r="E33" s="233">
        <f t="shared" ref="E33:E37" si="7">D33/$D$37</f>
        <v>0.23638209238557267</v>
      </c>
      <c r="H33"/>
      <c r="I33"/>
      <c r="J33"/>
      <c r="K33"/>
    </row>
    <row r="34" spans="3:11">
      <c r="C34" s="8" t="s">
        <v>444</v>
      </c>
      <c r="D34" s="9">
        <f t="shared" si="6"/>
        <v>1913600</v>
      </c>
      <c r="E34" s="233">
        <f t="shared" si="7"/>
        <v>0.12613372706180132</v>
      </c>
      <c r="H34"/>
      <c r="I34"/>
      <c r="J34"/>
      <c r="K34"/>
    </row>
    <row r="35" spans="3:11">
      <c r="C35" s="8" t="s">
        <v>447</v>
      </c>
      <c r="D35" s="9">
        <f t="shared" si="6"/>
        <v>4233000</v>
      </c>
      <c r="E35" s="233">
        <f t="shared" si="7"/>
        <v>0.27901550305842648</v>
      </c>
      <c r="H35"/>
      <c r="I35"/>
      <c r="J35"/>
      <c r="K35"/>
    </row>
    <row r="36" spans="3:11">
      <c r="C36" s="8" t="s">
        <v>448</v>
      </c>
      <c r="D36" s="9">
        <f t="shared" si="6"/>
        <v>3397200</v>
      </c>
      <c r="E36" s="233">
        <f t="shared" si="7"/>
        <v>0.22392427757856992</v>
      </c>
      <c r="F36"/>
      <c r="G36"/>
      <c r="H36"/>
      <c r="I36"/>
      <c r="J36"/>
      <c r="K36"/>
    </row>
    <row r="37" spans="3:11">
      <c r="C37" s="48" t="s">
        <v>113</v>
      </c>
      <c r="D37" s="9">
        <f>SUM(D32:D36)</f>
        <v>15171200</v>
      </c>
      <c r="E37" s="233">
        <f t="shared" si="7"/>
        <v>1</v>
      </c>
      <c r="F37"/>
      <c r="G37"/>
      <c r="H37"/>
      <c r="I37"/>
      <c r="J37"/>
      <c r="K37"/>
    </row>
    <row r="38" spans="3:11"/>
    <row r="39" spans="3:11"/>
    <row r="40" spans="3:11"/>
    <row r="41" spans="3:11"/>
    <row r="42" spans="3:11" ht="15" customHeight="1"/>
    <row r="43" spans="3:11" ht="15" customHeight="1"/>
    <row r="44" spans="3:11" ht="15" hidden="1" customHeight="1"/>
    <row r="45" spans="3:11" ht="15" hidden="1" customHeight="1"/>
    <row r="46" spans="3:11" ht="15" hidden="1" customHeight="1"/>
  </sheetData>
  <mergeCells count="4">
    <mergeCell ref="A20:D20"/>
    <mergeCell ref="C22:D22"/>
    <mergeCell ref="C23:D23"/>
    <mergeCell ref="C31:D3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O21"/>
  <sheetViews>
    <sheetView workbookViewId="0">
      <selection activeCell="C18" sqref="C18:O21"/>
    </sheetView>
  </sheetViews>
  <sheetFormatPr defaultRowHeight="15"/>
  <cols>
    <col min="2" max="2" width="16" customWidth="1"/>
    <col min="3" max="3" width="12.42578125" customWidth="1"/>
    <col min="4" max="4" width="12.28515625" customWidth="1"/>
    <col min="5" max="6" width="12.42578125" customWidth="1"/>
    <col min="7" max="7" width="13.140625" customWidth="1"/>
    <col min="8" max="8" width="13.28515625" customWidth="1"/>
    <col min="9" max="9" width="12" customWidth="1"/>
    <col min="10" max="10" width="13.42578125" customWidth="1"/>
    <col min="11" max="11" width="11.85546875" customWidth="1"/>
    <col min="12" max="12" width="13.140625" customWidth="1"/>
    <col min="14" max="14" width="10.28515625" bestFit="1" customWidth="1"/>
    <col min="15" max="15" width="10.42578125" bestFit="1" customWidth="1"/>
  </cols>
  <sheetData>
    <row r="1" spans="2:15" ht="18.75">
      <c r="D1" s="109" t="s">
        <v>439</v>
      </c>
    </row>
    <row r="3" spans="2:15" ht="15" customHeight="1">
      <c r="B3" s="271" t="s">
        <v>196</v>
      </c>
      <c r="C3" s="272" t="s">
        <v>197</v>
      </c>
      <c r="D3" s="273"/>
      <c r="E3" s="273"/>
      <c r="F3" s="273"/>
      <c r="G3" s="273"/>
      <c r="H3" s="273"/>
      <c r="I3" s="273"/>
      <c r="J3" s="273"/>
      <c r="K3" s="274"/>
      <c r="L3" s="269" t="s">
        <v>49</v>
      </c>
      <c r="M3" s="275" t="s">
        <v>50</v>
      </c>
      <c r="N3" s="269" t="s">
        <v>198</v>
      </c>
      <c r="O3" s="269" t="s">
        <v>199</v>
      </c>
    </row>
    <row r="4" spans="2:15">
      <c r="B4" s="271"/>
      <c r="C4" s="110" t="s">
        <v>303</v>
      </c>
      <c r="D4" s="110" t="s">
        <v>304</v>
      </c>
      <c r="E4" s="110" t="s">
        <v>305</v>
      </c>
      <c r="F4" s="110" t="s">
        <v>203</v>
      </c>
      <c r="G4" s="110" t="s">
        <v>205</v>
      </c>
      <c r="H4" s="110" t="s">
        <v>200</v>
      </c>
      <c r="I4" s="110" t="s">
        <v>201</v>
      </c>
      <c r="J4" s="110" t="s">
        <v>204</v>
      </c>
      <c r="K4" s="110" t="s">
        <v>202</v>
      </c>
      <c r="L4" s="270"/>
      <c r="M4" s="276"/>
      <c r="N4" s="270"/>
      <c r="O4" s="270"/>
    </row>
    <row r="5" spans="2:15">
      <c r="B5" s="111" t="s">
        <v>206</v>
      </c>
      <c r="C5" s="112">
        <v>7062</v>
      </c>
      <c r="D5" s="112">
        <v>6051</v>
      </c>
      <c r="E5" s="112">
        <v>6712</v>
      </c>
      <c r="F5" s="112">
        <v>4856</v>
      </c>
      <c r="G5" s="112">
        <v>5140</v>
      </c>
      <c r="H5" s="112">
        <v>8031</v>
      </c>
      <c r="I5" s="112">
        <v>4496</v>
      </c>
      <c r="J5" s="112">
        <v>4055</v>
      </c>
      <c r="K5" s="112">
        <v>5729</v>
      </c>
      <c r="L5" s="112">
        <f t="shared" ref="L5:L16" si="0">SUM(C5:K5)</f>
        <v>52132</v>
      </c>
      <c r="M5" s="112">
        <f>AVERAGE(C5:K5)</f>
        <v>5792.4444444444443</v>
      </c>
      <c r="N5" s="112">
        <f>MAX(C5:K5)</f>
        <v>8031</v>
      </c>
      <c r="O5" s="112">
        <f>MIN(C5:K5)</f>
        <v>4055</v>
      </c>
    </row>
    <row r="6" spans="2:15">
      <c r="B6" s="111" t="s">
        <v>207</v>
      </c>
      <c r="C6" s="112">
        <v>5908</v>
      </c>
      <c r="D6" s="112">
        <v>5096</v>
      </c>
      <c r="E6" s="112">
        <v>8760</v>
      </c>
      <c r="F6" s="112">
        <v>6014</v>
      </c>
      <c r="G6" s="112">
        <v>7109</v>
      </c>
      <c r="H6" s="112">
        <v>4553</v>
      </c>
      <c r="I6" s="112">
        <v>7358</v>
      </c>
      <c r="J6" s="112">
        <v>7638</v>
      </c>
      <c r="K6" s="112">
        <v>7209</v>
      </c>
      <c r="L6" s="112">
        <f t="shared" si="0"/>
        <v>59645</v>
      </c>
      <c r="M6" s="112">
        <f t="shared" ref="M6:M16" si="1">AVERAGE(C6:K6)</f>
        <v>6627.2222222222226</v>
      </c>
      <c r="N6" s="112">
        <f t="shared" ref="N6:N16" si="2">MAX(C6:K6)</f>
        <v>8760</v>
      </c>
      <c r="O6" s="112">
        <f t="shared" ref="O6:O16" si="3">MIN(C6:K6)</f>
        <v>4553</v>
      </c>
    </row>
    <row r="7" spans="2:15">
      <c r="B7" s="111" t="s">
        <v>208</v>
      </c>
      <c r="C7" s="112">
        <v>4807</v>
      </c>
      <c r="D7" s="112">
        <v>4253</v>
      </c>
      <c r="E7" s="112">
        <v>7453</v>
      </c>
      <c r="F7" s="112">
        <v>6580</v>
      </c>
      <c r="G7" s="112">
        <v>7149</v>
      </c>
      <c r="H7" s="112">
        <v>4779</v>
      </c>
      <c r="I7" s="112">
        <v>8420</v>
      </c>
      <c r="J7" s="112">
        <v>7726</v>
      </c>
      <c r="K7" s="112">
        <v>5206</v>
      </c>
      <c r="L7" s="112">
        <f t="shared" si="0"/>
        <v>56373</v>
      </c>
      <c r="M7" s="112">
        <f t="shared" si="1"/>
        <v>6263.666666666667</v>
      </c>
      <c r="N7" s="112">
        <f t="shared" si="2"/>
        <v>8420</v>
      </c>
      <c r="O7" s="112">
        <f t="shared" si="3"/>
        <v>4253</v>
      </c>
    </row>
    <row r="8" spans="2:15">
      <c r="B8" s="111" t="s">
        <v>209</v>
      </c>
      <c r="C8" s="112">
        <v>5304</v>
      </c>
      <c r="D8" s="112">
        <v>6076</v>
      </c>
      <c r="E8" s="112">
        <v>7182</v>
      </c>
      <c r="F8" s="112">
        <v>5591</v>
      </c>
      <c r="G8" s="112">
        <v>6926</v>
      </c>
      <c r="H8" s="112">
        <v>5334</v>
      </c>
      <c r="I8" s="112">
        <v>8011</v>
      </c>
      <c r="J8" s="112">
        <v>8429</v>
      </c>
      <c r="K8" s="112">
        <v>6892</v>
      </c>
      <c r="L8" s="112">
        <f t="shared" si="0"/>
        <v>59745</v>
      </c>
      <c r="M8" s="112">
        <f t="shared" si="1"/>
        <v>6638.333333333333</v>
      </c>
      <c r="N8" s="112">
        <f t="shared" si="2"/>
        <v>8429</v>
      </c>
      <c r="O8" s="112">
        <f t="shared" si="3"/>
        <v>5304</v>
      </c>
    </row>
    <row r="9" spans="2:15">
      <c r="B9" s="111" t="s">
        <v>210</v>
      </c>
      <c r="C9" s="112">
        <v>6194</v>
      </c>
      <c r="D9" s="112">
        <v>6379</v>
      </c>
      <c r="E9" s="112">
        <v>8009</v>
      </c>
      <c r="F9" s="112">
        <v>8543</v>
      </c>
      <c r="G9" s="112">
        <v>7321</v>
      </c>
      <c r="H9" s="112">
        <v>5945</v>
      </c>
      <c r="I9" s="112">
        <v>7385</v>
      </c>
      <c r="J9" s="112">
        <v>8901</v>
      </c>
      <c r="K9" s="112">
        <v>8837</v>
      </c>
      <c r="L9" s="112">
        <f t="shared" si="0"/>
        <v>67514</v>
      </c>
      <c r="M9" s="112">
        <f t="shared" si="1"/>
        <v>7501.5555555555557</v>
      </c>
      <c r="N9" s="112">
        <f t="shared" si="2"/>
        <v>8901</v>
      </c>
      <c r="O9" s="112">
        <f t="shared" si="3"/>
        <v>5945</v>
      </c>
    </row>
    <row r="10" spans="2:15">
      <c r="B10" s="111" t="s">
        <v>211</v>
      </c>
      <c r="C10" s="112">
        <v>6639</v>
      </c>
      <c r="D10" s="112">
        <v>4887</v>
      </c>
      <c r="E10" s="112">
        <v>6116</v>
      </c>
      <c r="F10" s="112">
        <v>7150</v>
      </c>
      <c r="G10" s="112">
        <v>5799</v>
      </c>
      <c r="H10" s="112">
        <v>7556</v>
      </c>
      <c r="I10" s="112">
        <v>4678</v>
      </c>
      <c r="J10" s="112">
        <v>5590</v>
      </c>
      <c r="K10" s="112">
        <v>4811</v>
      </c>
      <c r="L10" s="112">
        <f t="shared" si="0"/>
        <v>53226</v>
      </c>
      <c r="M10" s="112">
        <f t="shared" si="1"/>
        <v>5914</v>
      </c>
      <c r="N10" s="112">
        <f t="shared" si="2"/>
        <v>7556</v>
      </c>
      <c r="O10" s="112">
        <f t="shared" si="3"/>
        <v>4678</v>
      </c>
    </row>
    <row r="11" spans="2:15">
      <c r="B11" s="111" t="s">
        <v>212</v>
      </c>
      <c r="C11" s="112">
        <v>8643</v>
      </c>
      <c r="D11" s="112">
        <v>7226</v>
      </c>
      <c r="E11" s="112">
        <v>5011</v>
      </c>
      <c r="F11" s="112">
        <v>6581</v>
      </c>
      <c r="G11" s="112">
        <v>6952</v>
      </c>
      <c r="H11" s="112">
        <v>6461</v>
      </c>
      <c r="I11" s="112">
        <v>8947</v>
      </c>
      <c r="J11" s="112">
        <v>7157</v>
      </c>
      <c r="K11" s="112">
        <v>4508</v>
      </c>
      <c r="L11" s="112">
        <f t="shared" si="0"/>
        <v>61486</v>
      </c>
      <c r="M11" s="112">
        <f t="shared" si="1"/>
        <v>6831.7777777777774</v>
      </c>
      <c r="N11" s="112">
        <f t="shared" si="2"/>
        <v>8947</v>
      </c>
      <c r="O11" s="112">
        <f t="shared" si="3"/>
        <v>4508</v>
      </c>
    </row>
    <row r="12" spans="2:15">
      <c r="B12" s="111" t="s">
        <v>213</v>
      </c>
      <c r="C12" s="112">
        <v>8011</v>
      </c>
      <c r="D12" s="112">
        <v>4866</v>
      </c>
      <c r="E12" s="112">
        <v>7559</v>
      </c>
      <c r="F12" s="112">
        <v>6905</v>
      </c>
      <c r="G12" s="112">
        <v>6668</v>
      </c>
      <c r="H12" s="112">
        <v>8398</v>
      </c>
      <c r="I12" s="112">
        <v>6657</v>
      </c>
      <c r="J12" s="112">
        <v>8640</v>
      </c>
      <c r="K12" s="112">
        <v>5566</v>
      </c>
      <c r="L12" s="112">
        <f t="shared" si="0"/>
        <v>63270</v>
      </c>
      <c r="M12" s="112">
        <f t="shared" si="1"/>
        <v>7030</v>
      </c>
      <c r="N12" s="112">
        <f t="shared" si="2"/>
        <v>8640</v>
      </c>
      <c r="O12" s="112">
        <f t="shared" si="3"/>
        <v>4866</v>
      </c>
    </row>
    <row r="13" spans="2:15">
      <c r="B13" s="111" t="s">
        <v>214</v>
      </c>
      <c r="C13" s="112">
        <v>7524</v>
      </c>
      <c r="D13" s="112">
        <v>5303</v>
      </c>
      <c r="E13" s="112">
        <v>8070</v>
      </c>
      <c r="F13" s="112">
        <v>5448</v>
      </c>
      <c r="G13" s="112">
        <v>5236</v>
      </c>
      <c r="H13" s="112">
        <v>8231</v>
      </c>
      <c r="I13" s="112">
        <v>8882</v>
      </c>
      <c r="J13" s="112">
        <v>5333</v>
      </c>
      <c r="K13" s="112">
        <v>6090</v>
      </c>
      <c r="L13" s="112">
        <f t="shared" si="0"/>
        <v>60117</v>
      </c>
      <c r="M13" s="112">
        <f t="shared" si="1"/>
        <v>6679.666666666667</v>
      </c>
      <c r="N13" s="112">
        <f t="shared" si="2"/>
        <v>8882</v>
      </c>
      <c r="O13" s="112">
        <f t="shared" si="3"/>
        <v>5236</v>
      </c>
    </row>
    <row r="14" spans="2:15">
      <c r="B14" s="111" t="s">
        <v>215</v>
      </c>
      <c r="C14" s="112">
        <v>7073</v>
      </c>
      <c r="D14" s="112">
        <v>5621</v>
      </c>
      <c r="E14" s="112">
        <v>5455</v>
      </c>
      <c r="F14" s="112">
        <v>6186</v>
      </c>
      <c r="G14" s="112">
        <v>7449</v>
      </c>
      <c r="H14" s="112">
        <v>8723</v>
      </c>
      <c r="I14" s="112">
        <v>6106</v>
      </c>
      <c r="J14" s="112">
        <v>6077</v>
      </c>
      <c r="K14" s="112">
        <v>5381</v>
      </c>
      <c r="L14" s="112">
        <f t="shared" si="0"/>
        <v>58071</v>
      </c>
      <c r="M14" s="112">
        <f t="shared" si="1"/>
        <v>6452.333333333333</v>
      </c>
      <c r="N14" s="112">
        <f t="shared" si="2"/>
        <v>8723</v>
      </c>
      <c r="O14" s="112">
        <f t="shared" si="3"/>
        <v>5381</v>
      </c>
    </row>
    <row r="15" spans="2:15">
      <c r="B15" s="111" t="s">
        <v>216</v>
      </c>
      <c r="C15" s="112">
        <v>6188</v>
      </c>
      <c r="D15" s="112">
        <v>7414</v>
      </c>
      <c r="E15" s="112">
        <v>6057</v>
      </c>
      <c r="F15" s="112">
        <v>4880</v>
      </c>
      <c r="G15" s="112">
        <v>8914</v>
      </c>
      <c r="H15" s="112">
        <v>5789</v>
      </c>
      <c r="I15" s="112">
        <v>7010</v>
      </c>
      <c r="J15" s="112">
        <v>6364</v>
      </c>
      <c r="K15" s="112">
        <v>5173</v>
      </c>
      <c r="L15" s="112">
        <f t="shared" si="0"/>
        <v>57789</v>
      </c>
      <c r="M15" s="112">
        <f t="shared" si="1"/>
        <v>6421</v>
      </c>
      <c r="N15" s="112">
        <f t="shared" si="2"/>
        <v>8914</v>
      </c>
      <c r="O15" s="112">
        <f t="shared" si="3"/>
        <v>4880</v>
      </c>
    </row>
    <row r="16" spans="2:15">
      <c r="B16" s="111" t="s">
        <v>217</v>
      </c>
      <c r="C16" s="112">
        <v>8431</v>
      </c>
      <c r="D16" s="112">
        <v>7949</v>
      </c>
      <c r="E16" s="112">
        <v>7452</v>
      </c>
      <c r="F16" s="112">
        <v>8003</v>
      </c>
      <c r="G16" s="112">
        <v>6182</v>
      </c>
      <c r="H16" s="112">
        <v>7503</v>
      </c>
      <c r="I16" s="112">
        <v>5541</v>
      </c>
      <c r="J16" s="112">
        <v>7021</v>
      </c>
      <c r="K16" s="112">
        <v>5787</v>
      </c>
      <c r="L16" s="112">
        <f t="shared" si="0"/>
        <v>63869</v>
      </c>
      <c r="M16" s="112">
        <f t="shared" si="1"/>
        <v>7096.5555555555557</v>
      </c>
      <c r="N16" s="112">
        <f t="shared" si="2"/>
        <v>8431</v>
      </c>
      <c r="O16" s="112">
        <f t="shared" si="3"/>
        <v>5541</v>
      </c>
    </row>
    <row r="17" spans="2:15">
      <c r="B17" s="131" t="s">
        <v>49</v>
      </c>
      <c r="C17" s="114">
        <f t="shared" ref="C17:O17" si="4">SUM(C5:C16)</f>
        <v>81784</v>
      </c>
      <c r="D17" s="114">
        <f t="shared" si="4"/>
        <v>71121</v>
      </c>
      <c r="E17" s="114">
        <f t="shared" si="4"/>
        <v>83836</v>
      </c>
      <c r="F17" s="114">
        <f t="shared" si="4"/>
        <v>76737</v>
      </c>
      <c r="G17" s="114">
        <f t="shared" si="4"/>
        <v>80845</v>
      </c>
      <c r="H17" s="114">
        <f t="shared" si="4"/>
        <v>81303</v>
      </c>
      <c r="I17" s="114">
        <f t="shared" si="4"/>
        <v>83491</v>
      </c>
      <c r="J17" s="114">
        <f t="shared" si="4"/>
        <v>82931</v>
      </c>
      <c r="K17" s="114">
        <f t="shared" si="4"/>
        <v>71189</v>
      </c>
      <c r="L17" s="114">
        <f t="shared" si="4"/>
        <v>713237</v>
      </c>
      <c r="M17" s="114">
        <f t="shared" si="4"/>
        <v>79248.555555555562</v>
      </c>
      <c r="N17" s="114">
        <f t="shared" si="4"/>
        <v>102634</v>
      </c>
      <c r="O17" s="114">
        <f t="shared" si="4"/>
        <v>59200</v>
      </c>
    </row>
    <row r="18" spans="2:15">
      <c r="B18" s="115" t="s">
        <v>50</v>
      </c>
      <c r="C18" s="116">
        <f>AVERAGE(C5:C16)</f>
        <v>6815.333333333333</v>
      </c>
      <c r="D18" s="116">
        <f t="shared" ref="D18:O18" si="5">AVERAGE(D5:D16)</f>
        <v>5926.75</v>
      </c>
      <c r="E18" s="116">
        <f t="shared" si="5"/>
        <v>6986.333333333333</v>
      </c>
      <c r="F18" s="116">
        <f t="shared" si="5"/>
        <v>6394.75</v>
      </c>
      <c r="G18" s="116">
        <f t="shared" si="5"/>
        <v>6737.083333333333</v>
      </c>
      <c r="H18" s="116">
        <f t="shared" si="5"/>
        <v>6775.25</v>
      </c>
      <c r="I18" s="116">
        <f t="shared" si="5"/>
        <v>6957.583333333333</v>
      </c>
      <c r="J18" s="116">
        <f t="shared" si="5"/>
        <v>6910.916666666667</v>
      </c>
      <c r="K18" s="116">
        <f t="shared" si="5"/>
        <v>5932.416666666667</v>
      </c>
      <c r="L18" s="116">
        <f t="shared" si="5"/>
        <v>59436.416666666664</v>
      </c>
      <c r="M18" s="116">
        <f t="shared" si="5"/>
        <v>6604.0462962962965</v>
      </c>
      <c r="N18" s="116">
        <f t="shared" si="5"/>
        <v>8552.8333333333339</v>
      </c>
      <c r="O18" s="116">
        <f t="shared" si="5"/>
        <v>4933.333333333333</v>
      </c>
    </row>
    <row r="19" spans="2:15">
      <c r="B19" s="115" t="s">
        <v>198</v>
      </c>
      <c r="C19" s="116">
        <f>MAX(C5:C16)</f>
        <v>8643</v>
      </c>
      <c r="D19" s="116">
        <f t="shared" ref="D19:O19" si="6">MAX(D5:D16)</f>
        <v>7949</v>
      </c>
      <c r="E19" s="116">
        <f t="shared" si="6"/>
        <v>8760</v>
      </c>
      <c r="F19" s="116">
        <f t="shared" si="6"/>
        <v>8543</v>
      </c>
      <c r="G19" s="116">
        <f t="shared" si="6"/>
        <v>8914</v>
      </c>
      <c r="H19" s="116">
        <f t="shared" si="6"/>
        <v>8723</v>
      </c>
      <c r="I19" s="116">
        <f t="shared" si="6"/>
        <v>8947</v>
      </c>
      <c r="J19" s="116">
        <f t="shared" si="6"/>
        <v>8901</v>
      </c>
      <c r="K19" s="116">
        <f t="shared" si="6"/>
        <v>8837</v>
      </c>
      <c r="L19" s="116">
        <f t="shared" si="6"/>
        <v>67514</v>
      </c>
      <c r="M19" s="116">
        <f t="shared" si="6"/>
        <v>7501.5555555555557</v>
      </c>
      <c r="N19" s="116">
        <f t="shared" si="6"/>
        <v>8947</v>
      </c>
      <c r="O19" s="116">
        <f t="shared" si="6"/>
        <v>5945</v>
      </c>
    </row>
    <row r="20" spans="2:15">
      <c r="B20" s="115" t="s">
        <v>199</v>
      </c>
      <c r="C20" s="116">
        <f>MIN(C5:C16)</f>
        <v>4807</v>
      </c>
      <c r="D20" s="116">
        <f t="shared" ref="D20:O20" si="7">MIN(D5:D16)</f>
        <v>4253</v>
      </c>
      <c r="E20" s="116">
        <f t="shared" si="7"/>
        <v>5011</v>
      </c>
      <c r="F20" s="116">
        <f t="shared" si="7"/>
        <v>4856</v>
      </c>
      <c r="G20" s="116">
        <f t="shared" si="7"/>
        <v>5140</v>
      </c>
      <c r="H20" s="116">
        <f t="shared" si="7"/>
        <v>4553</v>
      </c>
      <c r="I20" s="116">
        <f t="shared" si="7"/>
        <v>4496</v>
      </c>
      <c r="J20" s="116">
        <f t="shared" si="7"/>
        <v>4055</v>
      </c>
      <c r="K20" s="116">
        <f t="shared" si="7"/>
        <v>4508</v>
      </c>
      <c r="L20" s="116">
        <f t="shared" si="7"/>
        <v>52132</v>
      </c>
      <c r="M20" s="116">
        <f t="shared" si="7"/>
        <v>5792.4444444444443</v>
      </c>
      <c r="N20" s="116">
        <f t="shared" si="7"/>
        <v>7556</v>
      </c>
      <c r="O20" s="116">
        <f t="shared" si="7"/>
        <v>4055</v>
      </c>
    </row>
    <row r="21" spans="2:15">
      <c r="B21" s="115" t="s">
        <v>53</v>
      </c>
      <c r="C21" s="20">
        <f>COUNT(C5:C16)</f>
        <v>12</v>
      </c>
      <c r="D21" s="20">
        <f t="shared" ref="D21:O21" si="8">COUNT(D5:D16)</f>
        <v>12</v>
      </c>
      <c r="E21" s="20">
        <f t="shared" si="8"/>
        <v>12</v>
      </c>
      <c r="F21" s="20">
        <f t="shared" si="8"/>
        <v>12</v>
      </c>
      <c r="G21" s="20">
        <f t="shared" si="8"/>
        <v>12</v>
      </c>
      <c r="H21" s="20">
        <f t="shared" si="8"/>
        <v>12</v>
      </c>
      <c r="I21" s="20">
        <f t="shared" si="8"/>
        <v>12</v>
      </c>
      <c r="J21" s="20">
        <f t="shared" si="8"/>
        <v>12</v>
      </c>
      <c r="K21" s="20">
        <f t="shared" si="8"/>
        <v>12</v>
      </c>
      <c r="L21" s="20">
        <f t="shared" si="8"/>
        <v>12</v>
      </c>
      <c r="M21" s="20">
        <f t="shared" si="8"/>
        <v>12</v>
      </c>
      <c r="N21" s="20">
        <f t="shared" si="8"/>
        <v>12</v>
      </c>
      <c r="O21" s="20">
        <f t="shared" si="8"/>
        <v>12</v>
      </c>
    </row>
  </sheetData>
  <mergeCells count="6">
    <mergeCell ref="O3:O4"/>
    <mergeCell ref="B3:B4"/>
    <mergeCell ref="C3:K3"/>
    <mergeCell ref="L3:L4"/>
    <mergeCell ref="M3:M4"/>
    <mergeCell ref="N3:N4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XFC1048573"/>
  <sheetViews>
    <sheetView topLeftCell="A457" workbookViewId="0">
      <selection activeCell="J480" sqref="C476:J480"/>
    </sheetView>
  </sheetViews>
  <sheetFormatPr defaultRowHeight="15"/>
  <cols>
    <col min="2" max="2" width="20.5703125" customWidth="1"/>
    <col min="3" max="3" width="11.5703125" customWidth="1"/>
    <col min="4" max="4" width="10.42578125" customWidth="1"/>
    <col min="5" max="5" width="11.5703125" customWidth="1"/>
    <col min="6" max="6" width="13.85546875" customWidth="1"/>
    <col min="7" max="7" width="12.7109375" customWidth="1"/>
    <col min="8" max="8" width="16.7109375" customWidth="1"/>
    <col min="9" max="9" width="13.85546875" customWidth="1"/>
    <col min="10" max="10" width="13.28515625" customWidth="1"/>
  </cols>
  <sheetData>
    <row r="1" spans="2:10" ht="15" customHeight="1">
      <c r="C1" s="277" t="s">
        <v>441</v>
      </c>
      <c r="D1" s="277"/>
      <c r="E1" s="277"/>
      <c r="F1" s="277"/>
    </row>
    <row r="2" spans="2:10">
      <c r="B2" s="29"/>
    </row>
    <row r="3" spans="2:10">
      <c r="B3" s="206" t="s">
        <v>1</v>
      </c>
      <c r="C3" s="207" t="s">
        <v>114</v>
      </c>
      <c r="D3" s="207" t="s">
        <v>68</v>
      </c>
      <c r="E3" s="207" t="s">
        <v>65</v>
      </c>
      <c r="F3" s="207" t="s">
        <v>77</v>
      </c>
      <c r="G3" s="207" t="s">
        <v>69</v>
      </c>
      <c r="H3" s="207" t="s">
        <v>15</v>
      </c>
      <c r="I3" s="207" t="s">
        <v>78</v>
      </c>
      <c r="J3" s="207" t="s">
        <v>79</v>
      </c>
    </row>
    <row r="4" spans="2:10">
      <c r="B4" s="30">
        <v>42987</v>
      </c>
      <c r="C4" s="20">
        <v>8731</v>
      </c>
      <c r="D4" s="20">
        <v>7393</v>
      </c>
      <c r="E4" s="20">
        <v>6780</v>
      </c>
      <c r="F4" s="31">
        <v>6888</v>
      </c>
      <c r="G4" s="31">
        <v>4699</v>
      </c>
      <c r="H4" s="20">
        <f>SUM(C4:G4)</f>
        <v>34491</v>
      </c>
      <c r="I4" s="20">
        <f>MAX(C4:G4)</f>
        <v>8731</v>
      </c>
      <c r="J4" s="20">
        <f>MIN(C4:G4)</f>
        <v>4699</v>
      </c>
    </row>
    <row r="5" spans="2:10">
      <c r="B5" s="30">
        <v>42988</v>
      </c>
      <c r="C5" s="20">
        <v>8720</v>
      </c>
      <c r="D5" s="31">
        <v>5469</v>
      </c>
      <c r="E5" s="20">
        <v>8573</v>
      </c>
      <c r="F5" s="31">
        <v>3286</v>
      </c>
      <c r="G5" s="31">
        <v>6140</v>
      </c>
      <c r="H5" s="20">
        <f t="shared" ref="H5:H68" si="0">SUM(C5:G5)</f>
        <v>32188</v>
      </c>
      <c r="I5" s="20">
        <f t="shared" ref="I5:I68" si="1">MAX(C5:G5)</f>
        <v>8720</v>
      </c>
      <c r="J5" s="20">
        <f t="shared" ref="J5:J68" si="2">MIN(C5:G5)</f>
        <v>3286</v>
      </c>
    </row>
    <row r="6" spans="2:10">
      <c r="B6" s="30">
        <v>42989</v>
      </c>
      <c r="C6" s="20">
        <v>2954</v>
      </c>
      <c r="D6" s="20">
        <v>5875</v>
      </c>
      <c r="E6" s="20">
        <v>4146</v>
      </c>
      <c r="F6" s="20">
        <v>3236</v>
      </c>
      <c r="G6" s="20">
        <v>4171</v>
      </c>
      <c r="H6" s="20">
        <f t="shared" si="0"/>
        <v>20382</v>
      </c>
      <c r="I6" s="20">
        <f t="shared" si="1"/>
        <v>5875</v>
      </c>
      <c r="J6" s="20">
        <f t="shared" si="2"/>
        <v>2954</v>
      </c>
    </row>
    <row r="7" spans="2:10">
      <c r="B7" s="30">
        <v>42990</v>
      </c>
      <c r="C7" s="20">
        <v>3221</v>
      </c>
      <c r="D7" s="20">
        <v>8734</v>
      </c>
      <c r="E7" s="31">
        <v>8281</v>
      </c>
      <c r="F7" s="31">
        <v>5872</v>
      </c>
      <c r="G7" s="20">
        <v>9945</v>
      </c>
      <c r="H7" s="20">
        <f t="shared" si="0"/>
        <v>36053</v>
      </c>
      <c r="I7" s="20">
        <f t="shared" si="1"/>
        <v>9945</v>
      </c>
      <c r="J7" s="20">
        <f t="shared" si="2"/>
        <v>3221</v>
      </c>
    </row>
    <row r="8" spans="2:10">
      <c r="B8" s="30">
        <v>42991</v>
      </c>
      <c r="C8" s="20">
        <v>3168</v>
      </c>
      <c r="D8" s="20">
        <v>4320</v>
      </c>
      <c r="E8" s="31">
        <v>9329</v>
      </c>
      <c r="F8" s="31">
        <v>6804</v>
      </c>
      <c r="G8" s="31">
        <v>4968</v>
      </c>
      <c r="H8" s="20">
        <f t="shared" si="0"/>
        <v>28589</v>
      </c>
      <c r="I8" s="20">
        <f t="shared" si="1"/>
        <v>9329</v>
      </c>
      <c r="J8" s="20">
        <f t="shared" si="2"/>
        <v>3168</v>
      </c>
    </row>
    <row r="9" spans="2:10">
      <c r="B9" s="30">
        <v>42992</v>
      </c>
      <c r="C9" s="20">
        <v>4329</v>
      </c>
      <c r="D9" s="20">
        <v>3204</v>
      </c>
      <c r="E9" s="31">
        <v>7619</v>
      </c>
      <c r="F9" s="31">
        <v>8649</v>
      </c>
      <c r="G9" s="31">
        <v>5329</v>
      </c>
      <c r="H9" s="20">
        <f t="shared" si="0"/>
        <v>29130</v>
      </c>
      <c r="I9" s="20">
        <f t="shared" si="1"/>
        <v>8649</v>
      </c>
      <c r="J9" s="20">
        <f t="shared" si="2"/>
        <v>3204</v>
      </c>
    </row>
    <row r="10" spans="2:10">
      <c r="B10" s="30">
        <v>42993</v>
      </c>
      <c r="C10" s="20">
        <v>4131</v>
      </c>
      <c r="D10" s="20">
        <v>3784</v>
      </c>
      <c r="E10" s="20">
        <v>7001</v>
      </c>
      <c r="F10" s="20">
        <v>4907</v>
      </c>
      <c r="G10" s="20">
        <v>5713</v>
      </c>
      <c r="H10" s="20">
        <f t="shared" si="0"/>
        <v>25536</v>
      </c>
      <c r="I10" s="20">
        <f t="shared" si="1"/>
        <v>7001</v>
      </c>
      <c r="J10" s="20">
        <f t="shared" si="2"/>
        <v>3784</v>
      </c>
    </row>
    <row r="11" spans="2:10">
      <c r="B11" s="30">
        <v>42994</v>
      </c>
      <c r="C11" s="20">
        <v>5228</v>
      </c>
      <c r="D11" s="20">
        <v>3122</v>
      </c>
      <c r="E11" s="20">
        <v>3132</v>
      </c>
      <c r="F11" s="20">
        <v>5291</v>
      </c>
      <c r="G11" s="20">
        <v>7033</v>
      </c>
      <c r="H11" s="20">
        <f t="shared" si="0"/>
        <v>23806</v>
      </c>
      <c r="I11" s="20">
        <f t="shared" si="1"/>
        <v>7033</v>
      </c>
      <c r="J11" s="20">
        <f t="shared" si="2"/>
        <v>3122</v>
      </c>
    </row>
    <row r="12" spans="2:10">
      <c r="B12" s="30">
        <v>42995</v>
      </c>
      <c r="C12" s="20">
        <v>3302</v>
      </c>
      <c r="D12" s="20">
        <v>6408</v>
      </c>
      <c r="E12" s="20">
        <v>9045</v>
      </c>
      <c r="F12" s="31">
        <v>7150</v>
      </c>
      <c r="G12" s="20">
        <v>3788</v>
      </c>
      <c r="H12" s="20">
        <f t="shared" si="0"/>
        <v>29693</v>
      </c>
      <c r="I12" s="20">
        <f t="shared" si="1"/>
        <v>9045</v>
      </c>
      <c r="J12" s="20">
        <f t="shared" si="2"/>
        <v>3302</v>
      </c>
    </row>
    <row r="13" spans="2:10">
      <c r="B13" s="30">
        <v>42996</v>
      </c>
      <c r="C13" s="20">
        <v>8982</v>
      </c>
      <c r="D13" s="20">
        <v>5782</v>
      </c>
      <c r="E13" s="20">
        <v>7379</v>
      </c>
      <c r="F13" s="31">
        <v>9204</v>
      </c>
      <c r="G13" s="20">
        <v>6936</v>
      </c>
      <c r="H13" s="20">
        <f t="shared" si="0"/>
        <v>38283</v>
      </c>
      <c r="I13" s="20">
        <f t="shared" si="1"/>
        <v>9204</v>
      </c>
      <c r="J13" s="20">
        <f t="shared" si="2"/>
        <v>5782</v>
      </c>
    </row>
    <row r="14" spans="2:10">
      <c r="B14" s="30">
        <v>42997</v>
      </c>
      <c r="C14" s="20">
        <v>9663</v>
      </c>
      <c r="D14" s="20">
        <v>4002</v>
      </c>
      <c r="E14" s="20">
        <v>6726</v>
      </c>
      <c r="F14" s="31">
        <v>3325</v>
      </c>
      <c r="G14" s="20">
        <v>8605</v>
      </c>
      <c r="H14" s="20">
        <f t="shared" si="0"/>
        <v>32321</v>
      </c>
      <c r="I14" s="20">
        <f t="shared" si="1"/>
        <v>9663</v>
      </c>
      <c r="J14" s="20">
        <f t="shared" si="2"/>
        <v>3325</v>
      </c>
    </row>
    <row r="15" spans="2:10">
      <c r="B15" s="30">
        <v>42998</v>
      </c>
      <c r="C15" s="20">
        <v>7027</v>
      </c>
      <c r="D15" s="20">
        <v>9969</v>
      </c>
      <c r="E15" s="20">
        <v>3467</v>
      </c>
      <c r="F15" s="20">
        <v>9424</v>
      </c>
      <c r="G15" s="20">
        <v>7287</v>
      </c>
      <c r="H15" s="20">
        <f t="shared" si="0"/>
        <v>37174</v>
      </c>
      <c r="I15" s="20">
        <f t="shared" si="1"/>
        <v>9969</v>
      </c>
      <c r="J15" s="20">
        <f t="shared" si="2"/>
        <v>3467</v>
      </c>
    </row>
    <row r="16" spans="2:10">
      <c r="B16" s="30">
        <v>42999</v>
      </c>
      <c r="C16" s="20">
        <v>7568</v>
      </c>
      <c r="D16" s="20">
        <v>9075</v>
      </c>
      <c r="E16" s="20">
        <v>5413</v>
      </c>
      <c r="F16" s="20">
        <v>3580</v>
      </c>
      <c r="G16" s="20">
        <v>6230</v>
      </c>
      <c r="H16" s="20">
        <f t="shared" si="0"/>
        <v>31866</v>
      </c>
      <c r="I16" s="20">
        <f t="shared" si="1"/>
        <v>9075</v>
      </c>
      <c r="J16" s="20">
        <f t="shared" si="2"/>
        <v>3580</v>
      </c>
    </row>
    <row r="17" spans="2:10">
      <c r="B17" s="30">
        <v>43000</v>
      </c>
      <c r="C17" s="20">
        <v>8759</v>
      </c>
      <c r="D17" s="20">
        <v>4081</v>
      </c>
      <c r="E17" s="20">
        <v>6048</v>
      </c>
      <c r="F17" s="20">
        <v>6146</v>
      </c>
      <c r="G17" s="31">
        <v>8518</v>
      </c>
      <c r="H17" s="20">
        <f t="shared" si="0"/>
        <v>33552</v>
      </c>
      <c r="I17" s="20">
        <f t="shared" si="1"/>
        <v>8759</v>
      </c>
      <c r="J17" s="20">
        <f t="shared" si="2"/>
        <v>4081</v>
      </c>
    </row>
    <row r="18" spans="2:10">
      <c r="B18" s="30">
        <v>43001</v>
      </c>
      <c r="C18" s="20">
        <v>6318</v>
      </c>
      <c r="D18" s="20">
        <v>8725</v>
      </c>
      <c r="E18" s="20">
        <v>5890</v>
      </c>
      <c r="F18" s="20">
        <v>8124</v>
      </c>
      <c r="G18" s="20">
        <v>4083</v>
      </c>
      <c r="H18" s="20">
        <f t="shared" si="0"/>
        <v>33140</v>
      </c>
      <c r="I18" s="20">
        <f t="shared" si="1"/>
        <v>8725</v>
      </c>
      <c r="J18" s="20">
        <f t="shared" si="2"/>
        <v>4083</v>
      </c>
    </row>
    <row r="19" spans="2:10">
      <c r="B19" s="30">
        <v>43002</v>
      </c>
      <c r="C19" s="20">
        <v>6857</v>
      </c>
      <c r="D19" s="20">
        <v>7436</v>
      </c>
      <c r="E19" s="20">
        <v>4893</v>
      </c>
      <c r="F19" s="20">
        <v>4742</v>
      </c>
      <c r="G19" s="20">
        <v>6469</v>
      </c>
      <c r="H19" s="20">
        <f t="shared" si="0"/>
        <v>30397</v>
      </c>
      <c r="I19" s="20">
        <f t="shared" si="1"/>
        <v>7436</v>
      </c>
      <c r="J19" s="20">
        <f t="shared" si="2"/>
        <v>4742</v>
      </c>
    </row>
    <row r="20" spans="2:10">
      <c r="B20" s="30">
        <v>43003</v>
      </c>
      <c r="C20" s="20">
        <v>6423</v>
      </c>
      <c r="D20" s="20">
        <v>9047</v>
      </c>
      <c r="E20" s="20">
        <v>5260</v>
      </c>
      <c r="F20" s="20">
        <v>7565</v>
      </c>
      <c r="G20" s="20">
        <v>5007</v>
      </c>
      <c r="H20" s="20">
        <f t="shared" si="0"/>
        <v>33302</v>
      </c>
      <c r="I20" s="20">
        <f t="shared" si="1"/>
        <v>9047</v>
      </c>
      <c r="J20" s="20">
        <f t="shared" si="2"/>
        <v>5007</v>
      </c>
    </row>
    <row r="21" spans="2:10">
      <c r="B21" s="30">
        <v>43004</v>
      </c>
      <c r="C21" s="20">
        <v>4678</v>
      </c>
      <c r="D21" s="20">
        <v>8920</v>
      </c>
      <c r="E21" s="20">
        <v>6724</v>
      </c>
      <c r="F21" s="20">
        <v>6666</v>
      </c>
      <c r="G21" s="20">
        <v>5517</v>
      </c>
      <c r="H21" s="20">
        <f t="shared" si="0"/>
        <v>32505</v>
      </c>
      <c r="I21" s="20">
        <f t="shared" si="1"/>
        <v>8920</v>
      </c>
      <c r="J21" s="20">
        <f t="shared" si="2"/>
        <v>4678</v>
      </c>
    </row>
    <row r="22" spans="2:10">
      <c r="B22" s="30">
        <v>43005</v>
      </c>
      <c r="C22" s="31">
        <v>9896</v>
      </c>
      <c r="D22" s="20">
        <v>4459</v>
      </c>
      <c r="E22" s="20">
        <v>4636</v>
      </c>
      <c r="F22" s="20">
        <v>3014</v>
      </c>
      <c r="G22" s="31">
        <v>9663</v>
      </c>
      <c r="H22" s="20">
        <f t="shared" si="0"/>
        <v>31668</v>
      </c>
      <c r="I22" s="20">
        <f t="shared" si="1"/>
        <v>9896</v>
      </c>
      <c r="J22" s="20">
        <f t="shared" si="2"/>
        <v>3014</v>
      </c>
    </row>
    <row r="23" spans="2:10">
      <c r="B23" s="30">
        <v>43006</v>
      </c>
      <c r="C23" s="20">
        <v>4560</v>
      </c>
      <c r="D23" s="20">
        <v>3217</v>
      </c>
      <c r="E23" s="20">
        <v>9446</v>
      </c>
      <c r="F23" s="20">
        <v>8077</v>
      </c>
      <c r="G23" s="20">
        <v>6403</v>
      </c>
      <c r="H23" s="20">
        <f t="shared" si="0"/>
        <v>31703</v>
      </c>
      <c r="I23" s="20">
        <f t="shared" si="1"/>
        <v>9446</v>
      </c>
      <c r="J23" s="20">
        <f t="shared" si="2"/>
        <v>3217</v>
      </c>
    </row>
    <row r="24" spans="2:10">
      <c r="B24" s="30">
        <v>43007</v>
      </c>
      <c r="C24" s="31">
        <v>8825</v>
      </c>
      <c r="D24" s="20">
        <v>3242</v>
      </c>
      <c r="E24" s="20">
        <v>9951</v>
      </c>
      <c r="F24" s="20">
        <v>6264</v>
      </c>
      <c r="G24" s="31">
        <v>5300</v>
      </c>
      <c r="H24" s="20">
        <f t="shared" si="0"/>
        <v>33582</v>
      </c>
      <c r="I24" s="20">
        <f t="shared" si="1"/>
        <v>9951</v>
      </c>
      <c r="J24" s="20">
        <f t="shared" si="2"/>
        <v>3242</v>
      </c>
    </row>
    <row r="25" spans="2:10">
      <c r="B25" s="30">
        <v>43008</v>
      </c>
      <c r="C25" s="20">
        <v>7200</v>
      </c>
      <c r="D25" s="20">
        <v>5953</v>
      </c>
      <c r="E25" s="20">
        <v>6960</v>
      </c>
      <c r="F25" s="20">
        <v>7957</v>
      </c>
      <c r="G25" s="20">
        <v>6081</v>
      </c>
      <c r="H25" s="20">
        <f t="shared" si="0"/>
        <v>34151</v>
      </c>
      <c r="I25" s="20">
        <f t="shared" si="1"/>
        <v>7957</v>
      </c>
      <c r="J25" s="20">
        <f t="shared" si="2"/>
        <v>5953</v>
      </c>
    </row>
    <row r="26" spans="2:10">
      <c r="B26" s="30">
        <v>43009</v>
      </c>
      <c r="C26" s="20">
        <v>5329</v>
      </c>
      <c r="D26" s="31">
        <v>3446</v>
      </c>
      <c r="E26" s="31">
        <v>6071</v>
      </c>
      <c r="F26" s="31">
        <v>4275</v>
      </c>
      <c r="G26" s="20">
        <v>3336</v>
      </c>
      <c r="H26" s="20">
        <f t="shared" si="0"/>
        <v>22457</v>
      </c>
      <c r="I26" s="20">
        <f t="shared" si="1"/>
        <v>6071</v>
      </c>
      <c r="J26" s="20">
        <f t="shared" si="2"/>
        <v>3336</v>
      </c>
    </row>
    <row r="27" spans="2:10">
      <c r="B27" s="30">
        <v>43010</v>
      </c>
      <c r="C27" s="20">
        <v>6626</v>
      </c>
      <c r="D27" s="20">
        <v>8121</v>
      </c>
      <c r="E27" s="20">
        <v>3578</v>
      </c>
      <c r="F27" s="20">
        <v>4005</v>
      </c>
      <c r="G27" s="20">
        <v>4092</v>
      </c>
      <c r="H27" s="20">
        <f t="shared" si="0"/>
        <v>26422</v>
      </c>
      <c r="I27" s="20">
        <f t="shared" si="1"/>
        <v>8121</v>
      </c>
      <c r="J27" s="20">
        <f t="shared" si="2"/>
        <v>3578</v>
      </c>
    </row>
    <row r="28" spans="2:10">
      <c r="B28" s="30">
        <v>43011</v>
      </c>
      <c r="C28" s="20">
        <v>3903</v>
      </c>
      <c r="D28" s="20">
        <v>6247</v>
      </c>
      <c r="E28" s="20">
        <v>4001</v>
      </c>
      <c r="F28" s="20">
        <v>7164</v>
      </c>
      <c r="G28" s="20">
        <v>4649</v>
      </c>
      <c r="H28" s="20">
        <f t="shared" si="0"/>
        <v>25964</v>
      </c>
      <c r="I28" s="20">
        <f t="shared" si="1"/>
        <v>7164</v>
      </c>
      <c r="J28" s="20">
        <f t="shared" si="2"/>
        <v>3903</v>
      </c>
    </row>
    <row r="29" spans="2:10">
      <c r="B29" s="30">
        <v>43012</v>
      </c>
      <c r="C29" s="20">
        <v>3863</v>
      </c>
      <c r="D29" s="20">
        <v>7021</v>
      </c>
      <c r="E29" s="20">
        <v>4537</v>
      </c>
      <c r="F29" s="20">
        <v>6314</v>
      </c>
      <c r="G29" s="20">
        <v>3715</v>
      </c>
      <c r="H29" s="20">
        <f t="shared" si="0"/>
        <v>25450</v>
      </c>
      <c r="I29" s="20">
        <f t="shared" si="1"/>
        <v>7021</v>
      </c>
      <c r="J29" s="20">
        <f t="shared" si="2"/>
        <v>3715</v>
      </c>
    </row>
    <row r="30" spans="2:10">
      <c r="B30" s="30">
        <v>43013</v>
      </c>
      <c r="C30" s="20">
        <v>8769</v>
      </c>
      <c r="D30" s="20">
        <v>5288</v>
      </c>
      <c r="E30" s="20">
        <v>5556</v>
      </c>
      <c r="F30" s="20">
        <v>8610</v>
      </c>
      <c r="G30" s="20">
        <v>3684</v>
      </c>
      <c r="H30" s="20">
        <f t="shared" si="0"/>
        <v>31907</v>
      </c>
      <c r="I30" s="20">
        <f t="shared" si="1"/>
        <v>8769</v>
      </c>
      <c r="J30" s="20">
        <f t="shared" si="2"/>
        <v>3684</v>
      </c>
    </row>
    <row r="31" spans="2:10">
      <c r="B31" s="30">
        <v>43014</v>
      </c>
      <c r="C31" s="20">
        <v>4507</v>
      </c>
      <c r="D31" s="20">
        <v>8506</v>
      </c>
      <c r="E31" s="20">
        <v>6654</v>
      </c>
      <c r="F31" s="20">
        <v>7712</v>
      </c>
      <c r="G31" s="31">
        <v>3278</v>
      </c>
      <c r="H31" s="20">
        <f t="shared" si="0"/>
        <v>30657</v>
      </c>
      <c r="I31" s="20">
        <f t="shared" si="1"/>
        <v>8506</v>
      </c>
      <c r="J31" s="20">
        <f t="shared" si="2"/>
        <v>3278</v>
      </c>
    </row>
    <row r="32" spans="2:10">
      <c r="B32" s="30">
        <v>43015</v>
      </c>
      <c r="C32" s="20">
        <v>5988</v>
      </c>
      <c r="D32" s="20">
        <v>4659</v>
      </c>
      <c r="E32" s="20">
        <v>5465</v>
      </c>
      <c r="F32" s="20">
        <v>7577</v>
      </c>
      <c r="G32" s="20">
        <v>7308</v>
      </c>
      <c r="H32" s="20">
        <f t="shared" si="0"/>
        <v>30997</v>
      </c>
      <c r="I32" s="20">
        <f t="shared" si="1"/>
        <v>7577</v>
      </c>
      <c r="J32" s="20">
        <f t="shared" si="2"/>
        <v>4659</v>
      </c>
    </row>
    <row r="33" spans="2:10">
      <c r="B33" s="30">
        <v>43016</v>
      </c>
      <c r="C33" s="20">
        <v>9795</v>
      </c>
      <c r="D33" s="20">
        <v>4816</v>
      </c>
      <c r="E33" s="20">
        <v>9797</v>
      </c>
      <c r="F33" s="20">
        <v>7348</v>
      </c>
      <c r="G33" s="20">
        <v>5741</v>
      </c>
      <c r="H33" s="20">
        <f t="shared" si="0"/>
        <v>37497</v>
      </c>
      <c r="I33" s="20">
        <f t="shared" si="1"/>
        <v>9797</v>
      </c>
      <c r="J33" s="20">
        <f t="shared" si="2"/>
        <v>4816</v>
      </c>
    </row>
    <row r="34" spans="2:10">
      <c r="B34" s="30">
        <v>43017</v>
      </c>
      <c r="C34" s="20">
        <v>4471</v>
      </c>
      <c r="D34" s="20">
        <v>9816</v>
      </c>
      <c r="E34" s="20">
        <v>4990</v>
      </c>
      <c r="F34" s="20">
        <v>5708</v>
      </c>
      <c r="G34" s="20">
        <v>9881</v>
      </c>
      <c r="H34" s="20">
        <f t="shared" si="0"/>
        <v>34866</v>
      </c>
      <c r="I34" s="20">
        <f t="shared" si="1"/>
        <v>9881</v>
      </c>
      <c r="J34" s="20">
        <f t="shared" si="2"/>
        <v>4471</v>
      </c>
    </row>
    <row r="35" spans="2:10">
      <c r="B35" s="30">
        <v>43018</v>
      </c>
      <c r="C35" s="20">
        <v>9462</v>
      </c>
      <c r="D35" s="20">
        <v>5665</v>
      </c>
      <c r="E35" s="20">
        <v>3920</v>
      </c>
      <c r="F35" s="20">
        <v>4264</v>
      </c>
      <c r="G35" s="20">
        <v>3359</v>
      </c>
      <c r="H35" s="20">
        <f t="shared" si="0"/>
        <v>26670</v>
      </c>
      <c r="I35" s="20">
        <f t="shared" si="1"/>
        <v>9462</v>
      </c>
      <c r="J35" s="20">
        <f t="shared" si="2"/>
        <v>3359</v>
      </c>
    </row>
    <row r="36" spans="2:10">
      <c r="B36" s="30">
        <v>43019</v>
      </c>
      <c r="C36" s="20">
        <v>6995</v>
      </c>
      <c r="D36" s="20">
        <v>9965</v>
      </c>
      <c r="E36" s="20">
        <v>4460</v>
      </c>
      <c r="F36" s="20">
        <v>3743</v>
      </c>
      <c r="G36" s="20">
        <v>8033</v>
      </c>
      <c r="H36" s="20">
        <f t="shared" si="0"/>
        <v>33196</v>
      </c>
      <c r="I36" s="20">
        <f t="shared" si="1"/>
        <v>9965</v>
      </c>
      <c r="J36" s="20">
        <f t="shared" si="2"/>
        <v>3743</v>
      </c>
    </row>
    <row r="37" spans="2:10">
      <c r="B37" s="30">
        <v>43020</v>
      </c>
      <c r="C37" s="20">
        <v>4291</v>
      </c>
      <c r="D37" s="20">
        <v>4858</v>
      </c>
      <c r="E37" s="20">
        <v>6666</v>
      </c>
      <c r="F37" s="20">
        <v>3715</v>
      </c>
      <c r="G37" s="20">
        <v>3545</v>
      </c>
      <c r="H37" s="20">
        <f t="shared" si="0"/>
        <v>23075</v>
      </c>
      <c r="I37" s="20">
        <f t="shared" si="1"/>
        <v>6666</v>
      </c>
      <c r="J37" s="20">
        <f t="shared" si="2"/>
        <v>3545</v>
      </c>
    </row>
    <row r="38" spans="2:10">
      <c r="B38" s="30">
        <v>43021</v>
      </c>
      <c r="C38" s="20">
        <v>3264</v>
      </c>
      <c r="D38" s="20">
        <v>9084</v>
      </c>
      <c r="E38" s="20">
        <v>5582</v>
      </c>
      <c r="F38" s="20">
        <v>9153</v>
      </c>
      <c r="G38" s="20">
        <v>6197</v>
      </c>
      <c r="H38" s="20">
        <f t="shared" si="0"/>
        <v>33280</v>
      </c>
      <c r="I38" s="20">
        <f t="shared" si="1"/>
        <v>9153</v>
      </c>
      <c r="J38" s="20">
        <f t="shared" si="2"/>
        <v>3264</v>
      </c>
    </row>
    <row r="39" spans="2:10">
      <c r="B39" s="30">
        <v>43022</v>
      </c>
      <c r="C39" s="20">
        <v>6340</v>
      </c>
      <c r="D39" s="20">
        <v>5080</v>
      </c>
      <c r="E39" s="20">
        <v>6351</v>
      </c>
      <c r="F39" s="20">
        <v>3753</v>
      </c>
      <c r="G39" s="20">
        <v>6513</v>
      </c>
      <c r="H39" s="20">
        <f t="shared" si="0"/>
        <v>28037</v>
      </c>
      <c r="I39" s="20">
        <f t="shared" si="1"/>
        <v>6513</v>
      </c>
      <c r="J39" s="20">
        <f t="shared" si="2"/>
        <v>3753</v>
      </c>
    </row>
    <row r="40" spans="2:10">
      <c r="B40" s="30">
        <v>43023</v>
      </c>
      <c r="C40" s="20">
        <v>9336</v>
      </c>
      <c r="D40" s="20">
        <v>3703</v>
      </c>
      <c r="E40" s="20">
        <v>3219</v>
      </c>
      <c r="F40" s="20">
        <v>6517</v>
      </c>
      <c r="G40" s="20">
        <v>5854</v>
      </c>
      <c r="H40" s="20">
        <f t="shared" si="0"/>
        <v>28629</v>
      </c>
      <c r="I40" s="20">
        <f t="shared" si="1"/>
        <v>9336</v>
      </c>
      <c r="J40" s="20">
        <f t="shared" si="2"/>
        <v>3219</v>
      </c>
    </row>
    <row r="41" spans="2:10">
      <c r="B41" s="30">
        <v>43024</v>
      </c>
      <c r="C41" s="20">
        <v>9010</v>
      </c>
      <c r="D41" s="20">
        <v>5913</v>
      </c>
      <c r="E41" s="20">
        <v>7392</v>
      </c>
      <c r="F41" s="20">
        <v>9726</v>
      </c>
      <c r="G41" s="31">
        <v>2958</v>
      </c>
      <c r="H41" s="20">
        <f t="shared" si="0"/>
        <v>34999</v>
      </c>
      <c r="I41" s="20">
        <f t="shared" si="1"/>
        <v>9726</v>
      </c>
      <c r="J41" s="20">
        <f t="shared" si="2"/>
        <v>2958</v>
      </c>
    </row>
    <row r="42" spans="2:10">
      <c r="B42" s="30">
        <v>43025</v>
      </c>
      <c r="C42" s="20">
        <v>9052</v>
      </c>
      <c r="D42" s="20">
        <v>8611</v>
      </c>
      <c r="E42" s="20">
        <v>7300</v>
      </c>
      <c r="F42" s="20">
        <v>5718</v>
      </c>
      <c r="G42" s="20">
        <v>7298</v>
      </c>
      <c r="H42" s="20">
        <f t="shared" si="0"/>
        <v>37979</v>
      </c>
      <c r="I42" s="20">
        <f t="shared" si="1"/>
        <v>9052</v>
      </c>
      <c r="J42" s="20">
        <f t="shared" si="2"/>
        <v>5718</v>
      </c>
    </row>
    <row r="43" spans="2:10">
      <c r="B43" s="30">
        <v>43026</v>
      </c>
      <c r="C43" s="20">
        <v>7197</v>
      </c>
      <c r="D43" s="20">
        <v>4529</v>
      </c>
      <c r="E43" s="20">
        <v>7650</v>
      </c>
      <c r="F43" s="20">
        <v>5003</v>
      </c>
      <c r="G43" s="20">
        <v>9947</v>
      </c>
      <c r="H43" s="20">
        <f t="shared" si="0"/>
        <v>34326</v>
      </c>
      <c r="I43" s="20">
        <f t="shared" si="1"/>
        <v>9947</v>
      </c>
      <c r="J43" s="20">
        <f t="shared" si="2"/>
        <v>4529</v>
      </c>
    </row>
    <row r="44" spans="2:10">
      <c r="B44" s="30">
        <v>43027</v>
      </c>
      <c r="C44" s="20">
        <v>4144</v>
      </c>
      <c r="D44" s="20">
        <v>9718</v>
      </c>
      <c r="E44" s="20">
        <v>3558</v>
      </c>
      <c r="F44" s="20">
        <v>5445</v>
      </c>
      <c r="G44" s="20">
        <v>6566</v>
      </c>
      <c r="H44" s="20">
        <f t="shared" si="0"/>
        <v>29431</v>
      </c>
      <c r="I44" s="20">
        <f t="shared" si="1"/>
        <v>9718</v>
      </c>
      <c r="J44" s="20">
        <f t="shared" si="2"/>
        <v>3558</v>
      </c>
    </row>
    <row r="45" spans="2:10">
      <c r="B45" s="30">
        <v>43028</v>
      </c>
      <c r="C45" s="31">
        <v>5200</v>
      </c>
      <c r="D45" s="31">
        <v>5512</v>
      </c>
      <c r="E45" s="31">
        <v>3333</v>
      </c>
      <c r="F45" s="31">
        <v>7274</v>
      </c>
      <c r="G45" s="20">
        <v>3373</v>
      </c>
      <c r="H45" s="20">
        <f t="shared" si="0"/>
        <v>24692</v>
      </c>
      <c r="I45" s="20">
        <f t="shared" si="1"/>
        <v>7274</v>
      </c>
      <c r="J45" s="20">
        <f t="shared" si="2"/>
        <v>3333</v>
      </c>
    </row>
    <row r="46" spans="2:10">
      <c r="B46" s="30">
        <v>43029</v>
      </c>
      <c r="C46" s="20">
        <v>3117</v>
      </c>
      <c r="D46" s="20">
        <v>8693</v>
      </c>
      <c r="E46" s="20">
        <v>9430</v>
      </c>
      <c r="F46" s="20">
        <v>7473</v>
      </c>
      <c r="G46" s="20">
        <v>8324</v>
      </c>
      <c r="H46" s="20">
        <f t="shared" si="0"/>
        <v>37037</v>
      </c>
      <c r="I46" s="20">
        <f t="shared" si="1"/>
        <v>9430</v>
      </c>
      <c r="J46" s="20">
        <f t="shared" si="2"/>
        <v>3117</v>
      </c>
    </row>
    <row r="47" spans="2:10">
      <c r="B47" s="30">
        <v>43030</v>
      </c>
      <c r="C47" s="20">
        <v>5806</v>
      </c>
      <c r="D47" s="20">
        <v>3388</v>
      </c>
      <c r="E47" s="20">
        <v>5798</v>
      </c>
      <c r="F47" s="20">
        <v>6280</v>
      </c>
      <c r="G47" s="20">
        <v>7537</v>
      </c>
      <c r="H47" s="20">
        <f t="shared" si="0"/>
        <v>28809</v>
      </c>
      <c r="I47" s="20">
        <f t="shared" si="1"/>
        <v>7537</v>
      </c>
      <c r="J47" s="20">
        <f t="shared" si="2"/>
        <v>3388</v>
      </c>
    </row>
    <row r="48" spans="2:10">
      <c r="B48" s="30">
        <v>43031</v>
      </c>
      <c r="C48" s="20">
        <v>7904</v>
      </c>
      <c r="D48" s="20">
        <v>4159</v>
      </c>
      <c r="E48" s="20">
        <v>5558</v>
      </c>
      <c r="F48" s="20">
        <v>8051</v>
      </c>
      <c r="G48" s="20">
        <v>6724</v>
      </c>
      <c r="H48" s="20">
        <f t="shared" si="0"/>
        <v>32396</v>
      </c>
      <c r="I48" s="20">
        <f t="shared" si="1"/>
        <v>8051</v>
      </c>
      <c r="J48" s="20">
        <f t="shared" si="2"/>
        <v>4159</v>
      </c>
    </row>
    <row r="49" spans="2:10">
      <c r="B49" s="30">
        <v>43032</v>
      </c>
      <c r="C49" s="20">
        <v>6155</v>
      </c>
      <c r="D49" s="20">
        <v>9702</v>
      </c>
      <c r="E49" s="20">
        <v>7155</v>
      </c>
      <c r="F49" s="20">
        <v>4538</v>
      </c>
      <c r="G49" s="20">
        <v>3898</v>
      </c>
      <c r="H49" s="20">
        <f t="shared" si="0"/>
        <v>31448</v>
      </c>
      <c r="I49" s="20">
        <f t="shared" si="1"/>
        <v>9702</v>
      </c>
      <c r="J49" s="20">
        <f t="shared" si="2"/>
        <v>3898</v>
      </c>
    </row>
    <row r="50" spans="2:10">
      <c r="B50" s="30">
        <v>43033</v>
      </c>
      <c r="C50" s="20">
        <v>5559</v>
      </c>
      <c r="D50" s="20">
        <v>5096</v>
      </c>
      <c r="E50" s="20">
        <v>9786</v>
      </c>
      <c r="F50" s="20">
        <v>9709</v>
      </c>
      <c r="G50" s="20">
        <v>3229</v>
      </c>
      <c r="H50" s="20">
        <f t="shared" si="0"/>
        <v>33379</v>
      </c>
      <c r="I50" s="20">
        <f t="shared" si="1"/>
        <v>9786</v>
      </c>
      <c r="J50" s="20">
        <f t="shared" si="2"/>
        <v>3229</v>
      </c>
    </row>
    <row r="51" spans="2:10">
      <c r="B51" s="30">
        <v>43034</v>
      </c>
      <c r="C51" s="20">
        <v>6091</v>
      </c>
      <c r="D51" s="20">
        <v>4818</v>
      </c>
      <c r="E51" s="20">
        <v>6218</v>
      </c>
      <c r="F51" s="20">
        <v>3931</v>
      </c>
      <c r="G51" s="20">
        <v>3770</v>
      </c>
      <c r="H51" s="20">
        <f t="shared" si="0"/>
        <v>24828</v>
      </c>
      <c r="I51" s="20">
        <f t="shared" si="1"/>
        <v>6218</v>
      </c>
      <c r="J51" s="20">
        <f t="shared" si="2"/>
        <v>3770</v>
      </c>
    </row>
    <row r="52" spans="2:10">
      <c r="B52" s="30">
        <v>43035</v>
      </c>
      <c r="C52" s="20">
        <v>4790</v>
      </c>
      <c r="D52" s="20">
        <v>9921</v>
      </c>
      <c r="E52" s="20">
        <v>4148</v>
      </c>
      <c r="F52" s="20">
        <v>6627</v>
      </c>
      <c r="G52" s="20">
        <v>9866</v>
      </c>
      <c r="H52" s="20">
        <f t="shared" si="0"/>
        <v>35352</v>
      </c>
      <c r="I52" s="20">
        <f t="shared" si="1"/>
        <v>9921</v>
      </c>
      <c r="J52" s="20">
        <f t="shared" si="2"/>
        <v>4148</v>
      </c>
    </row>
    <row r="53" spans="2:10">
      <c r="B53" s="30">
        <v>43036</v>
      </c>
      <c r="C53" s="20">
        <v>7010</v>
      </c>
      <c r="D53" s="20">
        <v>5343</v>
      </c>
      <c r="E53" s="20">
        <v>7035</v>
      </c>
      <c r="F53" s="20">
        <v>6956</v>
      </c>
      <c r="G53" s="20">
        <v>3102</v>
      </c>
      <c r="H53" s="20">
        <f t="shared" si="0"/>
        <v>29446</v>
      </c>
      <c r="I53" s="20">
        <f t="shared" si="1"/>
        <v>7035</v>
      </c>
      <c r="J53" s="20">
        <f t="shared" si="2"/>
        <v>3102</v>
      </c>
    </row>
    <row r="54" spans="2:10">
      <c r="B54" s="30">
        <v>43037</v>
      </c>
      <c r="C54" s="20">
        <v>3541</v>
      </c>
      <c r="D54" s="20">
        <v>9186</v>
      </c>
      <c r="E54" s="20">
        <v>8400</v>
      </c>
      <c r="F54" s="20">
        <v>8351</v>
      </c>
      <c r="G54" s="20">
        <v>7102</v>
      </c>
      <c r="H54" s="20">
        <f t="shared" si="0"/>
        <v>36580</v>
      </c>
      <c r="I54" s="20">
        <f t="shared" si="1"/>
        <v>9186</v>
      </c>
      <c r="J54" s="20">
        <f t="shared" si="2"/>
        <v>3541</v>
      </c>
    </row>
    <row r="55" spans="2:10">
      <c r="B55" s="30">
        <v>43038</v>
      </c>
      <c r="C55" s="20">
        <v>6009</v>
      </c>
      <c r="D55" s="20">
        <v>2950</v>
      </c>
      <c r="E55" s="20">
        <v>3923</v>
      </c>
      <c r="F55" s="20">
        <v>6974</v>
      </c>
      <c r="G55" s="20">
        <v>9112</v>
      </c>
      <c r="H55" s="20">
        <f t="shared" si="0"/>
        <v>28968</v>
      </c>
      <c r="I55" s="20">
        <f t="shared" si="1"/>
        <v>9112</v>
      </c>
      <c r="J55" s="20">
        <f t="shared" si="2"/>
        <v>2950</v>
      </c>
    </row>
    <row r="56" spans="2:10">
      <c r="B56" s="30">
        <v>43039</v>
      </c>
      <c r="C56" s="20">
        <v>5598</v>
      </c>
      <c r="D56" s="20">
        <v>4848</v>
      </c>
      <c r="E56" s="20">
        <v>6527</v>
      </c>
      <c r="F56" s="20">
        <v>6087</v>
      </c>
      <c r="G56" s="20">
        <v>9109</v>
      </c>
      <c r="H56" s="20">
        <f t="shared" si="0"/>
        <v>32169</v>
      </c>
      <c r="I56" s="20">
        <f t="shared" si="1"/>
        <v>9109</v>
      </c>
      <c r="J56" s="20">
        <f t="shared" si="2"/>
        <v>4848</v>
      </c>
    </row>
    <row r="57" spans="2:10">
      <c r="B57" s="30">
        <v>43040</v>
      </c>
      <c r="C57" s="20">
        <v>5564</v>
      </c>
      <c r="D57" s="20">
        <v>6238</v>
      </c>
      <c r="E57" s="20">
        <v>4615</v>
      </c>
      <c r="F57" s="20">
        <v>8276</v>
      </c>
      <c r="G57" s="20">
        <v>5310</v>
      </c>
      <c r="H57" s="20">
        <f t="shared" si="0"/>
        <v>30003</v>
      </c>
      <c r="I57" s="20">
        <f t="shared" si="1"/>
        <v>8276</v>
      </c>
      <c r="J57" s="20">
        <f t="shared" si="2"/>
        <v>4615</v>
      </c>
    </row>
    <row r="58" spans="2:10">
      <c r="B58" s="30">
        <v>43041</v>
      </c>
      <c r="C58" s="20">
        <v>9776</v>
      </c>
      <c r="D58" s="20">
        <v>6404</v>
      </c>
      <c r="E58" s="20">
        <v>4974</v>
      </c>
      <c r="F58" s="20">
        <v>8306</v>
      </c>
      <c r="G58" s="20">
        <v>4221</v>
      </c>
      <c r="H58" s="20">
        <f t="shared" si="0"/>
        <v>33681</v>
      </c>
      <c r="I58" s="20">
        <f t="shared" si="1"/>
        <v>9776</v>
      </c>
      <c r="J58" s="20">
        <f t="shared" si="2"/>
        <v>4221</v>
      </c>
    </row>
    <row r="59" spans="2:10">
      <c r="B59" s="30">
        <v>43042</v>
      </c>
      <c r="C59" s="20">
        <v>4625</v>
      </c>
      <c r="D59" s="20">
        <v>3103</v>
      </c>
      <c r="E59" s="20">
        <v>9107</v>
      </c>
      <c r="F59" s="20">
        <v>6220</v>
      </c>
      <c r="G59" s="20">
        <v>5333</v>
      </c>
      <c r="H59" s="20">
        <f t="shared" si="0"/>
        <v>28388</v>
      </c>
      <c r="I59" s="20">
        <f t="shared" si="1"/>
        <v>9107</v>
      </c>
      <c r="J59" s="20">
        <f t="shared" si="2"/>
        <v>3103</v>
      </c>
    </row>
    <row r="60" spans="2:10">
      <c r="B60" s="30">
        <v>43043</v>
      </c>
      <c r="C60" s="20">
        <v>9307</v>
      </c>
      <c r="D60" s="20">
        <v>4351</v>
      </c>
      <c r="E60" s="20">
        <v>9416</v>
      </c>
      <c r="F60" s="20">
        <v>4491</v>
      </c>
      <c r="G60" s="20">
        <v>9827</v>
      </c>
      <c r="H60" s="20">
        <f t="shared" si="0"/>
        <v>37392</v>
      </c>
      <c r="I60" s="20">
        <f t="shared" si="1"/>
        <v>9827</v>
      </c>
      <c r="J60" s="20">
        <f t="shared" si="2"/>
        <v>4351</v>
      </c>
    </row>
    <row r="61" spans="2:10">
      <c r="B61" s="30">
        <v>43044</v>
      </c>
      <c r="C61" s="20">
        <v>3934</v>
      </c>
      <c r="D61" s="20">
        <v>7069</v>
      </c>
      <c r="E61" s="20">
        <v>7024</v>
      </c>
      <c r="F61" s="20">
        <v>3808</v>
      </c>
      <c r="G61" s="20">
        <v>5434</v>
      </c>
      <c r="H61" s="20">
        <f t="shared" si="0"/>
        <v>27269</v>
      </c>
      <c r="I61" s="20">
        <f t="shared" si="1"/>
        <v>7069</v>
      </c>
      <c r="J61" s="20">
        <f t="shared" si="2"/>
        <v>3808</v>
      </c>
    </row>
    <row r="62" spans="2:10">
      <c r="B62" s="30">
        <v>43045</v>
      </c>
      <c r="C62" s="20">
        <v>4995</v>
      </c>
      <c r="D62" s="20">
        <v>5681</v>
      </c>
      <c r="E62" s="20">
        <v>8470</v>
      </c>
      <c r="F62" s="20">
        <v>5600</v>
      </c>
      <c r="G62" s="20">
        <v>5910</v>
      </c>
      <c r="H62" s="20">
        <f t="shared" si="0"/>
        <v>30656</v>
      </c>
      <c r="I62" s="20">
        <f t="shared" si="1"/>
        <v>8470</v>
      </c>
      <c r="J62" s="20">
        <f t="shared" si="2"/>
        <v>4995</v>
      </c>
    </row>
    <row r="63" spans="2:10">
      <c r="B63" s="30">
        <v>43046</v>
      </c>
      <c r="C63" s="20">
        <v>3442</v>
      </c>
      <c r="D63" s="20">
        <v>5212</v>
      </c>
      <c r="E63" s="20">
        <v>9775</v>
      </c>
      <c r="F63" s="20">
        <v>7103</v>
      </c>
      <c r="G63" s="20">
        <v>8765</v>
      </c>
      <c r="H63" s="20">
        <f t="shared" si="0"/>
        <v>34297</v>
      </c>
      <c r="I63" s="20">
        <f t="shared" si="1"/>
        <v>9775</v>
      </c>
      <c r="J63" s="20">
        <f t="shared" si="2"/>
        <v>3442</v>
      </c>
    </row>
    <row r="64" spans="2:10">
      <c r="B64" s="30">
        <v>43047</v>
      </c>
      <c r="C64" s="20">
        <v>3732</v>
      </c>
      <c r="D64" s="20">
        <v>3838</v>
      </c>
      <c r="E64" s="20">
        <v>9234</v>
      </c>
      <c r="F64" s="20">
        <v>8109</v>
      </c>
      <c r="G64" s="20">
        <v>8206</v>
      </c>
      <c r="H64" s="20">
        <f t="shared" si="0"/>
        <v>33119</v>
      </c>
      <c r="I64" s="20">
        <f t="shared" si="1"/>
        <v>9234</v>
      </c>
      <c r="J64" s="20">
        <f t="shared" si="2"/>
        <v>3732</v>
      </c>
    </row>
    <row r="65" spans="2:10">
      <c r="B65" s="30">
        <v>43048</v>
      </c>
      <c r="C65" s="20">
        <v>8086</v>
      </c>
      <c r="D65" s="20">
        <v>8611</v>
      </c>
      <c r="E65" s="20">
        <v>8751</v>
      </c>
      <c r="F65" s="20">
        <v>4130</v>
      </c>
      <c r="G65" s="20">
        <v>9158</v>
      </c>
      <c r="H65" s="20">
        <f t="shared" si="0"/>
        <v>38736</v>
      </c>
      <c r="I65" s="20">
        <f t="shared" si="1"/>
        <v>9158</v>
      </c>
      <c r="J65" s="20">
        <f t="shared" si="2"/>
        <v>4130</v>
      </c>
    </row>
    <row r="66" spans="2:10">
      <c r="B66" s="30">
        <v>43049</v>
      </c>
      <c r="C66" s="20">
        <v>8485</v>
      </c>
      <c r="D66" s="20">
        <v>4131</v>
      </c>
      <c r="E66" s="20">
        <v>9381</v>
      </c>
      <c r="F66" s="20">
        <v>8001</v>
      </c>
      <c r="G66" s="20">
        <v>3280</v>
      </c>
      <c r="H66" s="20">
        <f t="shared" si="0"/>
        <v>33278</v>
      </c>
      <c r="I66" s="20">
        <f t="shared" si="1"/>
        <v>9381</v>
      </c>
      <c r="J66" s="20">
        <f t="shared" si="2"/>
        <v>3280</v>
      </c>
    </row>
    <row r="67" spans="2:10">
      <c r="B67" s="30">
        <v>43050</v>
      </c>
      <c r="C67" s="20">
        <v>5446</v>
      </c>
      <c r="D67" s="20">
        <v>4264</v>
      </c>
      <c r="E67" s="20">
        <v>5083</v>
      </c>
      <c r="F67" s="20">
        <v>7257</v>
      </c>
      <c r="G67" s="20">
        <v>3636</v>
      </c>
      <c r="H67" s="20">
        <f t="shared" si="0"/>
        <v>25686</v>
      </c>
      <c r="I67" s="20">
        <f t="shared" si="1"/>
        <v>7257</v>
      </c>
      <c r="J67" s="20">
        <f t="shared" si="2"/>
        <v>3636</v>
      </c>
    </row>
    <row r="68" spans="2:10">
      <c r="B68" s="30">
        <v>43051</v>
      </c>
      <c r="C68" s="20">
        <v>2949</v>
      </c>
      <c r="D68" s="20">
        <v>5244</v>
      </c>
      <c r="E68" s="20">
        <v>3443</v>
      </c>
      <c r="F68" s="20">
        <v>6149</v>
      </c>
      <c r="G68" s="20">
        <v>5980</v>
      </c>
      <c r="H68" s="20">
        <f t="shared" si="0"/>
        <v>23765</v>
      </c>
      <c r="I68" s="20">
        <f t="shared" si="1"/>
        <v>6149</v>
      </c>
      <c r="J68" s="20">
        <f t="shared" si="2"/>
        <v>2949</v>
      </c>
    </row>
    <row r="69" spans="2:10">
      <c r="B69" s="30">
        <v>43052</v>
      </c>
      <c r="C69" s="20">
        <v>6282</v>
      </c>
      <c r="D69" s="20">
        <v>8110</v>
      </c>
      <c r="E69" s="20">
        <v>6982</v>
      </c>
      <c r="F69" s="20">
        <v>6896</v>
      </c>
      <c r="G69" s="20">
        <v>9561</v>
      </c>
      <c r="H69" s="20">
        <f t="shared" ref="H69:H132" si="3">SUM(C69:G69)</f>
        <v>37831</v>
      </c>
      <c r="I69" s="20">
        <f t="shared" ref="I69:I132" si="4">MAX(C69:G69)</f>
        <v>9561</v>
      </c>
      <c r="J69" s="20">
        <f t="shared" ref="J69:J132" si="5">MIN(C69:G69)</f>
        <v>6282</v>
      </c>
    </row>
    <row r="70" spans="2:10">
      <c r="B70" s="30">
        <v>43053</v>
      </c>
      <c r="C70" s="20">
        <v>6494</v>
      </c>
      <c r="D70" s="20">
        <v>5095</v>
      </c>
      <c r="E70" s="20">
        <v>4439</v>
      </c>
      <c r="F70" s="20">
        <v>4511</v>
      </c>
      <c r="G70" s="20">
        <v>4273</v>
      </c>
      <c r="H70" s="20">
        <f t="shared" si="3"/>
        <v>24812</v>
      </c>
      <c r="I70" s="20">
        <f t="shared" si="4"/>
        <v>6494</v>
      </c>
      <c r="J70" s="20">
        <f t="shared" si="5"/>
        <v>4273</v>
      </c>
    </row>
    <row r="71" spans="2:10">
      <c r="B71" s="30">
        <v>43054</v>
      </c>
      <c r="C71" s="20">
        <v>9068</v>
      </c>
      <c r="D71" s="20">
        <v>8515</v>
      </c>
      <c r="E71" s="20">
        <v>9579</v>
      </c>
      <c r="F71" s="20">
        <v>7743</v>
      </c>
      <c r="G71" s="20">
        <v>6105</v>
      </c>
      <c r="H71" s="20">
        <f t="shared" si="3"/>
        <v>41010</v>
      </c>
      <c r="I71" s="20">
        <f t="shared" si="4"/>
        <v>9579</v>
      </c>
      <c r="J71" s="20">
        <f t="shared" si="5"/>
        <v>6105</v>
      </c>
    </row>
    <row r="72" spans="2:10">
      <c r="B72" s="30">
        <v>43055</v>
      </c>
      <c r="C72" s="20">
        <v>5164</v>
      </c>
      <c r="D72" s="20">
        <v>6829</v>
      </c>
      <c r="E72" s="20">
        <v>6252</v>
      </c>
      <c r="F72" s="20">
        <v>7049</v>
      </c>
      <c r="G72" s="20">
        <v>5317</v>
      </c>
      <c r="H72" s="20">
        <f t="shared" si="3"/>
        <v>30611</v>
      </c>
      <c r="I72" s="20">
        <f t="shared" si="4"/>
        <v>7049</v>
      </c>
      <c r="J72" s="20">
        <f t="shared" si="5"/>
        <v>5164</v>
      </c>
    </row>
    <row r="73" spans="2:10">
      <c r="B73" s="30">
        <v>43056</v>
      </c>
      <c r="C73" s="20">
        <v>8526</v>
      </c>
      <c r="D73" s="20">
        <v>6476</v>
      </c>
      <c r="E73" s="20">
        <v>6332</v>
      </c>
      <c r="F73" s="20">
        <v>7307</v>
      </c>
      <c r="G73" s="20">
        <v>4728</v>
      </c>
      <c r="H73" s="20">
        <f t="shared" si="3"/>
        <v>33369</v>
      </c>
      <c r="I73" s="20">
        <f t="shared" si="4"/>
        <v>8526</v>
      </c>
      <c r="J73" s="20">
        <f t="shared" si="5"/>
        <v>4728</v>
      </c>
    </row>
    <row r="74" spans="2:10">
      <c r="B74" s="30">
        <v>43057</v>
      </c>
      <c r="C74" s="20">
        <v>4133</v>
      </c>
      <c r="D74" s="20">
        <v>8139</v>
      </c>
      <c r="E74" s="20">
        <v>5566</v>
      </c>
      <c r="F74" s="20">
        <v>7771</v>
      </c>
      <c r="G74" s="20">
        <v>8141</v>
      </c>
      <c r="H74" s="20">
        <f t="shared" si="3"/>
        <v>33750</v>
      </c>
      <c r="I74" s="20">
        <f t="shared" si="4"/>
        <v>8141</v>
      </c>
      <c r="J74" s="20">
        <f t="shared" si="5"/>
        <v>4133</v>
      </c>
    </row>
    <row r="75" spans="2:10">
      <c r="B75" s="30">
        <v>43058</v>
      </c>
      <c r="C75" s="20">
        <v>8399</v>
      </c>
      <c r="D75" s="20">
        <v>6369</v>
      </c>
      <c r="E75" s="20">
        <v>6716</v>
      </c>
      <c r="F75" s="20">
        <v>8187</v>
      </c>
      <c r="G75" s="20">
        <v>8750</v>
      </c>
      <c r="H75" s="20">
        <f t="shared" si="3"/>
        <v>38421</v>
      </c>
      <c r="I75" s="20">
        <f t="shared" si="4"/>
        <v>8750</v>
      </c>
      <c r="J75" s="20">
        <f t="shared" si="5"/>
        <v>6369</v>
      </c>
    </row>
    <row r="76" spans="2:10">
      <c r="B76" s="30">
        <v>43059</v>
      </c>
      <c r="C76" s="20">
        <v>6932</v>
      </c>
      <c r="D76" s="20">
        <v>4107</v>
      </c>
      <c r="E76" s="20">
        <v>6714</v>
      </c>
      <c r="F76" s="20">
        <v>6476</v>
      </c>
      <c r="G76" s="20">
        <v>6184</v>
      </c>
      <c r="H76" s="20">
        <f t="shared" si="3"/>
        <v>30413</v>
      </c>
      <c r="I76" s="20">
        <f t="shared" si="4"/>
        <v>6932</v>
      </c>
      <c r="J76" s="20">
        <f t="shared" si="5"/>
        <v>4107</v>
      </c>
    </row>
    <row r="77" spans="2:10">
      <c r="B77" s="30">
        <v>43060</v>
      </c>
      <c r="C77" s="20">
        <v>6075</v>
      </c>
      <c r="D77" s="20">
        <v>9172</v>
      </c>
      <c r="E77" s="20">
        <v>8263</v>
      </c>
      <c r="F77" s="20">
        <v>7856</v>
      </c>
      <c r="G77" s="20">
        <v>8279</v>
      </c>
      <c r="H77" s="20">
        <f t="shared" si="3"/>
        <v>39645</v>
      </c>
      <c r="I77" s="20">
        <f t="shared" si="4"/>
        <v>9172</v>
      </c>
      <c r="J77" s="20">
        <f t="shared" si="5"/>
        <v>6075</v>
      </c>
    </row>
    <row r="78" spans="2:10">
      <c r="B78" s="30">
        <v>43061</v>
      </c>
      <c r="C78" s="20">
        <v>8048</v>
      </c>
      <c r="D78" s="20">
        <v>5939</v>
      </c>
      <c r="E78" s="20">
        <v>8137</v>
      </c>
      <c r="F78" s="20">
        <v>6668</v>
      </c>
      <c r="G78" s="20">
        <v>6788</v>
      </c>
      <c r="H78" s="20">
        <f t="shared" si="3"/>
        <v>35580</v>
      </c>
      <c r="I78" s="20">
        <f t="shared" si="4"/>
        <v>8137</v>
      </c>
      <c r="J78" s="20">
        <f t="shared" si="5"/>
        <v>5939</v>
      </c>
    </row>
    <row r="79" spans="2:10">
      <c r="B79" s="30">
        <v>43062</v>
      </c>
      <c r="C79" s="20">
        <v>7849</v>
      </c>
      <c r="D79" s="20">
        <v>4274</v>
      </c>
      <c r="E79" s="20">
        <v>3756</v>
      </c>
      <c r="F79" s="20">
        <v>8368</v>
      </c>
      <c r="G79" s="20">
        <v>8149</v>
      </c>
      <c r="H79" s="20">
        <f t="shared" si="3"/>
        <v>32396</v>
      </c>
      <c r="I79" s="20">
        <f t="shared" si="4"/>
        <v>8368</v>
      </c>
      <c r="J79" s="20">
        <f t="shared" si="5"/>
        <v>3756</v>
      </c>
    </row>
    <row r="80" spans="2:10">
      <c r="B80" s="30">
        <v>43063</v>
      </c>
      <c r="C80" s="20">
        <v>6483</v>
      </c>
      <c r="D80" s="20">
        <v>4683</v>
      </c>
      <c r="E80" s="20">
        <v>4322</v>
      </c>
      <c r="F80" s="20">
        <v>8815</v>
      </c>
      <c r="G80" s="20">
        <v>9377</v>
      </c>
      <c r="H80" s="20">
        <f t="shared" si="3"/>
        <v>33680</v>
      </c>
      <c r="I80" s="20">
        <f t="shared" si="4"/>
        <v>9377</v>
      </c>
      <c r="J80" s="20">
        <f t="shared" si="5"/>
        <v>4322</v>
      </c>
    </row>
    <row r="81" spans="2:10">
      <c r="B81" s="30">
        <v>43064</v>
      </c>
      <c r="C81" s="20">
        <v>9334</v>
      </c>
      <c r="D81" s="20">
        <v>4156</v>
      </c>
      <c r="E81" s="20">
        <v>6493</v>
      </c>
      <c r="F81" s="20">
        <v>3349</v>
      </c>
      <c r="G81" s="20">
        <v>4072</v>
      </c>
      <c r="H81" s="20">
        <f t="shared" si="3"/>
        <v>27404</v>
      </c>
      <c r="I81" s="20">
        <f t="shared" si="4"/>
        <v>9334</v>
      </c>
      <c r="J81" s="20">
        <f t="shared" si="5"/>
        <v>3349</v>
      </c>
    </row>
    <row r="82" spans="2:10">
      <c r="B82" s="30">
        <v>43065</v>
      </c>
      <c r="C82" s="20">
        <v>6960</v>
      </c>
      <c r="D82" s="20">
        <v>9915</v>
      </c>
      <c r="E82" s="20">
        <v>4587</v>
      </c>
      <c r="F82" s="20">
        <v>6434</v>
      </c>
      <c r="G82" s="20">
        <v>3910</v>
      </c>
      <c r="H82" s="20">
        <f t="shared" si="3"/>
        <v>31806</v>
      </c>
      <c r="I82" s="20">
        <f t="shared" si="4"/>
        <v>9915</v>
      </c>
      <c r="J82" s="20">
        <f t="shared" si="5"/>
        <v>3910</v>
      </c>
    </row>
    <row r="83" spans="2:10">
      <c r="B83" s="30">
        <v>43066</v>
      </c>
      <c r="C83" s="20">
        <v>7203</v>
      </c>
      <c r="D83" s="20">
        <v>3397</v>
      </c>
      <c r="E83" s="20">
        <v>5612</v>
      </c>
      <c r="F83" s="20">
        <v>9138</v>
      </c>
      <c r="G83" s="20">
        <v>9707</v>
      </c>
      <c r="H83" s="20">
        <f t="shared" si="3"/>
        <v>35057</v>
      </c>
      <c r="I83" s="20">
        <f t="shared" si="4"/>
        <v>9707</v>
      </c>
      <c r="J83" s="20">
        <f t="shared" si="5"/>
        <v>3397</v>
      </c>
    </row>
    <row r="84" spans="2:10">
      <c r="B84" s="30">
        <v>43067</v>
      </c>
      <c r="C84" s="31">
        <v>9247</v>
      </c>
      <c r="D84" s="31">
        <v>6708</v>
      </c>
      <c r="E84" s="31">
        <v>4359</v>
      </c>
      <c r="F84" s="31">
        <v>6773</v>
      </c>
      <c r="G84" s="31">
        <v>5587</v>
      </c>
      <c r="H84" s="20">
        <f t="shared" si="3"/>
        <v>32674</v>
      </c>
      <c r="I84" s="20">
        <f t="shared" si="4"/>
        <v>9247</v>
      </c>
      <c r="J84" s="20">
        <f t="shared" si="5"/>
        <v>4359</v>
      </c>
    </row>
    <row r="85" spans="2:10">
      <c r="B85" s="30">
        <v>43068</v>
      </c>
      <c r="C85" s="20">
        <v>9559</v>
      </c>
      <c r="D85" s="20">
        <v>7480</v>
      </c>
      <c r="E85" s="20">
        <v>8414</v>
      </c>
      <c r="F85" s="20">
        <v>8922</v>
      </c>
      <c r="G85" s="20">
        <v>3731</v>
      </c>
      <c r="H85" s="20">
        <f t="shared" si="3"/>
        <v>38106</v>
      </c>
      <c r="I85" s="20">
        <f t="shared" si="4"/>
        <v>9559</v>
      </c>
      <c r="J85" s="20">
        <f t="shared" si="5"/>
        <v>3731</v>
      </c>
    </row>
    <row r="86" spans="2:10">
      <c r="B86" s="30">
        <v>43069</v>
      </c>
      <c r="C86" s="20">
        <v>6213</v>
      </c>
      <c r="D86" s="20">
        <v>8723</v>
      </c>
      <c r="E86" s="20">
        <v>9047</v>
      </c>
      <c r="F86" s="20">
        <v>7881</v>
      </c>
      <c r="G86" s="20">
        <v>5158</v>
      </c>
      <c r="H86" s="20">
        <f t="shared" si="3"/>
        <v>37022</v>
      </c>
      <c r="I86" s="20">
        <f t="shared" si="4"/>
        <v>9047</v>
      </c>
      <c r="J86" s="20">
        <f t="shared" si="5"/>
        <v>5158</v>
      </c>
    </row>
    <row r="87" spans="2:10">
      <c r="B87" s="30">
        <v>43070</v>
      </c>
      <c r="C87" s="20">
        <v>4457</v>
      </c>
      <c r="D87" s="20">
        <v>8093</v>
      </c>
      <c r="E87" s="20">
        <v>3467</v>
      </c>
      <c r="F87" s="20">
        <v>9456</v>
      </c>
      <c r="G87" s="20">
        <v>9968</v>
      </c>
      <c r="H87" s="20">
        <f t="shared" si="3"/>
        <v>35441</v>
      </c>
      <c r="I87" s="20">
        <f t="shared" si="4"/>
        <v>9968</v>
      </c>
      <c r="J87" s="20">
        <f t="shared" si="5"/>
        <v>3467</v>
      </c>
    </row>
    <row r="88" spans="2:10">
      <c r="B88" s="30">
        <v>43071</v>
      </c>
      <c r="C88" s="20">
        <v>7643</v>
      </c>
      <c r="D88" s="20">
        <v>8057</v>
      </c>
      <c r="E88" s="20">
        <v>8036</v>
      </c>
      <c r="F88" s="20">
        <v>6276</v>
      </c>
      <c r="G88" s="20">
        <v>5374</v>
      </c>
      <c r="H88" s="20">
        <f t="shared" si="3"/>
        <v>35386</v>
      </c>
      <c r="I88" s="20">
        <f t="shared" si="4"/>
        <v>8057</v>
      </c>
      <c r="J88" s="20">
        <f t="shared" si="5"/>
        <v>5374</v>
      </c>
    </row>
    <row r="89" spans="2:10">
      <c r="B89" s="30">
        <v>43072</v>
      </c>
      <c r="C89" s="20">
        <v>8484</v>
      </c>
      <c r="D89" s="20">
        <v>8767</v>
      </c>
      <c r="E89" s="20">
        <v>4337</v>
      </c>
      <c r="F89" s="20">
        <v>7663</v>
      </c>
      <c r="G89" s="20">
        <v>6263</v>
      </c>
      <c r="H89" s="20">
        <f t="shared" si="3"/>
        <v>35514</v>
      </c>
      <c r="I89" s="20">
        <f t="shared" si="4"/>
        <v>8767</v>
      </c>
      <c r="J89" s="20">
        <f t="shared" si="5"/>
        <v>4337</v>
      </c>
    </row>
    <row r="90" spans="2:10">
      <c r="B90" s="30">
        <v>43073</v>
      </c>
      <c r="C90" s="20">
        <v>6684</v>
      </c>
      <c r="D90" s="20">
        <v>7034</v>
      </c>
      <c r="E90" s="20">
        <v>9357</v>
      </c>
      <c r="F90" s="20">
        <v>4806</v>
      </c>
      <c r="G90" s="20">
        <v>8248</v>
      </c>
      <c r="H90" s="20">
        <f t="shared" si="3"/>
        <v>36129</v>
      </c>
      <c r="I90" s="20">
        <f t="shared" si="4"/>
        <v>9357</v>
      </c>
      <c r="J90" s="20">
        <f t="shared" si="5"/>
        <v>4806</v>
      </c>
    </row>
    <row r="91" spans="2:10">
      <c r="B91" s="30">
        <v>43074</v>
      </c>
      <c r="C91" s="20">
        <v>3665</v>
      </c>
      <c r="D91" s="20">
        <v>3156</v>
      </c>
      <c r="E91" s="20">
        <v>5341</v>
      </c>
      <c r="F91" s="20">
        <v>6397</v>
      </c>
      <c r="G91" s="20">
        <v>4809</v>
      </c>
      <c r="H91" s="20">
        <f t="shared" si="3"/>
        <v>23368</v>
      </c>
      <c r="I91" s="20">
        <f t="shared" si="4"/>
        <v>6397</v>
      </c>
      <c r="J91" s="20">
        <f t="shared" si="5"/>
        <v>3156</v>
      </c>
    </row>
    <row r="92" spans="2:10">
      <c r="B92" s="30">
        <v>43075</v>
      </c>
      <c r="C92" s="20">
        <v>8917</v>
      </c>
      <c r="D92" s="20">
        <v>6498</v>
      </c>
      <c r="E92" s="20">
        <v>8407</v>
      </c>
      <c r="F92" s="20">
        <v>3774</v>
      </c>
      <c r="G92" s="20">
        <v>9917</v>
      </c>
      <c r="H92" s="20">
        <f t="shared" si="3"/>
        <v>37513</v>
      </c>
      <c r="I92" s="20">
        <f t="shared" si="4"/>
        <v>9917</v>
      </c>
      <c r="J92" s="20">
        <f t="shared" si="5"/>
        <v>3774</v>
      </c>
    </row>
    <row r="93" spans="2:10">
      <c r="B93" s="30">
        <v>43076</v>
      </c>
      <c r="C93" s="20">
        <v>5982</v>
      </c>
      <c r="D93" s="20">
        <v>3289</v>
      </c>
      <c r="E93" s="20">
        <v>6551</v>
      </c>
      <c r="F93" s="20">
        <v>7512</v>
      </c>
      <c r="G93" s="20">
        <v>3879</v>
      </c>
      <c r="H93" s="20">
        <f t="shared" si="3"/>
        <v>27213</v>
      </c>
      <c r="I93" s="20">
        <f t="shared" si="4"/>
        <v>7512</v>
      </c>
      <c r="J93" s="20">
        <f t="shared" si="5"/>
        <v>3289</v>
      </c>
    </row>
    <row r="94" spans="2:10">
      <c r="B94" s="30">
        <v>43077</v>
      </c>
      <c r="C94" s="20">
        <v>3537</v>
      </c>
      <c r="D94" s="20">
        <v>9129</v>
      </c>
      <c r="E94" s="20">
        <v>4018</v>
      </c>
      <c r="F94" s="20">
        <v>3901</v>
      </c>
      <c r="G94" s="20">
        <v>9015</v>
      </c>
      <c r="H94" s="20">
        <f t="shared" si="3"/>
        <v>29600</v>
      </c>
      <c r="I94" s="20">
        <f t="shared" si="4"/>
        <v>9129</v>
      </c>
      <c r="J94" s="20">
        <f t="shared" si="5"/>
        <v>3537</v>
      </c>
    </row>
    <row r="95" spans="2:10">
      <c r="B95" s="30">
        <v>43078</v>
      </c>
      <c r="C95" s="20">
        <v>8187</v>
      </c>
      <c r="D95" s="20">
        <v>6772</v>
      </c>
      <c r="E95" s="20">
        <v>7669</v>
      </c>
      <c r="F95" s="20">
        <v>8471</v>
      </c>
      <c r="G95" s="20">
        <v>4951</v>
      </c>
      <c r="H95" s="20">
        <f t="shared" si="3"/>
        <v>36050</v>
      </c>
      <c r="I95" s="20">
        <f t="shared" si="4"/>
        <v>8471</v>
      </c>
      <c r="J95" s="20">
        <f t="shared" si="5"/>
        <v>4951</v>
      </c>
    </row>
    <row r="96" spans="2:10">
      <c r="B96" s="30">
        <v>43079</v>
      </c>
      <c r="C96" s="20">
        <v>5637</v>
      </c>
      <c r="D96" s="20">
        <v>9940</v>
      </c>
      <c r="E96" s="20">
        <v>9994</v>
      </c>
      <c r="F96" s="20">
        <v>6174</v>
      </c>
      <c r="G96" s="20">
        <v>9627</v>
      </c>
      <c r="H96" s="20">
        <f t="shared" si="3"/>
        <v>41372</v>
      </c>
      <c r="I96" s="20">
        <f t="shared" si="4"/>
        <v>9994</v>
      </c>
      <c r="J96" s="20">
        <f t="shared" si="5"/>
        <v>5637</v>
      </c>
    </row>
    <row r="97" spans="2:10">
      <c r="B97" s="30">
        <v>43080</v>
      </c>
      <c r="C97" s="31">
        <v>8037</v>
      </c>
      <c r="D97" s="31">
        <v>5817</v>
      </c>
      <c r="E97" s="31">
        <v>7521</v>
      </c>
      <c r="F97" s="31">
        <v>7794</v>
      </c>
      <c r="G97" s="31">
        <v>9680</v>
      </c>
      <c r="H97" s="20">
        <f t="shared" si="3"/>
        <v>38849</v>
      </c>
      <c r="I97" s="20">
        <f t="shared" si="4"/>
        <v>9680</v>
      </c>
      <c r="J97" s="20">
        <f t="shared" si="5"/>
        <v>5817</v>
      </c>
    </row>
    <row r="98" spans="2:10">
      <c r="B98" s="30">
        <v>43081</v>
      </c>
      <c r="C98" s="31">
        <v>4712</v>
      </c>
      <c r="D98" s="31">
        <v>3585</v>
      </c>
      <c r="E98" s="31">
        <v>3834</v>
      </c>
      <c r="F98" s="31">
        <v>6190</v>
      </c>
      <c r="G98" s="31">
        <v>5539</v>
      </c>
      <c r="H98" s="20">
        <f t="shared" si="3"/>
        <v>23860</v>
      </c>
      <c r="I98" s="20">
        <f t="shared" si="4"/>
        <v>6190</v>
      </c>
      <c r="J98" s="20">
        <f t="shared" si="5"/>
        <v>3585</v>
      </c>
    </row>
    <row r="99" spans="2:10">
      <c r="B99" s="30">
        <v>43082</v>
      </c>
      <c r="C99" s="31">
        <v>8860</v>
      </c>
      <c r="D99" s="31">
        <v>7340</v>
      </c>
      <c r="E99" s="31">
        <v>8965</v>
      </c>
      <c r="F99" s="31">
        <v>6206</v>
      </c>
      <c r="G99" s="31">
        <v>5051</v>
      </c>
      <c r="H99" s="20">
        <f t="shared" si="3"/>
        <v>36422</v>
      </c>
      <c r="I99" s="20">
        <f t="shared" si="4"/>
        <v>8965</v>
      </c>
      <c r="J99" s="20">
        <f t="shared" si="5"/>
        <v>5051</v>
      </c>
    </row>
    <row r="100" spans="2:10">
      <c r="B100" s="30">
        <v>43083</v>
      </c>
      <c r="C100" s="31">
        <v>8250</v>
      </c>
      <c r="D100" s="31">
        <v>5017</v>
      </c>
      <c r="E100" s="31">
        <v>6674</v>
      </c>
      <c r="F100" s="31">
        <v>8159</v>
      </c>
      <c r="G100" s="31">
        <v>6041</v>
      </c>
      <c r="H100" s="20">
        <f t="shared" si="3"/>
        <v>34141</v>
      </c>
      <c r="I100" s="20">
        <f t="shared" si="4"/>
        <v>8250</v>
      </c>
      <c r="J100" s="20">
        <f t="shared" si="5"/>
        <v>5017</v>
      </c>
    </row>
    <row r="101" spans="2:10">
      <c r="B101" s="30">
        <v>43084</v>
      </c>
      <c r="C101" s="20">
        <v>5465</v>
      </c>
      <c r="D101" s="20">
        <v>4861</v>
      </c>
      <c r="E101" s="20">
        <v>8168</v>
      </c>
      <c r="F101" s="20">
        <v>5621</v>
      </c>
      <c r="G101" s="20">
        <v>8582</v>
      </c>
      <c r="H101" s="20">
        <f t="shared" si="3"/>
        <v>32697</v>
      </c>
      <c r="I101" s="20">
        <f t="shared" si="4"/>
        <v>8582</v>
      </c>
      <c r="J101" s="20">
        <f t="shared" si="5"/>
        <v>4861</v>
      </c>
    </row>
    <row r="102" spans="2:10">
      <c r="B102" s="30">
        <v>43085</v>
      </c>
      <c r="C102" s="20">
        <v>9569</v>
      </c>
      <c r="D102" s="20">
        <v>7546</v>
      </c>
      <c r="E102" s="20">
        <v>9721</v>
      </c>
      <c r="F102" s="20">
        <v>6381</v>
      </c>
      <c r="G102" s="20">
        <v>8915</v>
      </c>
      <c r="H102" s="20">
        <f t="shared" si="3"/>
        <v>42132</v>
      </c>
      <c r="I102" s="20">
        <f t="shared" si="4"/>
        <v>9721</v>
      </c>
      <c r="J102" s="20">
        <f t="shared" si="5"/>
        <v>6381</v>
      </c>
    </row>
    <row r="103" spans="2:10">
      <c r="B103" s="30">
        <v>43086</v>
      </c>
      <c r="C103" s="20">
        <v>8406</v>
      </c>
      <c r="D103" s="20">
        <v>6072</v>
      </c>
      <c r="E103" s="20">
        <v>4090</v>
      </c>
      <c r="F103" s="20">
        <v>7286</v>
      </c>
      <c r="G103" s="20">
        <v>5833</v>
      </c>
      <c r="H103" s="20">
        <f t="shared" si="3"/>
        <v>31687</v>
      </c>
      <c r="I103" s="20">
        <f t="shared" si="4"/>
        <v>8406</v>
      </c>
      <c r="J103" s="20">
        <f t="shared" si="5"/>
        <v>4090</v>
      </c>
    </row>
    <row r="104" spans="2:10">
      <c r="B104" s="30">
        <v>43087</v>
      </c>
      <c r="C104" s="20">
        <v>3061</v>
      </c>
      <c r="D104" s="20">
        <v>9208</v>
      </c>
      <c r="E104" s="20">
        <v>8087</v>
      </c>
      <c r="F104" s="20">
        <v>7563</v>
      </c>
      <c r="G104" s="20">
        <v>5518</v>
      </c>
      <c r="H104" s="20">
        <f t="shared" si="3"/>
        <v>33437</v>
      </c>
      <c r="I104" s="20">
        <f t="shared" si="4"/>
        <v>9208</v>
      </c>
      <c r="J104" s="20">
        <f t="shared" si="5"/>
        <v>3061</v>
      </c>
    </row>
    <row r="105" spans="2:10">
      <c r="B105" s="30">
        <v>43088</v>
      </c>
      <c r="C105" s="20">
        <v>3632</v>
      </c>
      <c r="D105" s="20">
        <v>5078</v>
      </c>
      <c r="E105" s="20">
        <v>5734</v>
      </c>
      <c r="F105" s="20">
        <v>8546</v>
      </c>
      <c r="G105" s="20">
        <v>7487</v>
      </c>
      <c r="H105" s="20">
        <f t="shared" si="3"/>
        <v>30477</v>
      </c>
      <c r="I105" s="20">
        <f t="shared" si="4"/>
        <v>8546</v>
      </c>
      <c r="J105" s="20">
        <f t="shared" si="5"/>
        <v>3632</v>
      </c>
    </row>
    <row r="106" spans="2:10">
      <c r="B106" s="30">
        <v>43089</v>
      </c>
      <c r="C106" s="20">
        <v>4015</v>
      </c>
      <c r="D106" s="20">
        <v>3847</v>
      </c>
      <c r="E106" s="20">
        <v>8428</v>
      </c>
      <c r="F106" s="20">
        <v>9630</v>
      </c>
      <c r="G106" s="20">
        <v>6199</v>
      </c>
      <c r="H106" s="20">
        <f t="shared" si="3"/>
        <v>32119</v>
      </c>
      <c r="I106" s="20">
        <f t="shared" si="4"/>
        <v>9630</v>
      </c>
      <c r="J106" s="20">
        <f t="shared" si="5"/>
        <v>3847</v>
      </c>
    </row>
    <row r="107" spans="2:10">
      <c r="B107" s="30">
        <v>43090</v>
      </c>
      <c r="C107" s="20">
        <v>6118</v>
      </c>
      <c r="D107" s="20">
        <v>5613</v>
      </c>
      <c r="E107" s="20">
        <v>3594</v>
      </c>
      <c r="F107" s="20">
        <v>3486</v>
      </c>
      <c r="G107" s="20">
        <v>9469</v>
      </c>
      <c r="H107" s="20">
        <f t="shared" si="3"/>
        <v>28280</v>
      </c>
      <c r="I107" s="20">
        <f t="shared" si="4"/>
        <v>9469</v>
      </c>
      <c r="J107" s="20">
        <f t="shared" si="5"/>
        <v>3486</v>
      </c>
    </row>
    <row r="108" spans="2:10">
      <c r="B108" s="30">
        <v>43091</v>
      </c>
      <c r="C108" s="20">
        <v>7258</v>
      </c>
      <c r="D108" s="20">
        <v>3308</v>
      </c>
      <c r="E108" s="20">
        <v>5012</v>
      </c>
      <c r="F108" s="20">
        <v>9233</v>
      </c>
      <c r="G108" s="20">
        <v>9030</v>
      </c>
      <c r="H108" s="20">
        <f t="shared" si="3"/>
        <v>33841</v>
      </c>
      <c r="I108" s="20">
        <f t="shared" si="4"/>
        <v>9233</v>
      </c>
      <c r="J108" s="20">
        <f t="shared" si="5"/>
        <v>3308</v>
      </c>
    </row>
    <row r="109" spans="2:10">
      <c r="B109" s="30">
        <v>43092</v>
      </c>
      <c r="C109" s="20">
        <v>9667</v>
      </c>
      <c r="D109" s="20">
        <v>6429</v>
      </c>
      <c r="E109" s="20">
        <v>6611</v>
      </c>
      <c r="F109" s="20">
        <v>7802</v>
      </c>
      <c r="G109" s="20">
        <v>5657</v>
      </c>
      <c r="H109" s="20">
        <f t="shared" si="3"/>
        <v>36166</v>
      </c>
      <c r="I109" s="20">
        <f t="shared" si="4"/>
        <v>9667</v>
      </c>
      <c r="J109" s="20">
        <f t="shared" si="5"/>
        <v>5657</v>
      </c>
    </row>
    <row r="110" spans="2:10">
      <c r="B110" s="30">
        <v>43093</v>
      </c>
      <c r="C110" s="20">
        <v>5539</v>
      </c>
      <c r="D110" s="20">
        <v>3373</v>
      </c>
      <c r="E110" s="20">
        <v>5224</v>
      </c>
      <c r="F110" s="20">
        <v>3305</v>
      </c>
      <c r="G110" s="20">
        <v>9886</v>
      </c>
      <c r="H110" s="20">
        <f t="shared" si="3"/>
        <v>27327</v>
      </c>
      <c r="I110" s="20">
        <f t="shared" si="4"/>
        <v>9886</v>
      </c>
      <c r="J110" s="20">
        <f t="shared" si="5"/>
        <v>3305</v>
      </c>
    </row>
    <row r="111" spans="2:10">
      <c r="B111" s="30">
        <v>43094</v>
      </c>
      <c r="C111" s="20">
        <v>9341</v>
      </c>
      <c r="D111" s="20">
        <v>6129</v>
      </c>
      <c r="E111" s="20">
        <v>7070</v>
      </c>
      <c r="F111" s="20">
        <v>6592</v>
      </c>
      <c r="G111" s="20">
        <v>8270</v>
      </c>
      <c r="H111" s="20">
        <f t="shared" si="3"/>
        <v>37402</v>
      </c>
      <c r="I111" s="20">
        <f t="shared" si="4"/>
        <v>9341</v>
      </c>
      <c r="J111" s="20">
        <f t="shared" si="5"/>
        <v>6129</v>
      </c>
    </row>
    <row r="112" spans="2:10">
      <c r="B112" s="30">
        <v>43095</v>
      </c>
      <c r="C112" s="20">
        <v>8741</v>
      </c>
      <c r="D112" s="20">
        <v>7673</v>
      </c>
      <c r="E112" s="31">
        <v>5747</v>
      </c>
      <c r="F112" s="20">
        <v>9628</v>
      </c>
      <c r="G112" s="20">
        <v>7860</v>
      </c>
      <c r="H112" s="20">
        <f t="shared" si="3"/>
        <v>39649</v>
      </c>
      <c r="I112" s="20">
        <f t="shared" si="4"/>
        <v>9628</v>
      </c>
      <c r="J112" s="20">
        <f t="shared" si="5"/>
        <v>5747</v>
      </c>
    </row>
    <row r="113" spans="2:10">
      <c r="B113" s="30">
        <v>43096</v>
      </c>
      <c r="C113" s="20">
        <v>6565</v>
      </c>
      <c r="D113" s="20">
        <v>9077</v>
      </c>
      <c r="E113" s="31">
        <v>6681</v>
      </c>
      <c r="F113" s="20">
        <v>7208</v>
      </c>
      <c r="G113" s="20">
        <v>6140</v>
      </c>
      <c r="H113" s="20">
        <f t="shared" si="3"/>
        <v>35671</v>
      </c>
      <c r="I113" s="20">
        <f t="shared" si="4"/>
        <v>9077</v>
      </c>
      <c r="J113" s="20">
        <f t="shared" si="5"/>
        <v>6140</v>
      </c>
    </row>
    <row r="114" spans="2:10">
      <c r="B114" s="30">
        <v>43097</v>
      </c>
      <c r="C114" s="20">
        <v>9760</v>
      </c>
      <c r="D114" s="20">
        <v>7327</v>
      </c>
      <c r="E114" s="31">
        <v>7457</v>
      </c>
      <c r="F114" s="20">
        <v>2945</v>
      </c>
      <c r="G114" s="20">
        <v>4031</v>
      </c>
      <c r="H114" s="20">
        <f t="shared" si="3"/>
        <v>31520</v>
      </c>
      <c r="I114" s="20">
        <f t="shared" si="4"/>
        <v>9760</v>
      </c>
      <c r="J114" s="20">
        <f t="shared" si="5"/>
        <v>2945</v>
      </c>
    </row>
    <row r="115" spans="2:10">
      <c r="B115" s="30">
        <v>43098</v>
      </c>
      <c r="C115" s="20">
        <v>3189</v>
      </c>
      <c r="D115" s="20">
        <v>5185</v>
      </c>
      <c r="E115" s="31">
        <v>8919</v>
      </c>
      <c r="F115" s="20">
        <v>7025</v>
      </c>
      <c r="G115" s="20">
        <v>9193</v>
      </c>
      <c r="H115" s="20">
        <f t="shared" si="3"/>
        <v>33511</v>
      </c>
      <c r="I115" s="20">
        <f t="shared" si="4"/>
        <v>9193</v>
      </c>
      <c r="J115" s="20">
        <f t="shared" si="5"/>
        <v>3189</v>
      </c>
    </row>
    <row r="116" spans="2:10">
      <c r="B116" s="30">
        <v>43099</v>
      </c>
      <c r="C116" s="20">
        <v>8997</v>
      </c>
      <c r="D116" s="20">
        <v>7960</v>
      </c>
      <c r="E116" s="31">
        <v>7642</v>
      </c>
      <c r="F116" s="20">
        <v>4927</v>
      </c>
      <c r="G116" s="20">
        <v>5870</v>
      </c>
      <c r="H116" s="20">
        <f t="shared" si="3"/>
        <v>35396</v>
      </c>
      <c r="I116" s="20">
        <f t="shared" si="4"/>
        <v>8997</v>
      </c>
      <c r="J116" s="20">
        <f t="shared" si="5"/>
        <v>4927</v>
      </c>
    </row>
    <row r="117" spans="2:10">
      <c r="B117" s="30">
        <v>43100</v>
      </c>
      <c r="C117" s="20">
        <v>7692</v>
      </c>
      <c r="D117" s="20">
        <v>9864</v>
      </c>
      <c r="E117" s="31">
        <v>4378</v>
      </c>
      <c r="F117" s="20">
        <v>4868</v>
      </c>
      <c r="G117" s="20">
        <v>4839</v>
      </c>
      <c r="H117" s="20">
        <f t="shared" si="3"/>
        <v>31641</v>
      </c>
      <c r="I117" s="20">
        <f t="shared" si="4"/>
        <v>9864</v>
      </c>
      <c r="J117" s="20">
        <f t="shared" si="5"/>
        <v>4378</v>
      </c>
    </row>
    <row r="118" spans="2:10">
      <c r="B118" s="30">
        <v>43101</v>
      </c>
      <c r="C118" s="31">
        <v>9922</v>
      </c>
      <c r="D118" s="31">
        <v>3401</v>
      </c>
      <c r="E118" s="31">
        <v>7573</v>
      </c>
      <c r="F118" s="31">
        <v>3762</v>
      </c>
      <c r="G118" s="31">
        <v>5495</v>
      </c>
      <c r="H118" s="20">
        <f t="shared" si="3"/>
        <v>30153</v>
      </c>
      <c r="I118" s="20">
        <f t="shared" si="4"/>
        <v>9922</v>
      </c>
      <c r="J118" s="20">
        <f t="shared" si="5"/>
        <v>3401</v>
      </c>
    </row>
    <row r="119" spans="2:10">
      <c r="B119" s="30">
        <v>43102</v>
      </c>
      <c r="C119" s="31">
        <v>4752</v>
      </c>
      <c r="D119" s="31">
        <v>6962</v>
      </c>
      <c r="E119" s="31">
        <v>7354</v>
      </c>
      <c r="F119" s="31">
        <v>7722</v>
      </c>
      <c r="G119" s="31">
        <v>7787</v>
      </c>
      <c r="H119" s="20">
        <f t="shared" si="3"/>
        <v>34577</v>
      </c>
      <c r="I119" s="20">
        <f t="shared" si="4"/>
        <v>7787</v>
      </c>
      <c r="J119" s="20">
        <f t="shared" si="5"/>
        <v>4752</v>
      </c>
    </row>
    <row r="120" spans="2:10">
      <c r="B120" s="30">
        <v>43103</v>
      </c>
      <c r="C120" s="20">
        <v>2945</v>
      </c>
      <c r="D120" s="20">
        <v>3392</v>
      </c>
      <c r="E120" s="20">
        <v>9103</v>
      </c>
      <c r="F120" s="20">
        <v>6774</v>
      </c>
      <c r="G120" s="20">
        <v>8373</v>
      </c>
      <c r="H120" s="20">
        <f t="shared" si="3"/>
        <v>30587</v>
      </c>
      <c r="I120" s="20">
        <f t="shared" si="4"/>
        <v>9103</v>
      </c>
      <c r="J120" s="20">
        <f t="shared" si="5"/>
        <v>2945</v>
      </c>
    </row>
    <row r="121" spans="2:10">
      <c r="B121" s="30">
        <v>43104</v>
      </c>
      <c r="C121" s="20">
        <v>9183</v>
      </c>
      <c r="D121" s="20">
        <v>8475</v>
      </c>
      <c r="E121" s="20">
        <v>7164</v>
      </c>
      <c r="F121" s="20">
        <v>5653</v>
      </c>
      <c r="G121" s="20">
        <v>4645</v>
      </c>
      <c r="H121" s="20">
        <f t="shared" si="3"/>
        <v>35120</v>
      </c>
      <c r="I121" s="20">
        <f t="shared" si="4"/>
        <v>9183</v>
      </c>
      <c r="J121" s="20">
        <f t="shared" si="5"/>
        <v>4645</v>
      </c>
    </row>
    <row r="122" spans="2:10">
      <c r="B122" s="30">
        <v>43105</v>
      </c>
      <c r="C122" s="20">
        <v>4875</v>
      </c>
      <c r="D122" s="20">
        <v>6718</v>
      </c>
      <c r="E122" s="20">
        <v>4626</v>
      </c>
      <c r="F122" s="20">
        <v>8261</v>
      </c>
      <c r="G122" s="20">
        <v>8054</v>
      </c>
      <c r="H122" s="20">
        <f t="shared" si="3"/>
        <v>32534</v>
      </c>
      <c r="I122" s="20">
        <f t="shared" si="4"/>
        <v>8261</v>
      </c>
      <c r="J122" s="20">
        <f t="shared" si="5"/>
        <v>4626</v>
      </c>
    </row>
    <row r="123" spans="2:10">
      <c r="B123" s="30">
        <v>43106</v>
      </c>
      <c r="C123" s="20">
        <v>4746</v>
      </c>
      <c r="D123" s="20">
        <v>8216</v>
      </c>
      <c r="E123" s="20">
        <v>5663</v>
      </c>
      <c r="F123" s="20">
        <v>7485</v>
      </c>
      <c r="G123" s="20">
        <v>7202</v>
      </c>
      <c r="H123" s="20">
        <f t="shared" si="3"/>
        <v>33312</v>
      </c>
      <c r="I123" s="20">
        <f t="shared" si="4"/>
        <v>8216</v>
      </c>
      <c r="J123" s="20">
        <f t="shared" si="5"/>
        <v>4746</v>
      </c>
    </row>
    <row r="124" spans="2:10">
      <c r="B124" s="30">
        <v>43107</v>
      </c>
      <c r="C124" s="20">
        <v>3733</v>
      </c>
      <c r="D124" s="20">
        <v>8680</v>
      </c>
      <c r="E124" s="20">
        <v>8019</v>
      </c>
      <c r="F124" s="20">
        <v>3085</v>
      </c>
      <c r="G124" s="20">
        <v>7404</v>
      </c>
      <c r="H124" s="20">
        <f t="shared" si="3"/>
        <v>30921</v>
      </c>
      <c r="I124" s="20">
        <f t="shared" si="4"/>
        <v>8680</v>
      </c>
      <c r="J124" s="20">
        <f t="shared" si="5"/>
        <v>3085</v>
      </c>
    </row>
    <row r="125" spans="2:10">
      <c r="B125" s="30">
        <v>43108</v>
      </c>
      <c r="C125" s="20">
        <v>9220</v>
      </c>
      <c r="D125" s="20">
        <v>4570</v>
      </c>
      <c r="E125" s="20">
        <v>3869</v>
      </c>
      <c r="F125" s="20">
        <v>7481</v>
      </c>
      <c r="G125" s="20">
        <v>8475</v>
      </c>
      <c r="H125" s="20">
        <f t="shared" si="3"/>
        <v>33615</v>
      </c>
      <c r="I125" s="20">
        <f t="shared" si="4"/>
        <v>9220</v>
      </c>
      <c r="J125" s="20">
        <f t="shared" si="5"/>
        <v>3869</v>
      </c>
    </row>
    <row r="126" spans="2:10">
      <c r="B126" s="30">
        <v>43109</v>
      </c>
      <c r="C126" s="20">
        <v>6481</v>
      </c>
      <c r="D126" s="20">
        <v>6344</v>
      </c>
      <c r="E126" s="20">
        <v>8783</v>
      </c>
      <c r="F126" s="20">
        <v>3682</v>
      </c>
      <c r="G126" s="20">
        <v>8086</v>
      </c>
      <c r="H126" s="20">
        <f t="shared" si="3"/>
        <v>33376</v>
      </c>
      <c r="I126" s="20">
        <f t="shared" si="4"/>
        <v>8783</v>
      </c>
      <c r="J126" s="20">
        <f t="shared" si="5"/>
        <v>3682</v>
      </c>
    </row>
    <row r="127" spans="2:10">
      <c r="B127" s="30">
        <v>43110</v>
      </c>
      <c r="C127" s="20">
        <v>7342</v>
      </c>
      <c r="D127" s="20">
        <v>8491</v>
      </c>
      <c r="E127" s="20">
        <v>9437</v>
      </c>
      <c r="F127" s="20">
        <v>9378</v>
      </c>
      <c r="G127" s="20">
        <v>7671</v>
      </c>
      <c r="H127" s="20">
        <f t="shared" si="3"/>
        <v>42319</v>
      </c>
      <c r="I127" s="20">
        <f t="shared" si="4"/>
        <v>9437</v>
      </c>
      <c r="J127" s="20">
        <f t="shared" si="5"/>
        <v>7342</v>
      </c>
    </row>
    <row r="128" spans="2:10">
      <c r="B128" s="30">
        <v>43111</v>
      </c>
      <c r="C128" s="20">
        <v>3335</v>
      </c>
      <c r="D128" s="20">
        <v>9716</v>
      </c>
      <c r="E128" s="20">
        <v>8630</v>
      </c>
      <c r="F128" s="20">
        <v>6067</v>
      </c>
      <c r="G128" s="20">
        <v>6609</v>
      </c>
      <c r="H128" s="20">
        <f t="shared" si="3"/>
        <v>34357</v>
      </c>
      <c r="I128" s="20">
        <f t="shared" si="4"/>
        <v>9716</v>
      </c>
      <c r="J128" s="20">
        <f t="shared" si="5"/>
        <v>3335</v>
      </c>
    </row>
    <row r="129" spans="2:10">
      <c r="B129" s="30">
        <v>43112</v>
      </c>
      <c r="C129" s="20">
        <v>4495</v>
      </c>
      <c r="D129" s="20">
        <v>5054</v>
      </c>
      <c r="E129" s="20">
        <v>4236</v>
      </c>
      <c r="F129" s="20">
        <v>3090</v>
      </c>
      <c r="G129" s="20">
        <v>7019</v>
      </c>
      <c r="H129" s="20">
        <f t="shared" si="3"/>
        <v>23894</v>
      </c>
      <c r="I129" s="20">
        <f t="shared" si="4"/>
        <v>7019</v>
      </c>
      <c r="J129" s="20">
        <f t="shared" si="5"/>
        <v>3090</v>
      </c>
    </row>
    <row r="130" spans="2:10">
      <c r="B130" s="30">
        <v>43113</v>
      </c>
      <c r="C130" s="20">
        <v>9242</v>
      </c>
      <c r="D130" s="20">
        <v>3531</v>
      </c>
      <c r="E130" s="20">
        <v>8913</v>
      </c>
      <c r="F130" s="20">
        <v>6351</v>
      </c>
      <c r="G130" s="20">
        <v>6648</v>
      </c>
      <c r="H130" s="20">
        <f t="shared" si="3"/>
        <v>34685</v>
      </c>
      <c r="I130" s="20">
        <f t="shared" si="4"/>
        <v>9242</v>
      </c>
      <c r="J130" s="20">
        <f t="shared" si="5"/>
        <v>3531</v>
      </c>
    </row>
    <row r="131" spans="2:10">
      <c r="B131" s="30">
        <v>43114</v>
      </c>
      <c r="C131" s="31">
        <v>8433</v>
      </c>
      <c r="D131" s="31">
        <v>5424</v>
      </c>
      <c r="E131" s="31">
        <v>6710</v>
      </c>
      <c r="F131" s="31">
        <v>3029</v>
      </c>
      <c r="G131" s="31">
        <v>4976</v>
      </c>
      <c r="H131" s="20">
        <f t="shared" si="3"/>
        <v>28572</v>
      </c>
      <c r="I131" s="20">
        <f t="shared" si="4"/>
        <v>8433</v>
      </c>
      <c r="J131" s="20">
        <f t="shared" si="5"/>
        <v>3029</v>
      </c>
    </row>
    <row r="132" spans="2:10">
      <c r="B132" s="30">
        <v>43115</v>
      </c>
      <c r="C132" s="31">
        <v>8720</v>
      </c>
      <c r="D132" s="31">
        <v>7096</v>
      </c>
      <c r="E132" s="31">
        <v>4648</v>
      </c>
      <c r="F132" s="31">
        <v>9706</v>
      </c>
      <c r="G132" s="31">
        <v>5129</v>
      </c>
      <c r="H132" s="20">
        <f t="shared" si="3"/>
        <v>35299</v>
      </c>
      <c r="I132" s="20">
        <f t="shared" si="4"/>
        <v>9706</v>
      </c>
      <c r="J132" s="20">
        <f t="shared" si="5"/>
        <v>4648</v>
      </c>
    </row>
    <row r="133" spans="2:10">
      <c r="B133" s="30">
        <v>43116</v>
      </c>
      <c r="C133" s="31">
        <v>4901</v>
      </c>
      <c r="D133" s="31">
        <v>5462</v>
      </c>
      <c r="E133" s="31">
        <v>8382</v>
      </c>
      <c r="F133" s="31">
        <v>4782</v>
      </c>
      <c r="G133" s="31">
        <v>7592</v>
      </c>
      <c r="H133" s="20">
        <f t="shared" ref="H133:H196" si="6">SUM(C133:G133)</f>
        <v>31119</v>
      </c>
      <c r="I133" s="20">
        <f t="shared" ref="I133:I196" si="7">MAX(C133:G133)</f>
        <v>8382</v>
      </c>
      <c r="J133" s="20">
        <f t="shared" ref="J133:J196" si="8">MIN(C133:G133)</f>
        <v>4782</v>
      </c>
    </row>
    <row r="134" spans="2:10">
      <c r="B134" s="30">
        <v>43117</v>
      </c>
      <c r="C134" s="20">
        <v>5843</v>
      </c>
      <c r="D134" s="20">
        <v>3496</v>
      </c>
      <c r="E134" s="20">
        <v>6449</v>
      </c>
      <c r="F134" s="20">
        <v>6777</v>
      </c>
      <c r="G134" s="20">
        <v>8604</v>
      </c>
      <c r="H134" s="20">
        <f t="shared" si="6"/>
        <v>31169</v>
      </c>
      <c r="I134" s="20">
        <f t="shared" si="7"/>
        <v>8604</v>
      </c>
      <c r="J134" s="20">
        <f t="shared" si="8"/>
        <v>3496</v>
      </c>
    </row>
    <row r="135" spans="2:10">
      <c r="B135" s="30">
        <v>43118</v>
      </c>
      <c r="C135" s="20">
        <v>8805</v>
      </c>
      <c r="D135" s="20">
        <v>8280</v>
      </c>
      <c r="E135" s="20">
        <v>6021</v>
      </c>
      <c r="F135" s="20">
        <v>9065</v>
      </c>
      <c r="G135" s="20">
        <v>4876</v>
      </c>
      <c r="H135" s="20">
        <f t="shared" si="6"/>
        <v>37047</v>
      </c>
      <c r="I135" s="20">
        <f t="shared" si="7"/>
        <v>9065</v>
      </c>
      <c r="J135" s="20">
        <f t="shared" si="8"/>
        <v>4876</v>
      </c>
    </row>
    <row r="136" spans="2:10">
      <c r="B136" s="30">
        <v>43119</v>
      </c>
      <c r="C136" s="20">
        <v>7201</v>
      </c>
      <c r="D136" s="20">
        <v>3163</v>
      </c>
      <c r="E136" s="20">
        <v>5941</v>
      </c>
      <c r="F136" s="20">
        <v>4234</v>
      </c>
      <c r="G136" s="20">
        <v>4486</v>
      </c>
      <c r="H136" s="20">
        <f t="shared" si="6"/>
        <v>25025</v>
      </c>
      <c r="I136" s="20">
        <f t="shared" si="7"/>
        <v>7201</v>
      </c>
      <c r="J136" s="20">
        <f t="shared" si="8"/>
        <v>3163</v>
      </c>
    </row>
    <row r="137" spans="2:10">
      <c r="B137" s="30">
        <v>43120</v>
      </c>
      <c r="C137" s="20">
        <v>7350</v>
      </c>
      <c r="D137" s="20">
        <v>5571</v>
      </c>
      <c r="E137" s="20">
        <v>5735</v>
      </c>
      <c r="F137" s="20">
        <v>4081</v>
      </c>
      <c r="G137" s="20">
        <v>4544</v>
      </c>
      <c r="H137" s="20">
        <f t="shared" si="6"/>
        <v>27281</v>
      </c>
      <c r="I137" s="20">
        <f t="shared" si="7"/>
        <v>7350</v>
      </c>
      <c r="J137" s="20">
        <f t="shared" si="8"/>
        <v>4081</v>
      </c>
    </row>
    <row r="138" spans="2:10">
      <c r="B138" s="30">
        <v>43121</v>
      </c>
      <c r="C138" s="20">
        <v>7616</v>
      </c>
      <c r="D138" s="20">
        <v>8927</v>
      </c>
      <c r="E138" s="20">
        <v>9120</v>
      </c>
      <c r="F138" s="20">
        <v>8913</v>
      </c>
      <c r="G138" s="20">
        <v>6550</v>
      </c>
      <c r="H138" s="20">
        <f t="shared" si="6"/>
        <v>41126</v>
      </c>
      <c r="I138" s="20">
        <f t="shared" si="7"/>
        <v>9120</v>
      </c>
      <c r="J138" s="20">
        <f t="shared" si="8"/>
        <v>6550</v>
      </c>
    </row>
    <row r="139" spans="2:10">
      <c r="B139" s="30">
        <v>43122</v>
      </c>
      <c r="C139" s="20">
        <v>7895</v>
      </c>
      <c r="D139" s="20">
        <v>8247</v>
      </c>
      <c r="E139" s="20">
        <v>3496</v>
      </c>
      <c r="F139" s="20">
        <v>5369</v>
      </c>
      <c r="G139" s="20">
        <v>4097</v>
      </c>
      <c r="H139" s="20">
        <f t="shared" si="6"/>
        <v>29104</v>
      </c>
      <c r="I139" s="20">
        <f t="shared" si="7"/>
        <v>8247</v>
      </c>
      <c r="J139" s="20">
        <f t="shared" si="8"/>
        <v>3496</v>
      </c>
    </row>
    <row r="140" spans="2:10">
      <c r="B140" s="30">
        <v>43123</v>
      </c>
      <c r="C140" s="20">
        <v>4556</v>
      </c>
      <c r="D140" s="20">
        <v>4013</v>
      </c>
      <c r="E140" s="20">
        <v>7761</v>
      </c>
      <c r="F140" s="20">
        <v>5069</v>
      </c>
      <c r="G140" s="20">
        <v>4273</v>
      </c>
      <c r="H140" s="20">
        <f t="shared" si="6"/>
        <v>25672</v>
      </c>
      <c r="I140" s="20">
        <f t="shared" si="7"/>
        <v>7761</v>
      </c>
      <c r="J140" s="20">
        <f t="shared" si="8"/>
        <v>4013</v>
      </c>
    </row>
    <row r="141" spans="2:10">
      <c r="B141" s="30">
        <v>43124</v>
      </c>
      <c r="C141" s="20">
        <v>7831</v>
      </c>
      <c r="D141" s="20">
        <v>6416</v>
      </c>
      <c r="E141" s="20">
        <v>3393</v>
      </c>
      <c r="F141" s="20">
        <v>8784</v>
      </c>
      <c r="G141" s="20">
        <v>6468</v>
      </c>
      <c r="H141" s="20">
        <f t="shared" si="6"/>
        <v>32892</v>
      </c>
      <c r="I141" s="20">
        <f t="shared" si="7"/>
        <v>8784</v>
      </c>
      <c r="J141" s="20">
        <f t="shared" si="8"/>
        <v>3393</v>
      </c>
    </row>
    <row r="142" spans="2:10">
      <c r="B142" s="30">
        <v>43125</v>
      </c>
      <c r="C142" s="20">
        <v>5291</v>
      </c>
      <c r="D142" s="20">
        <v>9379</v>
      </c>
      <c r="E142" s="20">
        <v>8121</v>
      </c>
      <c r="F142" s="20">
        <v>4400</v>
      </c>
      <c r="G142" s="20">
        <v>5756</v>
      </c>
      <c r="H142" s="20">
        <f t="shared" si="6"/>
        <v>32947</v>
      </c>
      <c r="I142" s="20">
        <f t="shared" si="7"/>
        <v>9379</v>
      </c>
      <c r="J142" s="20">
        <f t="shared" si="8"/>
        <v>4400</v>
      </c>
    </row>
    <row r="143" spans="2:10">
      <c r="B143" s="30">
        <v>43126</v>
      </c>
      <c r="C143" s="20">
        <v>7813</v>
      </c>
      <c r="D143" s="20">
        <v>8522</v>
      </c>
      <c r="E143" s="20">
        <v>8810</v>
      </c>
      <c r="F143" s="20">
        <v>9745</v>
      </c>
      <c r="G143" s="20">
        <v>8916</v>
      </c>
      <c r="H143" s="20">
        <f t="shared" si="6"/>
        <v>43806</v>
      </c>
      <c r="I143" s="20">
        <f t="shared" si="7"/>
        <v>9745</v>
      </c>
      <c r="J143" s="20">
        <f t="shared" si="8"/>
        <v>7813</v>
      </c>
    </row>
    <row r="144" spans="2:10">
      <c r="B144" s="30">
        <v>43127</v>
      </c>
      <c r="C144" s="20">
        <v>9652</v>
      </c>
      <c r="D144" s="20">
        <v>3043</v>
      </c>
      <c r="E144" s="20">
        <v>6079</v>
      </c>
      <c r="F144" s="20">
        <v>9454</v>
      </c>
      <c r="G144" s="20">
        <v>7953</v>
      </c>
      <c r="H144" s="20">
        <f t="shared" si="6"/>
        <v>36181</v>
      </c>
      <c r="I144" s="20">
        <f t="shared" si="7"/>
        <v>9652</v>
      </c>
      <c r="J144" s="20">
        <f t="shared" si="8"/>
        <v>3043</v>
      </c>
    </row>
    <row r="145" spans="2:10">
      <c r="B145" s="30">
        <v>43128</v>
      </c>
      <c r="C145" s="20">
        <v>4981</v>
      </c>
      <c r="D145" s="20">
        <v>3392</v>
      </c>
      <c r="E145" s="20">
        <v>8925</v>
      </c>
      <c r="F145" s="20">
        <v>5827</v>
      </c>
      <c r="G145" s="20">
        <v>4722</v>
      </c>
      <c r="H145" s="20">
        <f t="shared" si="6"/>
        <v>27847</v>
      </c>
      <c r="I145" s="20">
        <f t="shared" si="7"/>
        <v>8925</v>
      </c>
      <c r="J145" s="20">
        <f t="shared" si="8"/>
        <v>3392</v>
      </c>
    </row>
    <row r="146" spans="2:10">
      <c r="B146" s="30">
        <v>43129</v>
      </c>
      <c r="C146" s="20">
        <v>8307</v>
      </c>
      <c r="D146" s="20">
        <v>8180</v>
      </c>
      <c r="E146" s="20">
        <v>6575</v>
      </c>
      <c r="F146" s="20">
        <v>2989</v>
      </c>
      <c r="G146" s="20">
        <v>4093</v>
      </c>
      <c r="H146" s="20">
        <f t="shared" si="6"/>
        <v>30144</v>
      </c>
      <c r="I146" s="20">
        <f t="shared" si="7"/>
        <v>8307</v>
      </c>
      <c r="J146" s="20">
        <f t="shared" si="8"/>
        <v>2989</v>
      </c>
    </row>
    <row r="147" spans="2:10">
      <c r="B147" s="30">
        <v>43130</v>
      </c>
      <c r="C147" s="20">
        <v>7123</v>
      </c>
      <c r="D147" s="20">
        <v>3563</v>
      </c>
      <c r="E147" s="20">
        <v>4838</v>
      </c>
      <c r="F147" s="20">
        <v>9561</v>
      </c>
      <c r="G147" s="20">
        <v>9448</v>
      </c>
      <c r="H147" s="20">
        <f t="shared" si="6"/>
        <v>34533</v>
      </c>
      <c r="I147" s="20">
        <f t="shared" si="7"/>
        <v>9561</v>
      </c>
      <c r="J147" s="20">
        <f t="shared" si="8"/>
        <v>3563</v>
      </c>
    </row>
    <row r="148" spans="2:10">
      <c r="B148" s="30">
        <v>43131</v>
      </c>
      <c r="C148" s="20">
        <v>3538</v>
      </c>
      <c r="D148" s="20">
        <v>3674</v>
      </c>
      <c r="E148" s="20">
        <v>4841</v>
      </c>
      <c r="F148" s="20">
        <v>3069</v>
      </c>
      <c r="G148" s="20">
        <v>6469</v>
      </c>
      <c r="H148" s="20">
        <f t="shared" si="6"/>
        <v>21591</v>
      </c>
      <c r="I148" s="20">
        <f t="shared" si="7"/>
        <v>6469</v>
      </c>
      <c r="J148" s="20">
        <f t="shared" si="8"/>
        <v>3069</v>
      </c>
    </row>
    <row r="149" spans="2:10">
      <c r="B149" s="30">
        <v>43132</v>
      </c>
      <c r="C149" s="31">
        <v>4013</v>
      </c>
      <c r="D149" s="31">
        <v>9117</v>
      </c>
      <c r="E149" s="31">
        <v>9692</v>
      </c>
      <c r="F149" s="31">
        <v>8131</v>
      </c>
      <c r="G149" s="31">
        <v>3734</v>
      </c>
      <c r="H149" s="20">
        <f t="shared" si="6"/>
        <v>34687</v>
      </c>
      <c r="I149" s="20">
        <f t="shared" si="7"/>
        <v>9692</v>
      </c>
      <c r="J149" s="20">
        <f t="shared" si="8"/>
        <v>3734</v>
      </c>
    </row>
    <row r="150" spans="2:10">
      <c r="B150" s="30">
        <v>43133</v>
      </c>
      <c r="C150" s="20">
        <v>4872</v>
      </c>
      <c r="D150" s="20">
        <v>7868</v>
      </c>
      <c r="E150" s="20">
        <v>5445</v>
      </c>
      <c r="F150" s="20">
        <v>9328</v>
      </c>
      <c r="G150" s="20">
        <v>6700</v>
      </c>
      <c r="H150" s="20">
        <f t="shared" si="6"/>
        <v>34213</v>
      </c>
      <c r="I150" s="20">
        <f t="shared" si="7"/>
        <v>9328</v>
      </c>
      <c r="J150" s="20">
        <f t="shared" si="8"/>
        <v>4872</v>
      </c>
    </row>
    <row r="151" spans="2:10">
      <c r="B151" s="30">
        <v>43134</v>
      </c>
      <c r="C151" s="20">
        <v>3911</v>
      </c>
      <c r="D151" s="20">
        <v>9225</v>
      </c>
      <c r="E151" s="20">
        <v>6506</v>
      </c>
      <c r="F151" s="20">
        <v>9956</v>
      </c>
      <c r="G151" s="20">
        <v>5633</v>
      </c>
      <c r="H151" s="20">
        <f t="shared" si="6"/>
        <v>35231</v>
      </c>
      <c r="I151" s="20">
        <f t="shared" si="7"/>
        <v>9956</v>
      </c>
      <c r="J151" s="20">
        <f t="shared" si="8"/>
        <v>3911</v>
      </c>
    </row>
    <row r="152" spans="2:10">
      <c r="B152" s="30">
        <v>43135</v>
      </c>
      <c r="C152" s="20">
        <v>8373</v>
      </c>
      <c r="D152" s="20">
        <v>7294</v>
      </c>
      <c r="E152" s="20">
        <v>5624</v>
      </c>
      <c r="F152" s="20">
        <v>3755</v>
      </c>
      <c r="G152" s="20">
        <v>8691</v>
      </c>
      <c r="H152" s="20">
        <f t="shared" si="6"/>
        <v>33737</v>
      </c>
      <c r="I152" s="20">
        <f t="shared" si="7"/>
        <v>8691</v>
      </c>
      <c r="J152" s="20">
        <f t="shared" si="8"/>
        <v>3755</v>
      </c>
    </row>
    <row r="153" spans="2:10">
      <c r="B153" s="30">
        <v>43136</v>
      </c>
      <c r="C153" s="20">
        <v>3750</v>
      </c>
      <c r="D153" s="20">
        <v>8103</v>
      </c>
      <c r="E153" s="20">
        <v>3321</v>
      </c>
      <c r="F153" s="20">
        <v>9399</v>
      </c>
      <c r="G153" s="20">
        <v>4601</v>
      </c>
      <c r="H153" s="20">
        <f t="shared" si="6"/>
        <v>29174</v>
      </c>
      <c r="I153" s="20">
        <f t="shared" si="7"/>
        <v>9399</v>
      </c>
      <c r="J153" s="20">
        <f t="shared" si="8"/>
        <v>3321</v>
      </c>
    </row>
    <row r="154" spans="2:10">
      <c r="B154" s="30">
        <v>43137</v>
      </c>
      <c r="C154" s="20">
        <v>9390</v>
      </c>
      <c r="D154" s="20">
        <v>3930</v>
      </c>
      <c r="E154" s="20">
        <v>3725</v>
      </c>
      <c r="F154" s="20">
        <v>3841</v>
      </c>
      <c r="G154" s="20">
        <v>7554</v>
      </c>
      <c r="H154" s="20">
        <f t="shared" si="6"/>
        <v>28440</v>
      </c>
      <c r="I154" s="20">
        <f t="shared" si="7"/>
        <v>9390</v>
      </c>
      <c r="J154" s="20">
        <f t="shared" si="8"/>
        <v>3725</v>
      </c>
    </row>
    <row r="155" spans="2:10">
      <c r="B155" s="30">
        <v>43138</v>
      </c>
      <c r="C155" s="20">
        <v>9849</v>
      </c>
      <c r="D155" s="20">
        <v>5761</v>
      </c>
      <c r="E155" s="20">
        <v>7049</v>
      </c>
      <c r="F155" s="20">
        <v>7999</v>
      </c>
      <c r="G155" s="20">
        <v>8952</v>
      </c>
      <c r="H155" s="20">
        <f t="shared" si="6"/>
        <v>39610</v>
      </c>
      <c r="I155" s="20">
        <f t="shared" si="7"/>
        <v>9849</v>
      </c>
      <c r="J155" s="20">
        <f t="shared" si="8"/>
        <v>5761</v>
      </c>
    </row>
    <row r="156" spans="2:10">
      <c r="B156" s="30">
        <v>43139</v>
      </c>
      <c r="C156" s="20">
        <v>3504</v>
      </c>
      <c r="D156" s="20">
        <v>6742</v>
      </c>
      <c r="E156" s="20">
        <v>6211</v>
      </c>
      <c r="F156" s="20">
        <v>6293</v>
      </c>
      <c r="G156" s="20">
        <v>6465</v>
      </c>
      <c r="H156" s="20">
        <f t="shared" si="6"/>
        <v>29215</v>
      </c>
      <c r="I156" s="20">
        <f t="shared" si="7"/>
        <v>6742</v>
      </c>
      <c r="J156" s="20">
        <f t="shared" si="8"/>
        <v>3504</v>
      </c>
    </row>
    <row r="157" spans="2:10">
      <c r="B157" s="30">
        <v>43140</v>
      </c>
      <c r="C157" s="20">
        <v>4721</v>
      </c>
      <c r="D157" s="20">
        <v>5555</v>
      </c>
      <c r="E157" s="20">
        <v>6647</v>
      </c>
      <c r="F157" s="20">
        <v>4487</v>
      </c>
      <c r="G157" s="20">
        <v>9244</v>
      </c>
      <c r="H157" s="20">
        <f t="shared" si="6"/>
        <v>30654</v>
      </c>
      <c r="I157" s="20">
        <f t="shared" si="7"/>
        <v>9244</v>
      </c>
      <c r="J157" s="20">
        <f t="shared" si="8"/>
        <v>4487</v>
      </c>
    </row>
    <row r="158" spans="2:10">
      <c r="B158" s="30">
        <v>43141</v>
      </c>
      <c r="C158" s="20">
        <v>7103</v>
      </c>
      <c r="D158" s="20">
        <v>9269</v>
      </c>
      <c r="E158" s="20">
        <v>3554</v>
      </c>
      <c r="F158" s="20">
        <v>5246</v>
      </c>
      <c r="G158" s="20">
        <v>6771</v>
      </c>
      <c r="H158" s="20">
        <f t="shared" si="6"/>
        <v>31943</v>
      </c>
      <c r="I158" s="20">
        <f t="shared" si="7"/>
        <v>9269</v>
      </c>
      <c r="J158" s="20">
        <f t="shared" si="8"/>
        <v>3554</v>
      </c>
    </row>
    <row r="159" spans="2:10">
      <c r="B159" s="30">
        <v>43142</v>
      </c>
      <c r="C159" s="20">
        <v>9268</v>
      </c>
      <c r="D159" s="20">
        <v>4844</v>
      </c>
      <c r="E159" s="20">
        <v>7173</v>
      </c>
      <c r="F159" s="20">
        <v>8927</v>
      </c>
      <c r="G159" s="20">
        <v>8544</v>
      </c>
      <c r="H159" s="20">
        <f t="shared" si="6"/>
        <v>38756</v>
      </c>
      <c r="I159" s="20">
        <f t="shared" si="7"/>
        <v>9268</v>
      </c>
      <c r="J159" s="20">
        <f t="shared" si="8"/>
        <v>4844</v>
      </c>
    </row>
    <row r="160" spans="2:10">
      <c r="B160" s="30">
        <v>43143</v>
      </c>
      <c r="C160" s="20">
        <v>8146</v>
      </c>
      <c r="D160" s="20">
        <v>4914</v>
      </c>
      <c r="E160" s="20">
        <v>3583</v>
      </c>
      <c r="F160" s="20">
        <v>3274</v>
      </c>
      <c r="G160" s="31">
        <v>7637</v>
      </c>
      <c r="H160" s="20">
        <f t="shared" si="6"/>
        <v>27554</v>
      </c>
      <c r="I160" s="20">
        <f t="shared" si="7"/>
        <v>8146</v>
      </c>
      <c r="J160" s="20">
        <f t="shared" si="8"/>
        <v>3274</v>
      </c>
    </row>
    <row r="161" spans="2:10">
      <c r="B161" s="30">
        <v>43144</v>
      </c>
      <c r="C161" s="20">
        <v>4256</v>
      </c>
      <c r="D161" s="20">
        <v>5829</v>
      </c>
      <c r="E161" s="20">
        <v>7969</v>
      </c>
      <c r="F161" s="20">
        <v>7015</v>
      </c>
      <c r="G161" s="31">
        <v>8215</v>
      </c>
      <c r="H161" s="20">
        <f t="shared" si="6"/>
        <v>33284</v>
      </c>
      <c r="I161" s="20">
        <f t="shared" si="7"/>
        <v>8215</v>
      </c>
      <c r="J161" s="20">
        <f t="shared" si="8"/>
        <v>4256</v>
      </c>
    </row>
    <row r="162" spans="2:10">
      <c r="B162" s="30">
        <v>43145</v>
      </c>
      <c r="C162" s="20">
        <v>8579</v>
      </c>
      <c r="D162" s="20">
        <v>7937</v>
      </c>
      <c r="E162" s="20">
        <v>8165</v>
      </c>
      <c r="F162" s="20">
        <v>6909</v>
      </c>
      <c r="G162" s="20">
        <v>8877</v>
      </c>
      <c r="H162" s="20">
        <f t="shared" si="6"/>
        <v>40467</v>
      </c>
      <c r="I162" s="20">
        <f t="shared" si="7"/>
        <v>8877</v>
      </c>
      <c r="J162" s="20">
        <f t="shared" si="8"/>
        <v>6909</v>
      </c>
    </row>
    <row r="163" spans="2:10">
      <c r="B163" s="30">
        <v>43146</v>
      </c>
      <c r="C163" s="20">
        <v>6922</v>
      </c>
      <c r="D163" s="20">
        <v>9614</v>
      </c>
      <c r="E163" s="20">
        <v>5976</v>
      </c>
      <c r="F163" s="20">
        <v>5244</v>
      </c>
      <c r="G163" s="20">
        <v>6604</v>
      </c>
      <c r="H163" s="20">
        <f t="shared" si="6"/>
        <v>34360</v>
      </c>
      <c r="I163" s="20">
        <f t="shared" si="7"/>
        <v>9614</v>
      </c>
      <c r="J163" s="20">
        <f t="shared" si="8"/>
        <v>5244</v>
      </c>
    </row>
    <row r="164" spans="2:10">
      <c r="B164" s="30">
        <v>43147</v>
      </c>
      <c r="C164" s="20">
        <v>6032</v>
      </c>
      <c r="D164" s="20">
        <v>4667</v>
      </c>
      <c r="E164" s="20">
        <v>8603</v>
      </c>
      <c r="F164" s="20">
        <v>9025</v>
      </c>
      <c r="G164" s="20">
        <v>3132</v>
      </c>
      <c r="H164" s="20">
        <f t="shared" si="6"/>
        <v>31459</v>
      </c>
      <c r="I164" s="20">
        <f t="shared" si="7"/>
        <v>9025</v>
      </c>
      <c r="J164" s="20">
        <f t="shared" si="8"/>
        <v>3132</v>
      </c>
    </row>
    <row r="165" spans="2:10">
      <c r="B165" s="30">
        <v>43148</v>
      </c>
      <c r="C165" s="20">
        <v>4145</v>
      </c>
      <c r="D165" s="20">
        <v>8023</v>
      </c>
      <c r="E165" s="20">
        <v>3557</v>
      </c>
      <c r="F165" s="20">
        <v>9523</v>
      </c>
      <c r="G165" s="20">
        <v>5019</v>
      </c>
      <c r="H165" s="20">
        <f t="shared" si="6"/>
        <v>30267</v>
      </c>
      <c r="I165" s="20">
        <f t="shared" si="7"/>
        <v>9523</v>
      </c>
      <c r="J165" s="20">
        <f t="shared" si="8"/>
        <v>3557</v>
      </c>
    </row>
    <row r="166" spans="2:10">
      <c r="B166" s="30">
        <v>43149</v>
      </c>
      <c r="C166" s="20">
        <v>7864</v>
      </c>
      <c r="D166" s="20">
        <v>9941</v>
      </c>
      <c r="E166" s="20">
        <v>9039</v>
      </c>
      <c r="F166" s="20">
        <v>9932</v>
      </c>
      <c r="G166" s="20">
        <v>4609</v>
      </c>
      <c r="H166" s="20">
        <f t="shared" si="6"/>
        <v>41385</v>
      </c>
      <c r="I166" s="20">
        <f t="shared" si="7"/>
        <v>9941</v>
      </c>
      <c r="J166" s="20">
        <f t="shared" si="8"/>
        <v>4609</v>
      </c>
    </row>
    <row r="167" spans="2:10">
      <c r="B167" s="30">
        <v>43150</v>
      </c>
      <c r="C167" s="20">
        <v>8656</v>
      </c>
      <c r="D167" s="20">
        <v>4144</v>
      </c>
      <c r="E167" s="20">
        <v>8347</v>
      </c>
      <c r="F167" s="20">
        <v>5364</v>
      </c>
      <c r="G167" s="20">
        <v>5577</v>
      </c>
      <c r="H167" s="20">
        <f t="shared" si="6"/>
        <v>32088</v>
      </c>
      <c r="I167" s="20">
        <f t="shared" si="7"/>
        <v>8656</v>
      </c>
      <c r="J167" s="20">
        <f t="shared" si="8"/>
        <v>4144</v>
      </c>
    </row>
    <row r="168" spans="2:10">
      <c r="B168" s="30">
        <v>43151</v>
      </c>
      <c r="C168" s="20">
        <v>2930</v>
      </c>
      <c r="D168" s="20">
        <v>9153</v>
      </c>
      <c r="E168" s="20">
        <v>5566</v>
      </c>
      <c r="F168" s="20">
        <v>2923</v>
      </c>
      <c r="G168" s="20">
        <v>9264</v>
      </c>
      <c r="H168" s="20">
        <f t="shared" si="6"/>
        <v>29836</v>
      </c>
      <c r="I168" s="20">
        <f t="shared" si="7"/>
        <v>9264</v>
      </c>
      <c r="J168" s="20">
        <f t="shared" si="8"/>
        <v>2923</v>
      </c>
    </row>
    <row r="169" spans="2:10">
      <c r="B169" s="30">
        <v>43152</v>
      </c>
      <c r="C169" s="20">
        <v>8351</v>
      </c>
      <c r="D169" s="20">
        <v>4229</v>
      </c>
      <c r="E169" s="20">
        <v>6983</v>
      </c>
      <c r="F169" s="20">
        <v>3060</v>
      </c>
      <c r="G169" s="20">
        <v>8842</v>
      </c>
      <c r="H169" s="20">
        <f t="shared" si="6"/>
        <v>31465</v>
      </c>
      <c r="I169" s="20">
        <f t="shared" si="7"/>
        <v>8842</v>
      </c>
      <c r="J169" s="20">
        <f t="shared" si="8"/>
        <v>3060</v>
      </c>
    </row>
    <row r="170" spans="2:10">
      <c r="B170" s="30">
        <v>43153</v>
      </c>
      <c r="C170" s="31">
        <v>6743</v>
      </c>
      <c r="D170" s="31">
        <v>3338</v>
      </c>
      <c r="E170" s="31">
        <v>4187</v>
      </c>
      <c r="F170" s="20">
        <v>3599</v>
      </c>
      <c r="G170" s="20">
        <v>3181</v>
      </c>
      <c r="H170" s="20">
        <f t="shared" si="6"/>
        <v>21048</v>
      </c>
      <c r="I170" s="20">
        <f t="shared" si="7"/>
        <v>6743</v>
      </c>
      <c r="J170" s="20">
        <f t="shared" si="8"/>
        <v>3181</v>
      </c>
    </row>
    <row r="171" spans="2:10">
      <c r="B171" s="30">
        <v>43154</v>
      </c>
      <c r="C171" s="31">
        <v>5627</v>
      </c>
      <c r="D171" s="31">
        <v>5874</v>
      </c>
      <c r="E171" s="31">
        <v>8112</v>
      </c>
      <c r="F171" s="20">
        <v>7149</v>
      </c>
      <c r="G171" s="20">
        <v>6776</v>
      </c>
      <c r="H171" s="20">
        <f t="shared" si="6"/>
        <v>33538</v>
      </c>
      <c r="I171" s="20">
        <f t="shared" si="7"/>
        <v>8112</v>
      </c>
      <c r="J171" s="20">
        <f t="shared" si="8"/>
        <v>5627</v>
      </c>
    </row>
    <row r="172" spans="2:10">
      <c r="B172" s="30">
        <v>43155</v>
      </c>
      <c r="C172" s="31">
        <v>9727</v>
      </c>
      <c r="D172" s="31">
        <v>5489</v>
      </c>
      <c r="E172" s="31">
        <v>7869</v>
      </c>
      <c r="F172" s="20">
        <v>7171</v>
      </c>
      <c r="G172" s="20">
        <v>7671</v>
      </c>
      <c r="H172" s="20">
        <f t="shared" si="6"/>
        <v>37927</v>
      </c>
      <c r="I172" s="20">
        <f t="shared" si="7"/>
        <v>9727</v>
      </c>
      <c r="J172" s="20">
        <f t="shared" si="8"/>
        <v>5489</v>
      </c>
    </row>
    <row r="173" spans="2:10">
      <c r="B173" s="30">
        <v>43156</v>
      </c>
      <c r="C173" s="20">
        <v>8550</v>
      </c>
      <c r="D173" s="20">
        <v>6297</v>
      </c>
      <c r="E173" s="20">
        <v>9956</v>
      </c>
      <c r="F173" s="31">
        <v>6515</v>
      </c>
      <c r="G173" s="31">
        <v>9915</v>
      </c>
      <c r="H173" s="20">
        <f t="shared" si="6"/>
        <v>41233</v>
      </c>
      <c r="I173" s="20">
        <f t="shared" si="7"/>
        <v>9956</v>
      </c>
      <c r="J173" s="20">
        <f t="shared" si="8"/>
        <v>6297</v>
      </c>
    </row>
    <row r="174" spans="2:10">
      <c r="B174" s="30">
        <v>43157</v>
      </c>
      <c r="C174" s="20">
        <v>3720</v>
      </c>
      <c r="D174" s="20">
        <v>3712</v>
      </c>
      <c r="E174" s="20">
        <v>4605</v>
      </c>
      <c r="F174" s="31">
        <v>5237</v>
      </c>
      <c r="G174" s="31">
        <v>4612</v>
      </c>
      <c r="H174" s="20">
        <f t="shared" si="6"/>
        <v>21886</v>
      </c>
      <c r="I174" s="20">
        <f t="shared" si="7"/>
        <v>5237</v>
      </c>
      <c r="J174" s="20">
        <f t="shared" si="8"/>
        <v>3712</v>
      </c>
    </row>
    <row r="175" spans="2:10">
      <c r="B175" s="30">
        <v>43158</v>
      </c>
      <c r="C175" s="20">
        <v>3665</v>
      </c>
      <c r="D175" s="20">
        <v>6821</v>
      </c>
      <c r="E175" s="20">
        <v>3930</v>
      </c>
      <c r="F175" s="31">
        <v>6038</v>
      </c>
      <c r="G175" s="31">
        <v>8788</v>
      </c>
      <c r="H175" s="20">
        <f t="shared" si="6"/>
        <v>29242</v>
      </c>
      <c r="I175" s="20">
        <f t="shared" si="7"/>
        <v>8788</v>
      </c>
      <c r="J175" s="20">
        <f t="shared" si="8"/>
        <v>3665</v>
      </c>
    </row>
    <row r="176" spans="2:10">
      <c r="B176" s="30">
        <v>43159</v>
      </c>
      <c r="C176" s="20">
        <v>3359</v>
      </c>
      <c r="D176" s="20">
        <v>3624</v>
      </c>
      <c r="E176" s="20">
        <v>5445</v>
      </c>
      <c r="F176" s="20">
        <v>4525</v>
      </c>
      <c r="G176" s="20">
        <v>8146</v>
      </c>
      <c r="H176" s="20">
        <f t="shared" si="6"/>
        <v>25099</v>
      </c>
      <c r="I176" s="20">
        <f t="shared" si="7"/>
        <v>8146</v>
      </c>
      <c r="J176" s="20">
        <f t="shared" si="8"/>
        <v>3359</v>
      </c>
    </row>
    <row r="177" spans="2:10">
      <c r="B177" s="30">
        <v>43160</v>
      </c>
      <c r="C177" s="20">
        <v>5692</v>
      </c>
      <c r="D177" s="20">
        <v>7654</v>
      </c>
      <c r="E177" s="20">
        <v>4510</v>
      </c>
      <c r="F177" s="20">
        <v>7746</v>
      </c>
      <c r="G177" s="20">
        <v>8805</v>
      </c>
      <c r="H177" s="20">
        <f t="shared" si="6"/>
        <v>34407</v>
      </c>
      <c r="I177" s="20">
        <f t="shared" si="7"/>
        <v>8805</v>
      </c>
      <c r="J177" s="20">
        <f t="shared" si="8"/>
        <v>4510</v>
      </c>
    </row>
    <row r="178" spans="2:10">
      <c r="B178" s="30">
        <v>43161</v>
      </c>
      <c r="C178" s="20">
        <v>3839</v>
      </c>
      <c r="D178" s="20">
        <v>6870</v>
      </c>
      <c r="E178" s="20">
        <v>4364</v>
      </c>
      <c r="F178" s="20">
        <v>4140</v>
      </c>
      <c r="G178" s="20">
        <v>6749</v>
      </c>
      <c r="H178" s="20">
        <f t="shared" si="6"/>
        <v>25962</v>
      </c>
      <c r="I178" s="20">
        <f t="shared" si="7"/>
        <v>6870</v>
      </c>
      <c r="J178" s="20">
        <f t="shared" si="8"/>
        <v>3839</v>
      </c>
    </row>
    <row r="179" spans="2:10">
      <c r="B179" s="30">
        <v>43162</v>
      </c>
      <c r="C179" s="20">
        <v>6512</v>
      </c>
      <c r="D179" s="20">
        <v>3383</v>
      </c>
      <c r="E179" s="20">
        <v>8894</v>
      </c>
      <c r="F179" s="20">
        <v>9193</v>
      </c>
      <c r="G179" s="20">
        <v>6385</v>
      </c>
      <c r="H179" s="20">
        <f t="shared" si="6"/>
        <v>34367</v>
      </c>
      <c r="I179" s="20">
        <f t="shared" si="7"/>
        <v>9193</v>
      </c>
      <c r="J179" s="20">
        <f t="shared" si="8"/>
        <v>3383</v>
      </c>
    </row>
    <row r="180" spans="2:10">
      <c r="B180" s="30">
        <v>43163</v>
      </c>
      <c r="C180" s="20">
        <v>4037</v>
      </c>
      <c r="D180" s="20">
        <v>9253</v>
      </c>
      <c r="E180" s="20">
        <v>8559</v>
      </c>
      <c r="F180" s="20">
        <v>2906</v>
      </c>
      <c r="G180" s="20">
        <v>9641</v>
      </c>
      <c r="H180" s="20">
        <f t="shared" si="6"/>
        <v>34396</v>
      </c>
      <c r="I180" s="20">
        <f t="shared" si="7"/>
        <v>9641</v>
      </c>
      <c r="J180" s="20">
        <f t="shared" si="8"/>
        <v>2906</v>
      </c>
    </row>
    <row r="181" spans="2:10">
      <c r="B181" s="30">
        <v>43164</v>
      </c>
      <c r="C181" s="31">
        <v>5106</v>
      </c>
      <c r="D181" s="31">
        <v>6230</v>
      </c>
      <c r="E181" s="31">
        <v>4839</v>
      </c>
      <c r="F181" s="31">
        <v>6376</v>
      </c>
      <c r="G181" s="31">
        <v>6797</v>
      </c>
      <c r="H181" s="20">
        <f t="shared" si="6"/>
        <v>29348</v>
      </c>
      <c r="I181" s="20">
        <f t="shared" si="7"/>
        <v>6797</v>
      </c>
      <c r="J181" s="20">
        <f t="shared" si="8"/>
        <v>4839</v>
      </c>
    </row>
    <row r="182" spans="2:10">
      <c r="B182" s="30">
        <v>43165</v>
      </c>
      <c r="C182" s="31">
        <v>5200</v>
      </c>
      <c r="D182" s="31">
        <v>2906</v>
      </c>
      <c r="E182" s="31">
        <v>3763</v>
      </c>
      <c r="F182" s="31">
        <v>6531</v>
      </c>
      <c r="G182" s="31">
        <v>5752</v>
      </c>
      <c r="H182" s="20">
        <f t="shared" si="6"/>
        <v>24152</v>
      </c>
      <c r="I182" s="20">
        <f t="shared" si="7"/>
        <v>6531</v>
      </c>
      <c r="J182" s="20">
        <f t="shared" si="8"/>
        <v>2906</v>
      </c>
    </row>
    <row r="183" spans="2:10">
      <c r="B183" s="30">
        <v>43166</v>
      </c>
      <c r="C183" s="31">
        <v>8581</v>
      </c>
      <c r="D183" s="31">
        <v>9456</v>
      </c>
      <c r="E183" s="31">
        <v>3790</v>
      </c>
      <c r="F183" s="31">
        <v>9411</v>
      </c>
      <c r="G183" s="31">
        <v>9010</v>
      </c>
      <c r="H183" s="20">
        <f t="shared" si="6"/>
        <v>40248</v>
      </c>
      <c r="I183" s="20">
        <f t="shared" si="7"/>
        <v>9456</v>
      </c>
      <c r="J183" s="20">
        <f t="shared" si="8"/>
        <v>3790</v>
      </c>
    </row>
    <row r="184" spans="2:10">
      <c r="B184" s="30">
        <v>43167</v>
      </c>
      <c r="C184" s="31">
        <v>9858</v>
      </c>
      <c r="D184" s="31">
        <v>4560</v>
      </c>
      <c r="E184" s="31">
        <v>7102</v>
      </c>
      <c r="F184" s="31">
        <v>5699</v>
      </c>
      <c r="G184" s="31">
        <v>8849</v>
      </c>
      <c r="H184" s="20">
        <f t="shared" si="6"/>
        <v>36068</v>
      </c>
      <c r="I184" s="20">
        <f t="shared" si="7"/>
        <v>9858</v>
      </c>
      <c r="J184" s="20">
        <f t="shared" si="8"/>
        <v>4560</v>
      </c>
    </row>
    <row r="185" spans="2:10">
      <c r="B185" s="30">
        <v>43168</v>
      </c>
      <c r="C185" s="20">
        <v>3498</v>
      </c>
      <c r="D185" s="20">
        <v>4621</v>
      </c>
      <c r="E185" s="20">
        <v>5438</v>
      </c>
      <c r="F185" s="20">
        <v>3150</v>
      </c>
      <c r="G185" s="20">
        <v>6260</v>
      </c>
      <c r="H185" s="20">
        <f t="shared" si="6"/>
        <v>22967</v>
      </c>
      <c r="I185" s="20">
        <f t="shared" si="7"/>
        <v>6260</v>
      </c>
      <c r="J185" s="20">
        <f t="shared" si="8"/>
        <v>3150</v>
      </c>
    </row>
    <row r="186" spans="2:10">
      <c r="B186" s="30">
        <v>43169</v>
      </c>
      <c r="C186" s="20">
        <v>4133</v>
      </c>
      <c r="D186" s="20">
        <v>5400</v>
      </c>
      <c r="E186" s="20">
        <v>8559</v>
      </c>
      <c r="F186" s="20">
        <v>3983</v>
      </c>
      <c r="G186" s="20">
        <v>6859</v>
      </c>
      <c r="H186" s="20">
        <f t="shared" si="6"/>
        <v>28934</v>
      </c>
      <c r="I186" s="20">
        <f t="shared" si="7"/>
        <v>8559</v>
      </c>
      <c r="J186" s="20">
        <f t="shared" si="8"/>
        <v>3983</v>
      </c>
    </row>
    <row r="187" spans="2:10">
      <c r="B187" s="30">
        <v>43170</v>
      </c>
      <c r="C187" s="20">
        <v>9915</v>
      </c>
      <c r="D187" s="20">
        <v>3646</v>
      </c>
      <c r="E187" s="20">
        <v>9179</v>
      </c>
      <c r="F187" s="20">
        <v>3293</v>
      </c>
      <c r="G187" s="20">
        <v>4846</v>
      </c>
      <c r="H187" s="20">
        <f t="shared" si="6"/>
        <v>30879</v>
      </c>
      <c r="I187" s="20">
        <f t="shared" si="7"/>
        <v>9915</v>
      </c>
      <c r="J187" s="20">
        <f t="shared" si="8"/>
        <v>3293</v>
      </c>
    </row>
    <row r="188" spans="2:10">
      <c r="B188" s="30">
        <v>43171</v>
      </c>
      <c r="C188" s="20">
        <v>5417</v>
      </c>
      <c r="D188" s="20">
        <v>8081</v>
      </c>
      <c r="E188" s="20">
        <v>4729</v>
      </c>
      <c r="F188" s="20">
        <v>4675</v>
      </c>
      <c r="G188" s="20">
        <v>4054</v>
      </c>
      <c r="H188" s="20">
        <f t="shared" si="6"/>
        <v>26956</v>
      </c>
      <c r="I188" s="20">
        <f t="shared" si="7"/>
        <v>8081</v>
      </c>
      <c r="J188" s="20">
        <f t="shared" si="8"/>
        <v>4054</v>
      </c>
    </row>
    <row r="189" spans="2:10">
      <c r="B189" s="30">
        <v>43172</v>
      </c>
      <c r="C189" s="20">
        <v>6097</v>
      </c>
      <c r="D189" s="20">
        <v>8313</v>
      </c>
      <c r="E189" s="20">
        <v>5373</v>
      </c>
      <c r="F189" s="20">
        <v>4284</v>
      </c>
      <c r="G189" s="20">
        <v>3723</v>
      </c>
      <c r="H189" s="20">
        <f t="shared" si="6"/>
        <v>27790</v>
      </c>
      <c r="I189" s="20">
        <f t="shared" si="7"/>
        <v>8313</v>
      </c>
      <c r="J189" s="20">
        <f t="shared" si="8"/>
        <v>3723</v>
      </c>
    </row>
    <row r="190" spans="2:10">
      <c r="B190" s="30">
        <v>43173</v>
      </c>
      <c r="C190" s="20">
        <v>9654</v>
      </c>
      <c r="D190" s="20">
        <v>8143</v>
      </c>
      <c r="E190" s="20">
        <v>5287</v>
      </c>
      <c r="F190" s="20">
        <v>8689</v>
      </c>
      <c r="G190" s="20">
        <v>5074</v>
      </c>
      <c r="H190" s="20">
        <f t="shared" si="6"/>
        <v>36847</v>
      </c>
      <c r="I190" s="20">
        <f t="shared" si="7"/>
        <v>9654</v>
      </c>
      <c r="J190" s="20">
        <f t="shared" si="8"/>
        <v>5074</v>
      </c>
    </row>
    <row r="191" spans="2:10">
      <c r="B191" s="30">
        <v>43174</v>
      </c>
      <c r="C191" s="20">
        <v>8250</v>
      </c>
      <c r="D191" s="20">
        <v>3279</v>
      </c>
      <c r="E191" s="20">
        <v>4595</v>
      </c>
      <c r="F191" s="20">
        <v>6524</v>
      </c>
      <c r="G191" s="20">
        <v>4449</v>
      </c>
      <c r="H191" s="20">
        <f t="shared" si="6"/>
        <v>27097</v>
      </c>
      <c r="I191" s="20">
        <f t="shared" si="7"/>
        <v>8250</v>
      </c>
      <c r="J191" s="20">
        <f t="shared" si="8"/>
        <v>3279</v>
      </c>
    </row>
    <row r="192" spans="2:10">
      <c r="B192" s="30">
        <v>43175</v>
      </c>
      <c r="C192" s="20">
        <v>9211</v>
      </c>
      <c r="D192" s="20">
        <v>3060</v>
      </c>
      <c r="E192" s="20">
        <v>7007</v>
      </c>
      <c r="F192" s="20">
        <v>3539</v>
      </c>
      <c r="G192" s="20">
        <v>6915</v>
      </c>
      <c r="H192" s="20">
        <f t="shared" si="6"/>
        <v>29732</v>
      </c>
      <c r="I192" s="20">
        <f t="shared" si="7"/>
        <v>9211</v>
      </c>
      <c r="J192" s="20">
        <f t="shared" si="8"/>
        <v>3060</v>
      </c>
    </row>
    <row r="193" spans="2:10">
      <c r="B193" s="30">
        <v>43176</v>
      </c>
      <c r="C193" s="20">
        <v>3425</v>
      </c>
      <c r="D193" s="20">
        <v>6568</v>
      </c>
      <c r="E193" s="20">
        <v>8420</v>
      </c>
      <c r="F193" s="20">
        <v>4629</v>
      </c>
      <c r="G193" s="20">
        <v>9323</v>
      </c>
      <c r="H193" s="20">
        <f t="shared" si="6"/>
        <v>32365</v>
      </c>
      <c r="I193" s="20">
        <f t="shared" si="7"/>
        <v>9323</v>
      </c>
      <c r="J193" s="20">
        <f t="shared" si="8"/>
        <v>3425</v>
      </c>
    </row>
    <row r="194" spans="2:10">
      <c r="B194" s="30">
        <v>43177</v>
      </c>
      <c r="C194" s="20">
        <v>8278</v>
      </c>
      <c r="D194" s="20">
        <v>7808</v>
      </c>
      <c r="E194" s="20">
        <v>8232</v>
      </c>
      <c r="F194" s="20">
        <v>9133</v>
      </c>
      <c r="G194" s="20">
        <v>5505</v>
      </c>
      <c r="H194" s="20">
        <f t="shared" si="6"/>
        <v>38956</v>
      </c>
      <c r="I194" s="20">
        <f t="shared" si="7"/>
        <v>9133</v>
      </c>
      <c r="J194" s="20">
        <f t="shared" si="8"/>
        <v>5505</v>
      </c>
    </row>
    <row r="195" spans="2:10">
      <c r="B195" s="30">
        <v>43178</v>
      </c>
      <c r="C195" s="20">
        <v>3198</v>
      </c>
      <c r="D195" s="20">
        <v>6646</v>
      </c>
      <c r="E195" s="20">
        <v>7602</v>
      </c>
      <c r="F195" s="20">
        <v>5149</v>
      </c>
      <c r="G195" s="20">
        <v>3190</v>
      </c>
      <c r="H195" s="20">
        <f t="shared" si="6"/>
        <v>25785</v>
      </c>
      <c r="I195" s="20">
        <f t="shared" si="7"/>
        <v>7602</v>
      </c>
      <c r="J195" s="20">
        <f t="shared" si="8"/>
        <v>3190</v>
      </c>
    </row>
    <row r="196" spans="2:10">
      <c r="B196" s="30">
        <v>43179</v>
      </c>
      <c r="C196" s="20">
        <v>7784</v>
      </c>
      <c r="D196" s="20">
        <v>6163</v>
      </c>
      <c r="E196" s="20">
        <v>9324</v>
      </c>
      <c r="F196" s="20">
        <v>7818</v>
      </c>
      <c r="G196" s="20">
        <v>5660</v>
      </c>
      <c r="H196" s="20">
        <f t="shared" si="6"/>
        <v>36749</v>
      </c>
      <c r="I196" s="20">
        <f t="shared" si="7"/>
        <v>9324</v>
      </c>
      <c r="J196" s="20">
        <f t="shared" si="8"/>
        <v>5660</v>
      </c>
    </row>
    <row r="197" spans="2:10">
      <c r="B197" s="30">
        <v>43180</v>
      </c>
      <c r="C197" s="20">
        <v>7452</v>
      </c>
      <c r="D197" s="20">
        <v>5988</v>
      </c>
      <c r="E197" s="20">
        <v>4586</v>
      </c>
      <c r="F197" s="20">
        <v>9259</v>
      </c>
      <c r="G197" s="20">
        <v>8695</v>
      </c>
      <c r="H197" s="20">
        <f t="shared" ref="H197:H260" si="9">SUM(C197:G197)</f>
        <v>35980</v>
      </c>
      <c r="I197" s="20">
        <f t="shared" ref="I197:I260" si="10">MAX(C197:G197)</f>
        <v>9259</v>
      </c>
      <c r="J197" s="20">
        <f t="shared" ref="J197:J260" si="11">MIN(C197:G197)</f>
        <v>4586</v>
      </c>
    </row>
    <row r="198" spans="2:10">
      <c r="B198" s="30">
        <v>43181</v>
      </c>
      <c r="C198" s="20">
        <v>5189</v>
      </c>
      <c r="D198" s="20">
        <v>6826</v>
      </c>
      <c r="E198" s="20">
        <v>9434</v>
      </c>
      <c r="F198" s="20">
        <v>7909</v>
      </c>
      <c r="G198" s="20">
        <v>8490</v>
      </c>
      <c r="H198" s="20">
        <f t="shared" si="9"/>
        <v>37848</v>
      </c>
      <c r="I198" s="20">
        <f t="shared" si="10"/>
        <v>9434</v>
      </c>
      <c r="J198" s="20">
        <f t="shared" si="11"/>
        <v>5189</v>
      </c>
    </row>
    <row r="199" spans="2:10">
      <c r="B199" s="30">
        <v>43182</v>
      </c>
      <c r="C199" s="20">
        <v>7120</v>
      </c>
      <c r="D199" s="20">
        <v>5584</v>
      </c>
      <c r="E199" s="20">
        <v>3888</v>
      </c>
      <c r="F199" s="20">
        <v>5211</v>
      </c>
      <c r="G199" s="20">
        <v>9390</v>
      </c>
      <c r="H199" s="20">
        <f t="shared" si="9"/>
        <v>31193</v>
      </c>
      <c r="I199" s="20">
        <f t="shared" si="10"/>
        <v>9390</v>
      </c>
      <c r="J199" s="20">
        <f t="shared" si="11"/>
        <v>3888</v>
      </c>
    </row>
    <row r="200" spans="2:10">
      <c r="B200" s="30">
        <v>43183</v>
      </c>
      <c r="C200" s="20">
        <v>7063</v>
      </c>
      <c r="D200" s="20">
        <v>3617</v>
      </c>
      <c r="E200" s="20">
        <v>4165</v>
      </c>
      <c r="F200" s="20">
        <v>5445</v>
      </c>
      <c r="G200" s="20">
        <v>6581</v>
      </c>
      <c r="H200" s="20">
        <f t="shared" si="9"/>
        <v>26871</v>
      </c>
      <c r="I200" s="20">
        <f t="shared" si="10"/>
        <v>7063</v>
      </c>
      <c r="J200" s="20">
        <f t="shared" si="11"/>
        <v>3617</v>
      </c>
    </row>
    <row r="201" spans="2:10">
      <c r="B201" s="30">
        <v>43184</v>
      </c>
      <c r="C201" s="20">
        <v>3872</v>
      </c>
      <c r="D201" s="20">
        <v>9748</v>
      </c>
      <c r="E201" s="20">
        <v>8240</v>
      </c>
      <c r="F201" s="20">
        <v>7728</v>
      </c>
      <c r="G201" s="20">
        <v>5447</v>
      </c>
      <c r="H201" s="20">
        <f t="shared" si="9"/>
        <v>35035</v>
      </c>
      <c r="I201" s="20">
        <f t="shared" si="10"/>
        <v>9748</v>
      </c>
      <c r="J201" s="20">
        <f t="shared" si="11"/>
        <v>3872</v>
      </c>
    </row>
    <row r="202" spans="2:10">
      <c r="B202" s="30">
        <v>43185</v>
      </c>
      <c r="C202" s="31">
        <v>3954</v>
      </c>
      <c r="D202" s="31">
        <v>4673</v>
      </c>
      <c r="E202" s="31">
        <v>4989</v>
      </c>
      <c r="F202" s="31">
        <v>9631</v>
      </c>
      <c r="G202" s="31">
        <v>8915</v>
      </c>
      <c r="H202" s="20">
        <f t="shared" si="9"/>
        <v>32162</v>
      </c>
      <c r="I202" s="20">
        <f t="shared" si="10"/>
        <v>9631</v>
      </c>
      <c r="J202" s="20">
        <f t="shared" si="11"/>
        <v>3954</v>
      </c>
    </row>
    <row r="203" spans="2:10">
      <c r="B203" s="30">
        <v>43186</v>
      </c>
      <c r="C203" s="31">
        <v>9806</v>
      </c>
      <c r="D203" s="31">
        <v>4116</v>
      </c>
      <c r="E203" s="31">
        <v>5759</v>
      </c>
      <c r="F203" s="31">
        <v>5916</v>
      </c>
      <c r="G203" s="31">
        <v>3995</v>
      </c>
      <c r="H203" s="20">
        <f t="shared" si="9"/>
        <v>29592</v>
      </c>
      <c r="I203" s="20">
        <f t="shared" si="10"/>
        <v>9806</v>
      </c>
      <c r="J203" s="20">
        <f t="shared" si="11"/>
        <v>3995</v>
      </c>
    </row>
    <row r="204" spans="2:10">
      <c r="B204" s="30">
        <v>43187</v>
      </c>
      <c r="C204" s="31">
        <v>7276</v>
      </c>
      <c r="D204" s="31">
        <v>3489</v>
      </c>
      <c r="E204" s="31">
        <v>2998</v>
      </c>
      <c r="F204" s="31">
        <v>3742</v>
      </c>
      <c r="G204" s="31">
        <v>6340</v>
      </c>
      <c r="H204" s="20">
        <f t="shared" si="9"/>
        <v>23845</v>
      </c>
      <c r="I204" s="20">
        <f t="shared" si="10"/>
        <v>7276</v>
      </c>
      <c r="J204" s="20">
        <f t="shared" si="11"/>
        <v>2998</v>
      </c>
    </row>
    <row r="205" spans="2:10">
      <c r="B205" s="30">
        <v>43188</v>
      </c>
      <c r="C205" s="31">
        <v>7909</v>
      </c>
      <c r="D205" s="31">
        <v>7548</v>
      </c>
      <c r="E205" s="31">
        <v>5952</v>
      </c>
      <c r="F205" s="31">
        <v>5852</v>
      </c>
      <c r="G205" s="31">
        <v>9127</v>
      </c>
      <c r="H205" s="20">
        <f t="shared" si="9"/>
        <v>36388</v>
      </c>
      <c r="I205" s="20">
        <f t="shared" si="10"/>
        <v>9127</v>
      </c>
      <c r="J205" s="20">
        <f t="shared" si="11"/>
        <v>5852</v>
      </c>
    </row>
    <row r="206" spans="2:10">
      <c r="B206" s="30">
        <v>43189</v>
      </c>
      <c r="C206" s="20">
        <v>5808</v>
      </c>
      <c r="D206" s="20">
        <v>6242</v>
      </c>
      <c r="E206" s="20">
        <v>6822</v>
      </c>
      <c r="F206" s="20">
        <v>7897</v>
      </c>
      <c r="G206" s="20">
        <v>3568</v>
      </c>
      <c r="H206" s="20">
        <f t="shared" si="9"/>
        <v>30337</v>
      </c>
      <c r="I206" s="20">
        <f t="shared" si="10"/>
        <v>7897</v>
      </c>
      <c r="J206" s="20">
        <f t="shared" si="11"/>
        <v>3568</v>
      </c>
    </row>
    <row r="207" spans="2:10">
      <c r="B207" s="30">
        <v>43190</v>
      </c>
      <c r="C207" s="20">
        <v>7006</v>
      </c>
      <c r="D207" s="20">
        <v>4889</v>
      </c>
      <c r="E207" s="20">
        <v>6078</v>
      </c>
      <c r="F207" s="20">
        <v>9031</v>
      </c>
      <c r="G207" s="20">
        <v>9548</v>
      </c>
      <c r="H207" s="20">
        <f t="shared" si="9"/>
        <v>36552</v>
      </c>
      <c r="I207" s="20">
        <f t="shared" si="10"/>
        <v>9548</v>
      </c>
      <c r="J207" s="20">
        <f t="shared" si="11"/>
        <v>4889</v>
      </c>
    </row>
    <row r="208" spans="2:10">
      <c r="B208" s="30">
        <v>43191</v>
      </c>
      <c r="C208" s="20">
        <v>9627</v>
      </c>
      <c r="D208" s="20">
        <v>7812</v>
      </c>
      <c r="E208" s="20">
        <v>6015</v>
      </c>
      <c r="F208" s="20">
        <v>5335</v>
      </c>
      <c r="G208" s="20">
        <v>4505</v>
      </c>
      <c r="H208" s="20">
        <f t="shared" si="9"/>
        <v>33294</v>
      </c>
      <c r="I208" s="20">
        <f t="shared" si="10"/>
        <v>9627</v>
      </c>
      <c r="J208" s="20">
        <f t="shared" si="11"/>
        <v>4505</v>
      </c>
    </row>
    <row r="209" spans="2:10">
      <c r="B209" s="30">
        <v>43192</v>
      </c>
      <c r="C209" s="20">
        <v>8485</v>
      </c>
      <c r="D209" s="20">
        <v>4253</v>
      </c>
      <c r="E209" s="20">
        <v>7290</v>
      </c>
      <c r="F209" s="20">
        <v>3384</v>
      </c>
      <c r="G209" s="20">
        <v>6724</v>
      </c>
      <c r="H209" s="20">
        <f t="shared" si="9"/>
        <v>30136</v>
      </c>
      <c r="I209" s="20">
        <f t="shared" si="10"/>
        <v>8485</v>
      </c>
      <c r="J209" s="20">
        <f t="shared" si="11"/>
        <v>3384</v>
      </c>
    </row>
    <row r="210" spans="2:10">
      <c r="B210" s="30">
        <v>43193</v>
      </c>
      <c r="C210" s="20">
        <v>7865</v>
      </c>
      <c r="D210" s="20">
        <v>5971</v>
      </c>
      <c r="E210" s="20">
        <v>8213</v>
      </c>
      <c r="F210" s="20">
        <v>3849</v>
      </c>
      <c r="G210" s="20">
        <v>9002</v>
      </c>
      <c r="H210" s="20">
        <f t="shared" si="9"/>
        <v>34900</v>
      </c>
      <c r="I210" s="20">
        <f t="shared" si="10"/>
        <v>9002</v>
      </c>
      <c r="J210" s="20">
        <f t="shared" si="11"/>
        <v>3849</v>
      </c>
    </row>
    <row r="211" spans="2:10">
      <c r="B211" s="30">
        <v>43194</v>
      </c>
      <c r="C211" s="20">
        <v>3724</v>
      </c>
      <c r="D211" s="20">
        <v>3512</v>
      </c>
      <c r="E211" s="20">
        <v>9366</v>
      </c>
      <c r="F211" s="20">
        <v>6950</v>
      </c>
      <c r="G211" s="20">
        <v>7339</v>
      </c>
      <c r="H211" s="20">
        <f t="shared" si="9"/>
        <v>30891</v>
      </c>
      <c r="I211" s="20">
        <f t="shared" si="10"/>
        <v>9366</v>
      </c>
      <c r="J211" s="20">
        <f t="shared" si="11"/>
        <v>3512</v>
      </c>
    </row>
    <row r="212" spans="2:10">
      <c r="B212" s="30">
        <v>43195</v>
      </c>
      <c r="C212" s="20">
        <v>8036</v>
      </c>
      <c r="D212" s="20">
        <v>9632</v>
      </c>
      <c r="E212" s="20">
        <v>7935</v>
      </c>
      <c r="F212" s="20">
        <v>5381</v>
      </c>
      <c r="G212" s="20">
        <v>9336</v>
      </c>
      <c r="H212" s="20">
        <f t="shared" si="9"/>
        <v>40320</v>
      </c>
      <c r="I212" s="20">
        <f t="shared" si="10"/>
        <v>9632</v>
      </c>
      <c r="J212" s="20">
        <f t="shared" si="11"/>
        <v>5381</v>
      </c>
    </row>
    <row r="213" spans="2:10">
      <c r="B213" s="30">
        <v>43196</v>
      </c>
      <c r="C213" s="20">
        <v>6855</v>
      </c>
      <c r="D213" s="20">
        <v>3374</v>
      </c>
      <c r="E213" s="20">
        <v>3180</v>
      </c>
      <c r="F213" s="20">
        <v>8254</v>
      </c>
      <c r="G213" s="20">
        <v>9574</v>
      </c>
      <c r="H213" s="20">
        <f t="shared" si="9"/>
        <v>31237</v>
      </c>
      <c r="I213" s="20">
        <f t="shared" si="10"/>
        <v>9574</v>
      </c>
      <c r="J213" s="20">
        <f t="shared" si="11"/>
        <v>3180</v>
      </c>
    </row>
    <row r="214" spans="2:10">
      <c r="B214" s="30">
        <v>43197</v>
      </c>
      <c r="C214" s="20">
        <v>6948</v>
      </c>
      <c r="D214" s="20">
        <v>5529</v>
      </c>
      <c r="E214" s="20">
        <v>7698</v>
      </c>
      <c r="F214" s="20">
        <v>4921</v>
      </c>
      <c r="G214" s="20">
        <v>5173</v>
      </c>
      <c r="H214" s="20">
        <f t="shared" si="9"/>
        <v>30269</v>
      </c>
      <c r="I214" s="20">
        <f t="shared" si="10"/>
        <v>7698</v>
      </c>
      <c r="J214" s="20">
        <f t="shared" si="11"/>
        <v>4921</v>
      </c>
    </row>
    <row r="215" spans="2:10">
      <c r="B215" s="30">
        <v>43198</v>
      </c>
      <c r="C215" s="31">
        <v>6296</v>
      </c>
      <c r="D215" s="31">
        <v>5074</v>
      </c>
      <c r="E215" s="31">
        <v>9304</v>
      </c>
      <c r="F215" s="31">
        <v>4552</v>
      </c>
      <c r="G215" s="31">
        <v>2931</v>
      </c>
      <c r="H215" s="20">
        <f t="shared" si="9"/>
        <v>28157</v>
      </c>
      <c r="I215" s="20">
        <f t="shared" si="10"/>
        <v>9304</v>
      </c>
      <c r="J215" s="20">
        <f t="shared" si="11"/>
        <v>2931</v>
      </c>
    </row>
    <row r="216" spans="2:10">
      <c r="B216" s="30">
        <v>43199</v>
      </c>
      <c r="C216" s="31">
        <v>3334</v>
      </c>
      <c r="D216" s="31">
        <v>9882</v>
      </c>
      <c r="E216" s="31">
        <v>7340</v>
      </c>
      <c r="F216" s="31">
        <v>6663</v>
      </c>
      <c r="G216" s="31">
        <v>4929</v>
      </c>
      <c r="H216" s="20">
        <f t="shared" si="9"/>
        <v>32148</v>
      </c>
      <c r="I216" s="20">
        <f t="shared" si="10"/>
        <v>9882</v>
      </c>
      <c r="J216" s="20">
        <f t="shared" si="11"/>
        <v>3334</v>
      </c>
    </row>
    <row r="217" spans="2:10">
      <c r="B217" s="30">
        <v>43200</v>
      </c>
      <c r="C217" s="20">
        <v>4916</v>
      </c>
      <c r="D217" s="20">
        <v>3984</v>
      </c>
      <c r="E217" s="20">
        <v>9622</v>
      </c>
      <c r="F217" s="20">
        <v>9639</v>
      </c>
      <c r="G217" s="20">
        <v>4859</v>
      </c>
      <c r="H217" s="20">
        <f t="shared" si="9"/>
        <v>33020</v>
      </c>
      <c r="I217" s="20">
        <f t="shared" si="10"/>
        <v>9639</v>
      </c>
      <c r="J217" s="20">
        <f t="shared" si="11"/>
        <v>3984</v>
      </c>
    </row>
    <row r="218" spans="2:10">
      <c r="B218" s="30">
        <v>43201</v>
      </c>
      <c r="C218" s="20">
        <v>8320</v>
      </c>
      <c r="D218" s="20">
        <v>6585</v>
      </c>
      <c r="E218" s="20">
        <v>4823</v>
      </c>
      <c r="F218" s="20">
        <v>6840</v>
      </c>
      <c r="G218" s="20">
        <v>8495</v>
      </c>
      <c r="H218" s="20">
        <f t="shared" si="9"/>
        <v>35063</v>
      </c>
      <c r="I218" s="20">
        <f t="shared" si="10"/>
        <v>8495</v>
      </c>
      <c r="J218" s="20">
        <f t="shared" si="11"/>
        <v>4823</v>
      </c>
    </row>
    <row r="219" spans="2:10">
      <c r="B219" s="30">
        <v>43202</v>
      </c>
      <c r="C219" s="20">
        <v>9233</v>
      </c>
      <c r="D219" s="20">
        <v>4443</v>
      </c>
      <c r="E219" s="20">
        <v>3088</v>
      </c>
      <c r="F219" s="20">
        <v>3076</v>
      </c>
      <c r="G219" s="20">
        <v>6043</v>
      </c>
      <c r="H219" s="20">
        <f t="shared" si="9"/>
        <v>25883</v>
      </c>
      <c r="I219" s="20">
        <f t="shared" si="10"/>
        <v>9233</v>
      </c>
      <c r="J219" s="20">
        <f t="shared" si="11"/>
        <v>3076</v>
      </c>
    </row>
    <row r="220" spans="2:10">
      <c r="B220" s="30">
        <v>43203</v>
      </c>
      <c r="C220" s="20">
        <v>5194</v>
      </c>
      <c r="D220" s="20">
        <v>7920</v>
      </c>
      <c r="E220" s="31">
        <v>3493</v>
      </c>
      <c r="F220" s="31">
        <v>4427</v>
      </c>
      <c r="G220" s="31">
        <v>6657</v>
      </c>
      <c r="H220" s="20">
        <f t="shared" si="9"/>
        <v>27691</v>
      </c>
      <c r="I220" s="20">
        <f t="shared" si="10"/>
        <v>7920</v>
      </c>
      <c r="J220" s="20">
        <f t="shared" si="11"/>
        <v>3493</v>
      </c>
    </row>
    <row r="221" spans="2:10">
      <c r="B221" s="30">
        <v>43204</v>
      </c>
      <c r="C221" s="20">
        <v>4855</v>
      </c>
      <c r="D221" s="20">
        <v>9548</v>
      </c>
      <c r="E221" s="31">
        <v>3058</v>
      </c>
      <c r="F221" s="31">
        <v>3881</v>
      </c>
      <c r="G221" s="31">
        <v>9080</v>
      </c>
      <c r="H221" s="20">
        <f t="shared" si="9"/>
        <v>30422</v>
      </c>
      <c r="I221" s="20">
        <f t="shared" si="10"/>
        <v>9548</v>
      </c>
      <c r="J221" s="20">
        <f t="shared" si="11"/>
        <v>3058</v>
      </c>
    </row>
    <row r="222" spans="2:10">
      <c r="B222" s="30">
        <v>43205</v>
      </c>
      <c r="C222" s="20">
        <v>3916</v>
      </c>
      <c r="D222" s="20">
        <v>9057</v>
      </c>
      <c r="E222" s="31">
        <v>9436</v>
      </c>
      <c r="F222" s="31">
        <v>5536</v>
      </c>
      <c r="G222" s="31">
        <v>7441</v>
      </c>
      <c r="H222" s="20">
        <f t="shared" si="9"/>
        <v>35386</v>
      </c>
      <c r="I222" s="20">
        <f t="shared" si="10"/>
        <v>9436</v>
      </c>
      <c r="J222" s="20">
        <f t="shared" si="11"/>
        <v>3916</v>
      </c>
    </row>
    <row r="223" spans="2:10">
      <c r="B223" s="30">
        <v>43206</v>
      </c>
      <c r="C223" s="20">
        <v>8988</v>
      </c>
      <c r="D223" s="20">
        <v>7360</v>
      </c>
      <c r="E223" s="20">
        <v>9078</v>
      </c>
      <c r="F223" s="20">
        <v>4655</v>
      </c>
      <c r="G223" s="20">
        <v>6022</v>
      </c>
      <c r="H223" s="20">
        <f t="shared" si="9"/>
        <v>36103</v>
      </c>
      <c r="I223" s="20">
        <f t="shared" si="10"/>
        <v>9078</v>
      </c>
      <c r="J223" s="20">
        <f t="shared" si="11"/>
        <v>4655</v>
      </c>
    </row>
    <row r="224" spans="2:10">
      <c r="B224" s="30">
        <v>43207</v>
      </c>
      <c r="C224" s="20">
        <v>7046</v>
      </c>
      <c r="D224" s="20">
        <v>9203</v>
      </c>
      <c r="E224" s="20">
        <v>5490</v>
      </c>
      <c r="F224" s="20">
        <v>4689</v>
      </c>
      <c r="G224" s="20">
        <v>9440</v>
      </c>
      <c r="H224" s="20">
        <f t="shared" si="9"/>
        <v>35868</v>
      </c>
      <c r="I224" s="20">
        <f t="shared" si="10"/>
        <v>9440</v>
      </c>
      <c r="J224" s="20">
        <f t="shared" si="11"/>
        <v>4689</v>
      </c>
    </row>
    <row r="225" spans="2:10">
      <c r="B225" s="30">
        <v>43208</v>
      </c>
      <c r="C225" s="20">
        <v>8175</v>
      </c>
      <c r="D225" s="20">
        <v>6308</v>
      </c>
      <c r="E225" s="20">
        <v>5107</v>
      </c>
      <c r="F225" s="20">
        <v>4530</v>
      </c>
      <c r="G225" s="20">
        <v>6909</v>
      </c>
      <c r="H225" s="20">
        <f t="shared" si="9"/>
        <v>31029</v>
      </c>
      <c r="I225" s="20">
        <f t="shared" si="10"/>
        <v>8175</v>
      </c>
      <c r="J225" s="20">
        <f t="shared" si="11"/>
        <v>4530</v>
      </c>
    </row>
    <row r="226" spans="2:10">
      <c r="B226" s="30">
        <v>43209</v>
      </c>
      <c r="C226" s="20">
        <v>7541</v>
      </c>
      <c r="D226" s="20">
        <v>6564</v>
      </c>
      <c r="E226" s="20">
        <v>6406</v>
      </c>
      <c r="F226" s="20">
        <v>8655</v>
      </c>
      <c r="G226" s="20">
        <v>5412</v>
      </c>
      <c r="H226" s="20">
        <f t="shared" si="9"/>
        <v>34578</v>
      </c>
      <c r="I226" s="20">
        <f t="shared" si="10"/>
        <v>8655</v>
      </c>
      <c r="J226" s="20">
        <f t="shared" si="11"/>
        <v>5412</v>
      </c>
    </row>
    <row r="227" spans="2:10">
      <c r="B227" s="30">
        <v>43210</v>
      </c>
      <c r="C227" s="20">
        <v>5345</v>
      </c>
      <c r="D227" s="20">
        <v>8122</v>
      </c>
      <c r="E227" s="20">
        <v>7685</v>
      </c>
      <c r="F227" s="20">
        <v>6259</v>
      </c>
      <c r="G227" s="20">
        <v>6573</v>
      </c>
      <c r="H227" s="20">
        <f t="shared" si="9"/>
        <v>33984</v>
      </c>
      <c r="I227" s="20">
        <f t="shared" si="10"/>
        <v>8122</v>
      </c>
      <c r="J227" s="20">
        <f t="shared" si="11"/>
        <v>5345</v>
      </c>
    </row>
    <row r="228" spans="2:10">
      <c r="B228" s="30">
        <v>43211</v>
      </c>
      <c r="C228" s="20">
        <v>8521</v>
      </c>
      <c r="D228" s="20">
        <v>6441</v>
      </c>
      <c r="E228" s="20">
        <v>7720</v>
      </c>
      <c r="F228" s="20">
        <v>4521</v>
      </c>
      <c r="G228" s="20">
        <v>3545</v>
      </c>
      <c r="H228" s="20">
        <f t="shared" si="9"/>
        <v>30748</v>
      </c>
      <c r="I228" s="20">
        <f t="shared" si="10"/>
        <v>8521</v>
      </c>
      <c r="J228" s="20">
        <f t="shared" si="11"/>
        <v>3545</v>
      </c>
    </row>
    <row r="229" spans="2:10">
      <c r="B229" s="30">
        <v>43212</v>
      </c>
      <c r="C229" s="31">
        <v>6209</v>
      </c>
      <c r="D229" s="31">
        <v>3092</v>
      </c>
      <c r="E229" s="20">
        <v>5069</v>
      </c>
      <c r="F229" s="20">
        <v>9221</v>
      </c>
      <c r="G229" s="20">
        <v>5804</v>
      </c>
      <c r="H229" s="20">
        <f t="shared" si="9"/>
        <v>29395</v>
      </c>
      <c r="I229" s="20">
        <f t="shared" si="10"/>
        <v>9221</v>
      </c>
      <c r="J229" s="20">
        <f t="shared" si="11"/>
        <v>3092</v>
      </c>
    </row>
    <row r="230" spans="2:10">
      <c r="B230" s="30">
        <v>43213</v>
      </c>
      <c r="C230" s="31">
        <v>5824</v>
      </c>
      <c r="D230" s="31">
        <v>7352</v>
      </c>
      <c r="E230" s="20">
        <v>4056</v>
      </c>
      <c r="F230" s="20">
        <v>2904</v>
      </c>
      <c r="G230" s="20">
        <v>7767</v>
      </c>
      <c r="H230" s="20">
        <f t="shared" si="9"/>
        <v>27903</v>
      </c>
      <c r="I230" s="20">
        <f t="shared" si="10"/>
        <v>7767</v>
      </c>
      <c r="J230" s="20">
        <f t="shared" si="11"/>
        <v>2904</v>
      </c>
    </row>
    <row r="231" spans="2:10">
      <c r="B231" s="30">
        <v>43214</v>
      </c>
      <c r="C231" s="31">
        <v>9497</v>
      </c>
      <c r="D231" s="31">
        <v>6054</v>
      </c>
      <c r="E231" s="20">
        <v>7176</v>
      </c>
      <c r="F231" s="20">
        <v>5598</v>
      </c>
      <c r="G231" s="20">
        <v>7181</v>
      </c>
      <c r="H231" s="20">
        <f t="shared" si="9"/>
        <v>35506</v>
      </c>
      <c r="I231" s="20">
        <f t="shared" si="10"/>
        <v>9497</v>
      </c>
      <c r="J231" s="20">
        <f t="shared" si="11"/>
        <v>5598</v>
      </c>
    </row>
    <row r="232" spans="2:10">
      <c r="B232" s="30">
        <v>43215</v>
      </c>
      <c r="C232" s="31">
        <v>7828</v>
      </c>
      <c r="D232" s="31">
        <v>5123</v>
      </c>
      <c r="E232" s="31">
        <v>6708</v>
      </c>
      <c r="F232" s="31">
        <v>6387</v>
      </c>
      <c r="G232" s="31">
        <v>6444</v>
      </c>
      <c r="H232" s="20">
        <f t="shared" si="9"/>
        <v>32490</v>
      </c>
      <c r="I232" s="20">
        <f t="shared" si="10"/>
        <v>7828</v>
      </c>
      <c r="J232" s="20">
        <f t="shared" si="11"/>
        <v>5123</v>
      </c>
    </row>
    <row r="233" spans="2:10">
      <c r="B233" s="30">
        <v>43216</v>
      </c>
      <c r="C233" s="20">
        <v>9089</v>
      </c>
      <c r="D233" s="20">
        <v>5990</v>
      </c>
      <c r="E233" s="20">
        <v>3863</v>
      </c>
      <c r="F233" s="20">
        <v>8716</v>
      </c>
      <c r="G233" s="20">
        <v>3185</v>
      </c>
      <c r="H233" s="20">
        <f t="shared" si="9"/>
        <v>30843</v>
      </c>
      <c r="I233" s="20">
        <f t="shared" si="10"/>
        <v>9089</v>
      </c>
      <c r="J233" s="20">
        <f t="shared" si="11"/>
        <v>3185</v>
      </c>
    </row>
    <row r="234" spans="2:10">
      <c r="B234" s="30">
        <v>43217</v>
      </c>
      <c r="C234" s="20">
        <v>4298</v>
      </c>
      <c r="D234" s="20">
        <v>8944</v>
      </c>
      <c r="E234" s="20">
        <v>7809</v>
      </c>
      <c r="F234" s="20">
        <v>4274</v>
      </c>
      <c r="G234" s="20">
        <v>9655</v>
      </c>
      <c r="H234" s="20">
        <f t="shared" si="9"/>
        <v>34980</v>
      </c>
      <c r="I234" s="20">
        <f t="shared" si="10"/>
        <v>9655</v>
      </c>
      <c r="J234" s="20">
        <f t="shared" si="11"/>
        <v>4274</v>
      </c>
    </row>
    <row r="235" spans="2:10">
      <c r="B235" s="30">
        <v>43218</v>
      </c>
      <c r="C235" s="20">
        <v>7885</v>
      </c>
      <c r="D235" s="20">
        <v>7055</v>
      </c>
      <c r="E235" s="20">
        <v>7918</v>
      </c>
      <c r="F235" s="20">
        <v>5729</v>
      </c>
      <c r="G235" s="20">
        <v>4504</v>
      </c>
      <c r="H235" s="20">
        <f t="shared" si="9"/>
        <v>33091</v>
      </c>
      <c r="I235" s="20">
        <f t="shared" si="10"/>
        <v>7918</v>
      </c>
      <c r="J235" s="20">
        <f t="shared" si="11"/>
        <v>4504</v>
      </c>
    </row>
    <row r="236" spans="2:10">
      <c r="B236" s="30">
        <v>43219</v>
      </c>
      <c r="C236" s="20">
        <v>9012</v>
      </c>
      <c r="D236" s="20">
        <v>5918</v>
      </c>
      <c r="E236" s="20">
        <v>5871</v>
      </c>
      <c r="F236" s="20">
        <v>6605</v>
      </c>
      <c r="G236" s="20">
        <v>7819</v>
      </c>
      <c r="H236" s="20">
        <f t="shared" si="9"/>
        <v>35225</v>
      </c>
      <c r="I236" s="20">
        <f t="shared" si="10"/>
        <v>9012</v>
      </c>
      <c r="J236" s="20">
        <f t="shared" si="11"/>
        <v>5871</v>
      </c>
    </row>
    <row r="237" spans="2:10">
      <c r="B237" s="30">
        <v>43220</v>
      </c>
      <c r="C237" s="20">
        <v>3193</v>
      </c>
      <c r="D237" s="20">
        <v>7877</v>
      </c>
      <c r="E237" s="20">
        <v>9969</v>
      </c>
      <c r="F237" s="20">
        <v>5498</v>
      </c>
      <c r="G237" s="20">
        <v>7774</v>
      </c>
      <c r="H237" s="20">
        <f t="shared" si="9"/>
        <v>34311</v>
      </c>
      <c r="I237" s="20">
        <f t="shared" si="10"/>
        <v>9969</v>
      </c>
      <c r="J237" s="20">
        <f t="shared" si="11"/>
        <v>3193</v>
      </c>
    </row>
    <row r="238" spans="2:10">
      <c r="B238" s="30">
        <v>43221</v>
      </c>
      <c r="C238" s="20">
        <v>9967</v>
      </c>
      <c r="D238" s="20">
        <v>6205</v>
      </c>
      <c r="E238" s="20">
        <v>7149</v>
      </c>
      <c r="F238" s="20">
        <v>8041</v>
      </c>
      <c r="G238" s="20">
        <v>8469</v>
      </c>
      <c r="H238" s="20">
        <f t="shared" si="9"/>
        <v>39831</v>
      </c>
      <c r="I238" s="20">
        <f t="shared" si="10"/>
        <v>9967</v>
      </c>
      <c r="J238" s="20">
        <f t="shared" si="11"/>
        <v>6205</v>
      </c>
    </row>
    <row r="239" spans="2:10">
      <c r="B239" s="30">
        <v>43222</v>
      </c>
      <c r="C239" s="20">
        <v>5916</v>
      </c>
      <c r="D239" s="20">
        <v>3451</v>
      </c>
      <c r="E239" s="20">
        <v>8709</v>
      </c>
      <c r="F239" s="20">
        <v>6356</v>
      </c>
      <c r="G239" s="20">
        <v>6321</v>
      </c>
      <c r="H239" s="20">
        <f t="shared" si="9"/>
        <v>30753</v>
      </c>
      <c r="I239" s="20">
        <f t="shared" si="10"/>
        <v>8709</v>
      </c>
      <c r="J239" s="20">
        <f t="shared" si="11"/>
        <v>3451</v>
      </c>
    </row>
    <row r="240" spans="2:10">
      <c r="B240" s="30">
        <v>43223</v>
      </c>
      <c r="C240" s="20">
        <v>6280</v>
      </c>
      <c r="D240" s="20">
        <v>4545</v>
      </c>
      <c r="E240" s="20">
        <v>4147</v>
      </c>
      <c r="F240" s="20">
        <v>5548</v>
      </c>
      <c r="G240" s="20">
        <v>4898</v>
      </c>
      <c r="H240" s="20">
        <f t="shared" si="9"/>
        <v>25418</v>
      </c>
      <c r="I240" s="20">
        <f t="shared" si="10"/>
        <v>6280</v>
      </c>
      <c r="J240" s="20">
        <f t="shared" si="11"/>
        <v>4147</v>
      </c>
    </row>
    <row r="241" spans="2:10">
      <c r="B241" s="30">
        <v>43224</v>
      </c>
      <c r="C241" s="20">
        <v>5189</v>
      </c>
      <c r="D241" s="20">
        <v>4055</v>
      </c>
      <c r="E241" s="20">
        <v>5130</v>
      </c>
      <c r="F241" s="20">
        <v>5817</v>
      </c>
      <c r="G241" s="20">
        <v>5397</v>
      </c>
      <c r="H241" s="20">
        <f t="shared" si="9"/>
        <v>25588</v>
      </c>
      <c r="I241" s="20">
        <f t="shared" si="10"/>
        <v>5817</v>
      </c>
      <c r="J241" s="20">
        <f t="shared" si="11"/>
        <v>4055</v>
      </c>
    </row>
    <row r="242" spans="2:10">
      <c r="B242" s="30">
        <v>43225</v>
      </c>
      <c r="C242" s="20">
        <v>5840</v>
      </c>
      <c r="D242" s="20">
        <v>6127</v>
      </c>
      <c r="E242" s="20">
        <v>5411</v>
      </c>
      <c r="F242" s="20">
        <v>3592</v>
      </c>
      <c r="G242" s="20">
        <v>4462</v>
      </c>
      <c r="H242" s="20">
        <f t="shared" si="9"/>
        <v>25432</v>
      </c>
      <c r="I242" s="20">
        <f t="shared" si="10"/>
        <v>6127</v>
      </c>
      <c r="J242" s="20">
        <f t="shared" si="11"/>
        <v>3592</v>
      </c>
    </row>
    <row r="243" spans="2:10">
      <c r="B243" s="30">
        <v>43226</v>
      </c>
      <c r="C243" s="20">
        <v>9927</v>
      </c>
      <c r="D243" s="20">
        <v>3230</v>
      </c>
      <c r="E243" s="20">
        <v>7721</v>
      </c>
      <c r="F243" s="20">
        <v>7165</v>
      </c>
      <c r="G243" s="20">
        <v>4158</v>
      </c>
      <c r="H243" s="20">
        <f t="shared" si="9"/>
        <v>32201</v>
      </c>
      <c r="I243" s="20">
        <f t="shared" si="10"/>
        <v>9927</v>
      </c>
      <c r="J243" s="20">
        <f t="shared" si="11"/>
        <v>3230</v>
      </c>
    </row>
    <row r="244" spans="2:10">
      <c r="B244" s="30">
        <v>43227</v>
      </c>
      <c r="C244" s="20">
        <v>8674</v>
      </c>
      <c r="D244" s="20">
        <v>5855</v>
      </c>
      <c r="E244" s="20">
        <v>6730</v>
      </c>
      <c r="F244" s="20">
        <v>3647</v>
      </c>
      <c r="G244" s="20">
        <v>8721</v>
      </c>
      <c r="H244" s="20">
        <f t="shared" si="9"/>
        <v>33627</v>
      </c>
      <c r="I244" s="20">
        <f t="shared" si="10"/>
        <v>8721</v>
      </c>
      <c r="J244" s="20">
        <f t="shared" si="11"/>
        <v>3647</v>
      </c>
    </row>
    <row r="245" spans="2:10">
      <c r="B245" s="30">
        <v>43228</v>
      </c>
      <c r="C245" s="20">
        <v>4161</v>
      </c>
      <c r="D245" s="20">
        <v>8787</v>
      </c>
      <c r="E245" s="20">
        <v>9313</v>
      </c>
      <c r="F245" s="20">
        <v>4650</v>
      </c>
      <c r="G245" s="20">
        <v>4778</v>
      </c>
      <c r="H245" s="20">
        <f t="shared" si="9"/>
        <v>31689</v>
      </c>
      <c r="I245" s="20">
        <f t="shared" si="10"/>
        <v>9313</v>
      </c>
      <c r="J245" s="20">
        <f t="shared" si="11"/>
        <v>4161</v>
      </c>
    </row>
    <row r="246" spans="2:10">
      <c r="B246" s="30">
        <v>43229</v>
      </c>
      <c r="C246" s="20">
        <v>7502</v>
      </c>
      <c r="D246" s="20">
        <v>5993</v>
      </c>
      <c r="E246" s="20">
        <v>9146</v>
      </c>
      <c r="F246" s="20">
        <v>9699</v>
      </c>
      <c r="G246" s="31">
        <v>6078</v>
      </c>
      <c r="H246" s="20">
        <f t="shared" si="9"/>
        <v>38418</v>
      </c>
      <c r="I246" s="20">
        <f t="shared" si="10"/>
        <v>9699</v>
      </c>
      <c r="J246" s="20">
        <f t="shared" si="11"/>
        <v>5993</v>
      </c>
    </row>
    <row r="247" spans="2:10">
      <c r="B247" s="30">
        <v>43230</v>
      </c>
      <c r="C247" s="20">
        <v>9183</v>
      </c>
      <c r="D247" s="20">
        <v>8665</v>
      </c>
      <c r="E247" s="20">
        <v>2981</v>
      </c>
      <c r="F247" s="20">
        <v>8106</v>
      </c>
      <c r="G247" s="31">
        <v>9693</v>
      </c>
      <c r="H247" s="20">
        <f t="shared" si="9"/>
        <v>38628</v>
      </c>
      <c r="I247" s="20">
        <f t="shared" si="10"/>
        <v>9693</v>
      </c>
      <c r="J247" s="20">
        <f t="shared" si="11"/>
        <v>2981</v>
      </c>
    </row>
    <row r="248" spans="2:10">
      <c r="B248" s="30">
        <v>43231</v>
      </c>
      <c r="C248" s="20">
        <v>8829</v>
      </c>
      <c r="D248" s="20">
        <v>9688</v>
      </c>
      <c r="E248" s="20">
        <v>5575</v>
      </c>
      <c r="F248" s="20">
        <v>4630</v>
      </c>
      <c r="G248" s="31">
        <v>5849</v>
      </c>
      <c r="H248" s="20">
        <f t="shared" si="9"/>
        <v>34571</v>
      </c>
      <c r="I248" s="20">
        <f t="shared" si="10"/>
        <v>9688</v>
      </c>
      <c r="J248" s="20">
        <f t="shared" si="11"/>
        <v>4630</v>
      </c>
    </row>
    <row r="249" spans="2:10">
      <c r="B249" s="30">
        <v>43232</v>
      </c>
      <c r="C249" s="31">
        <v>6455</v>
      </c>
      <c r="D249" s="31">
        <v>6546</v>
      </c>
      <c r="E249" s="31">
        <v>3538</v>
      </c>
      <c r="F249" s="31">
        <v>6853</v>
      </c>
      <c r="G249" s="31">
        <v>8251</v>
      </c>
      <c r="H249" s="20">
        <f t="shared" si="9"/>
        <v>31643</v>
      </c>
      <c r="I249" s="20">
        <f t="shared" si="10"/>
        <v>8251</v>
      </c>
      <c r="J249" s="20">
        <f t="shared" si="11"/>
        <v>3538</v>
      </c>
    </row>
    <row r="250" spans="2:10">
      <c r="B250" s="30">
        <v>43233</v>
      </c>
      <c r="C250" s="31">
        <v>6748</v>
      </c>
      <c r="D250" s="31">
        <v>8051</v>
      </c>
      <c r="E250" s="31">
        <v>8158</v>
      </c>
      <c r="F250" s="31">
        <v>5819</v>
      </c>
      <c r="G250" s="31">
        <v>3171</v>
      </c>
      <c r="H250" s="20">
        <f t="shared" si="9"/>
        <v>31947</v>
      </c>
      <c r="I250" s="20">
        <f t="shared" si="10"/>
        <v>8158</v>
      </c>
      <c r="J250" s="20">
        <f t="shared" si="11"/>
        <v>3171</v>
      </c>
    </row>
    <row r="251" spans="2:10">
      <c r="B251" s="30">
        <v>43234</v>
      </c>
      <c r="C251" s="31">
        <v>6773</v>
      </c>
      <c r="D251" s="31">
        <v>3681</v>
      </c>
      <c r="E251" s="31">
        <v>7309</v>
      </c>
      <c r="F251" s="31">
        <v>4173</v>
      </c>
      <c r="G251" s="31">
        <v>9150</v>
      </c>
      <c r="H251" s="20">
        <f t="shared" si="9"/>
        <v>31086</v>
      </c>
      <c r="I251" s="20">
        <f t="shared" si="10"/>
        <v>9150</v>
      </c>
      <c r="J251" s="20">
        <f t="shared" si="11"/>
        <v>3681</v>
      </c>
    </row>
    <row r="252" spans="2:10">
      <c r="B252" s="30">
        <v>43235</v>
      </c>
      <c r="C252" s="31">
        <v>7974</v>
      </c>
      <c r="D252" s="31">
        <v>6762</v>
      </c>
      <c r="E252" s="31">
        <v>6305</v>
      </c>
      <c r="F252" s="31">
        <v>5559</v>
      </c>
      <c r="G252" s="31">
        <v>4221</v>
      </c>
      <c r="H252" s="20">
        <f t="shared" si="9"/>
        <v>30821</v>
      </c>
      <c r="I252" s="20">
        <f t="shared" si="10"/>
        <v>7974</v>
      </c>
      <c r="J252" s="20">
        <f t="shared" si="11"/>
        <v>4221</v>
      </c>
    </row>
    <row r="253" spans="2:10">
      <c r="B253" s="30">
        <v>43236</v>
      </c>
      <c r="C253" s="31">
        <v>5687</v>
      </c>
      <c r="D253" s="31">
        <v>3422</v>
      </c>
      <c r="E253" s="31">
        <v>9631</v>
      </c>
      <c r="F253" s="31">
        <v>6898</v>
      </c>
      <c r="G253" s="31">
        <v>8866</v>
      </c>
      <c r="H253" s="20">
        <f t="shared" si="9"/>
        <v>34504</v>
      </c>
      <c r="I253" s="20">
        <f t="shared" si="10"/>
        <v>9631</v>
      </c>
      <c r="J253" s="20">
        <f t="shared" si="11"/>
        <v>3422</v>
      </c>
    </row>
    <row r="254" spans="2:10">
      <c r="B254" s="30">
        <v>43237</v>
      </c>
      <c r="C254" s="31">
        <v>9549</v>
      </c>
      <c r="D254" s="31">
        <v>8014</v>
      </c>
      <c r="E254" s="31">
        <v>8348</v>
      </c>
      <c r="F254" s="31">
        <v>5802</v>
      </c>
      <c r="G254" s="31">
        <v>9999</v>
      </c>
      <c r="H254" s="20">
        <f t="shared" si="9"/>
        <v>41712</v>
      </c>
      <c r="I254" s="20">
        <f t="shared" si="10"/>
        <v>9999</v>
      </c>
      <c r="J254" s="20">
        <f t="shared" si="11"/>
        <v>5802</v>
      </c>
    </row>
    <row r="255" spans="2:10">
      <c r="B255" s="30">
        <v>43238</v>
      </c>
      <c r="C255" s="31">
        <v>9723</v>
      </c>
      <c r="D255" s="31">
        <v>9442</v>
      </c>
      <c r="E255" s="31">
        <v>3117</v>
      </c>
      <c r="F255" s="31">
        <v>4808</v>
      </c>
      <c r="G255" s="20">
        <v>8434</v>
      </c>
      <c r="H255" s="20">
        <f t="shared" si="9"/>
        <v>35524</v>
      </c>
      <c r="I255" s="20">
        <f t="shared" si="10"/>
        <v>9723</v>
      </c>
      <c r="J255" s="20">
        <f t="shared" si="11"/>
        <v>3117</v>
      </c>
    </row>
    <row r="256" spans="2:10">
      <c r="B256" s="30">
        <v>43239</v>
      </c>
      <c r="C256" s="31">
        <v>9885</v>
      </c>
      <c r="D256" s="31">
        <v>4024</v>
      </c>
      <c r="E256" s="31">
        <v>4248</v>
      </c>
      <c r="F256" s="31">
        <v>3474</v>
      </c>
      <c r="G256" s="20">
        <v>9446</v>
      </c>
      <c r="H256" s="20">
        <f t="shared" si="9"/>
        <v>31077</v>
      </c>
      <c r="I256" s="20">
        <f t="shared" si="10"/>
        <v>9885</v>
      </c>
      <c r="J256" s="20">
        <f t="shared" si="11"/>
        <v>3474</v>
      </c>
    </row>
    <row r="257" spans="2:10">
      <c r="B257" s="30">
        <v>43240</v>
      </c>
      <c r="C257" s="31">
        <v>4920</v>
      </c>
      <c r="D257" s="31">
        <v>8554</v>
      </c>
      <c r="E257" s="31">
        <v>5100</v>
      </c>
      <c r="F257" s="31">
        <v>3114</v>
      </c>
      <c r="G257" s="20">
        <v>6304</v>
      </c>
      <c r="H257" s="20">
        <f t="shared" si="9"/>
        <v>27992</v>
      </c>
      <c r="I257" s="20">
        <f t="shared" si="10"/>
        <v>8554</v>
      </c>
      <c r="J257" s="20">
        <f t="shared" si="11"/>
        <v>3114</v>
      </c>
    </row>
    <row r="258" spans="2:10">
      <c r="B258" s="30">
        <v>43241</v>
      </c>
      <c r="C258" s="20">
        <v>5722</v>
      </c>
      <c r="D258" s="20">
        <v>7764</v>
      </c>
      <c r="E258" s="20">
        <v>3397</v>
      </c>
      <c r="F258" s="20">
        <v>4611</v>
      </c>
      <c r="G258" s="20">
        <v>6506</v>
      </c>
      <c r="H258" s="20">
        <f t="shared" si="9"/>
        <v>28000</v>
      </c>
      <c r="I258" s="20">
        <f t="shared" si="10"/>
        <v>7764</v>
      </c>
      <c r="J258" s="20">
        <f t="shared" si="11"/>
        <v>3397</v>
      </c>
    </row>
    <row r="259" spans="2:10">
      <c r="B259" s="30">
        <v>43242</v>
      </c>
      <c r="C259" s="20">
        <v>4293</v>
      </c>
      <c r="D259" s="20">
        <v>5784</v>
      </c>
      <c r="E259" s="20">
        <v>4968</v>
      </c>
      <c r="F259" s="20">
        <v>9277</v>
      </c>
      <c r="G259" s="20">
        <v>4139</v>
      </c>
      <c r="H259" s="20">
        <f t="shared" si="9"/>
        <v>28461</v>
      </c>
      <c r="I259" s="20">
        <f t="shared" si="10"/>
        <v>9277</v>
      </c>
      <c r="J259" s="20">
        <f t="shared" si="11"/>
        <v>4139</v>
      </c>
    </row>
    <row r="260" spans="2:10">
      <c r="B260" s="30">
        <v>43243</v>
      </c>
      <c r="C260" s="20">
        <v>3091</v>
      </c>
      <c r="D260" s="20">
        <v>8438</v>
      </c>
      <c r="E260" s="20">
        <v>9901</v>
      </c>
      <c r="F260" s="20">
        <v>9644</v>
      </c>
      <c r="G260" s="20">
        <v>6327</v>
      </c>
      <c r="H260" s="20">
        <f t="shared" si="9"/>
        <v>37401</v>
      </c>
      <c r="I260" s="20">
        <f t="shared" si="10"/>
        <v>9901</v>
      </c>
      <c r="J260" s="20">
        <f t="shared" si="11"/>
        <v>3091</v>
      </c>
    </row>
    <row r="261" spans="2:10">
      <c r="B261" s="30">
        <v>43244</v>
      </c>
      <c r="C261" s="20">
        <v>3853</v>
      </c>
      <c r="D261" s="20">
        <v>3595</v>
      </c>
      <c r="E261" s="20">
        <v>3578</v>
      </c>
      <c r="F261" s="20">
        <v>9472</v>
      </c>
      <c r="G261" s="20">
        <v>9247</v>
      </c>
      <c r="H261" s="20">
        <f t="shared" ref="H261:H324" si="12">SUM(C261:G261)</f>
        <v>29745</v>
      </c>
      <c r="I261" s="20">
        <f t="shared" ref="I261:I324" si="13">MAX(C261:G261)</f>
        <v>9472</v>
      </c>
      <c r="J261" s="20">
        <f t="shared" ref="J261:J324" si="14">MIN(C261:G261)</f>
        <v>3578</v>
      </c>
    </row>
    <row r="262" spans="2:10">
      <c r="B262" s="30">
        <v>43245</v>
      </c>
      <c r="C262" s="31">
        <v>3358</v>
      </c>
      <c r="D262" s="31">
        <v>5939</v>
      </c>
      <c r="E262" s="31">
        <v>8225</v>
      </c>
      <c r="F262" s="31">
        <v>6314</v>
      </c>
      <c r="G262" s="31">
        <v>4873</v>
      </c>
      <c r="H262" s="20">
        <f t="shared" si="12"/>
        <v>28709</v>
      </c>
      <c r="I262" s="20">
        <f t="shared" si="13"/>
        <v>8225</v>
      </c>
      <c r="J262" s="20">
        <f t="shared" si="14"/>
        <v>3358</v>
      </c>
    </row>
    <row r="263" spans="2:10">
      <c r="B263" s="30">
        <v>43246</v>
      </c>
      <c r="C263" s="31">
        <v>3157</v>
      </c>
      <c r="D263" s="31">
        <v>5026</v>
      </c>
      <c r="E263" s="31">
        <v>4707</v>
      </c>
      <c r="F263" s="31">
        <v>5151</v>
      </c>
      <c r="G263" s="31">
        <v>3205</v>
      </c>
      <c r="H263" s="20">
        <f t="shared" si="12"/>
        <v>21246</v>
      </c>
      <c r="I263" s="20">
        <f t="shared" si="13"/>
        <v>5151</v>
      </c>
      <c r="J263" s="20">
        <f t="shared" si="14"/>
        <v>3157</v>
      </c>
    </row>
    <row r="264" spans="2:10">
      <c r="B264" s="30">
        <v>43247</v>
      </c>
      <c r="C264" s="20">
        <v>9008</v>
      </c>
      <c r="D264" s="20">
        <v>5185</v>
      </c>
      <c r="E264" s="20">
        <v>4490</v>
      </c>
      <c r="F264" s="20">
        <v>3229</v>
      </c>
      <c r="G264" s="20">
        <v>9797</v>
      </c>
      <c r="H264" s="20">
        <f t="shared" si="12"/>
        <v>31709</v>
      </c>
      <c r="I264" s="20">
        <f t="shared" si="13"/>
        <v>9797</v>
      </c>
      <c r="J264" s="20">
        <f t="shared" si="14"/>
        <v>3229</v>
      </c>
    </row>
    <row r="265" spans="2:10">
      <c r="B265" s="30">
        <v>43248</v>
      </c>
      <c r="C265" s="20">
        <v>6352</v>
      </c>
      <c r="D265" s="20">
        <v>5337</v>
      </c>
      <c r="E265" s="20">
        <v>7697</v>
      </c>
      <c r="F265" s="20">
        <v>4193</v>
      </c>
      <c r="G265" s="20">
        <v>4682</v>
      </c>
      <c r="H265" s="20">
        <f t="shared" si="12"/>
        <v>28261</v>
      </c>
      <c r="I265" s="20">
        <f t="shared" si="13"/>
        <v>7697</v>
      </c>
      <c r="J265" s="20">
        <f t="shared" si="14"/>
        <v>4193</v>
      </c>
    </row>
    <row r="266" spans="2:10">
      <c r="B266" s="30">
        <v>43249</v>
      </c>
      <c r="C266" s="20">
        <v>9671</v>
      </c>
      <c r="D266" s="20">
        <v>9963</v>
      </c>
      <c r="E266" s="20">
        <v>6265</v>
      </c>
      <c r="F266" s="20">
        <v>6631</v>
      </c>
      <c r="G266" s="20">
        <v>4369</v>
      </c>
      <c r="H266" s="20">
        <f t="shared" si="12"/>
        <v>36899</v>
      </c>
      <c r="I266" s="20">
        <f t="shared" si="13"/>
        <v>9963</v>
      </c>
      <c r="J266" s="20">
        <f t="shared" si="14"/>
        <v>4369</v>
      </c>
    </row>
    <row r="267" spans="2:10">
      <c r="B267" s="30">
        <v>43250</v>
      </c>
      <c r="C267" s="20">
        <v>6672</v>
      </c>
      <c r="D267" s="20">
        <v>9477</v>
      </c>
      <c r="E267" s="20">
        <v>8909</v>
      </c>
      <c r="F267" s="20">
        <v>4108</v>
      </c>
      <c r="G267" s="20">
        <v>9679</v>
      </c>
      <c r="H267" s="20">
        <f t="shared" si="12"/>
        <v>38845</v>
      </c>
      <c r="I267" s="20">
        <f t="shared" si="13"/>
        <v>9679</v>
      </c>
      <c r="J267" s="20">
        <f t="shared" si="14"/>
        <v>4108</v>
      </c>
    </row>
    <row r="268" spans="2:10">
      <c r="B268" s="30">
        <v>43251</v>
      </c>
      <c r="C268" s="20">
        <v>5763</v>
      </c>
      <c r="D268" s="20">
        <v>6672</v>
      </c>
      <c r="E268" s="20">
        <v>3274</v>
      </c>
      <c r="F268" s="20">
        <v>8048</v>
      </c>
      <c r="G268" s="20">
        <v>6724</v>
      </c>
      <c r="H268" s="20">
        <f t="shared" si="12"/>
        <v>30481</v>
      </c>
      <c r="I268" s="20">
        <f t="shared" si="13"/>
        <v>8048</v>
      </c>
      <c r="J268" s="20">
        <f t="shared" si="14"/>
        <v>3274</v>
      </c>
    </row>
    <row r="269" spans="2:10">
      <c r="B269" s="30">
        <v>43252</v>
      </c>
      <c r="C269" s="20">
        <v>4467</v>
      </c>
      <c r="D269" s="20">
        <v>8903</v>
      </c>
      <c r="E269" s="20">
        <v>8809</v>
      </c>
      <c r="F269" s="20">
        <v>8631</v>
      </c>
      <c r="G269" s="20">
        <v>5734</v>
      </c>
      <c r="H269" s="20">
        <f t="shared" si="12"/>
        <v>36544</v>
      </c>
      <c r="I269" s="20">
        <f t="shared" si="13"/>
        <v>8903</v>
      </c>
      <c r="J269" s="20">
        <f t="shared" si="14"/>
        <v>4467</v>
      </c>
    </row>
    <row r="270" spans="2:10">
      <c r="B270" s="30">
        <v>43253</v>
      </c>
      <c r="C270" s="20">
        <v>7199</v>
      </c>
      <c r="D270" s="20">
        <v>9082</v>
      </c>
      <c r="E270" s="20">
        <v>4000</v>
      </c>
      <c r="F270" s="20">
        <v>7206</v>
      </c>
      <c r="G270" s="20">
        <v>5029</v>
      </c>
      <c r="H270" s="20">
        <f t="shared" si="12"/>
        <v>32516</v>
      </c>
      <c r="I270" s="20">
        <f t="shared" si="13"/>
        <v>9082</v>
      </c>
      <c r="J270" s="20">
        <f t="shared" si="14"/>
        <v>4000</v>
      </c>
    </row>
    <row r="271" spans="2:10">
      <c r="B271" s="30">
        <v>43254</v>
      </c>
      <c r="C271" s="31">
        <v>7194</v>
      </c>
      <c r="D271" s="31">
        <v>9353</v>
      </c>
      <c r="E271" s="31">
        <v>7910</v>
      </c>
      <c r="F271" s="31">
        <v>8678</v>
      </c>
      <c r="G271" s="31">
        <v>8991</v>
      </c>
      <c r="H271" s="20">
        <f t="shared" si="12"/>
        <v>42126</v>
      </c>
      <c r="I271" s="20">
        <f t="shared" si="13"/>
        <v>9353</v>
      </c>
      <c r="J271" s="20">
        <f t="shared" si="14"/>
        <v>7194</v>
      </c>
    </row>
    <row r="272" spans="2:10">
      <c r="B272" s="30">
        <v>43255</v>
      </c>
      <c r="C272" s="31">
        <v>6654</v>
      </c>
      <c r="D272" s="31">
        <v>7264</v>
      </c>
      <c r="E272" s="31">
        <v>9560</v>
      </c>
      <c r="F272" s="31">
        <v>5601</v>
      </c>
      <c r="G272" s="31">
        <v>6674</v>
      </c>
      <c r="H272" s="20">
        <f t="shared" si="12"/>
        <v>35753</v>
      </c>
      <c r="I272" s="20">
        <f t="shared" si="13"/>
        <v>9560</v>
      </c>
      <c r="J272" s="20">
        <f t="shared" si="14"/>
        <v>5601</v>
      </c>
    </row>
    <row r="273" spans="2:10">
      <c r="B273" s="30">
        <v>43256</v>
      </c>
      <c r="C273" s="31">
        <v>5541</v>
      </c>
      <c r="D273" s="31">
        <v>6610</v>
      </c>
      <c r="E273" s="31">
        <v>8257</v>
      </c>
      <c r="F273" s="31">
        <v>8647</v>
      </c>
      <c r="G273" s="31">
        <v>6740</v>
      </c>
      <c r="H273" s="20">
        <f t="shared" si="12"/>
        <v>35795</v>
      </c>
      <c r="I273" s="20">
        <f t="shared" si="13"/>
        <v>8647</v>
      </c>
      <c r="J273" s="20">
        <f t="shared" si="14"/>
        <v>5541</v>
      </c>
    </row>
    <row r="274" spans="2:10">
      <c r="B274" s="30">
        <v>43257</v>
      </c>
      <c r="C274" s="31">
        <v>8354</v>
      </c>
      <c r="D274" s="31">
        <v>5528</v>
      </c>
      <c r="E274" s="31">
        <v>7114</v>
      </c>
      <c r="F274" s="31">
        <v>3482</v>
      </c>
      <c r="G274" s="31">
        <v>9393</v>
      </c>
      <c r="H274" s="20">
        <f t="shared" si="12"/>
        <v>33871</v>
      </c>
      <c r="I274" s="20">
        <f t="shared" si="13"/>
        <v>9393</v>
      </c>
      <c r="J274" s="20">
        <f t="shared" si="14"/>
        <v>3482</v>
      </c>
    </row>
    <row r="275" spans="2:10">
      <c r="B275" s="30">
        <v>43258</v>
      </c>
      <c r="C275" s="31">
        <v>4393</v>
      </c>
      <c r="D275" s="31">
        <v>7839</v>
      </c>
      <c r="E275" s="31">
        <v>4871</v>
      </c>
      <c r="F275" s="31">
        <v>8148</v>
      </c>
      <c r="G275" s="20">
        <v>4532</v>
      </c>
      <c r="H275" s="20">
        <f t="shared" si="12"/>
        <v>29783</v>
      </c>
      <c r="I275" s="20">
        <f t="shared" si="13"/>
        <v>8148</v>
      </c>
      <c r="J275" s="20">
        <f t="shared" si="14"/>
        <v>4393</v>
      </c>
    </row>
    <row r="276" spans="2:10">
      <c r="B276" s="30">
        <v>43259</v>
      </c>
      <c r="C276" s="31">
        <v>6567</v>
      </c>
      <c r="D276" s="31">
        <v>6495</v>
      </c>
      <c r="E276" s="31">
        <v>7900</v>
      </c>
      <c r="F276" s="31">
        <v>7769</v>
      </c>
      <c r="G276" s="31">
        <v>3073</v>
      </c>
      <c r="H276" s="20">
        <f t="shared" si="12"/>
        <v>31804</v>
      </c>
      <c r="I276" s="20">
        <f t="shared" si="13"/>
        <v>7900</v>
      </c>
      <c r="J276" s="20">
        <f t="shared" si="14"/>
        <v>3073</v>
      </c>
    </row>
    <row r="277" spans="2:10">
      <c r="B277" s="30">
        <v>43260</v>
      </c>
      <c r="C277" s="31">
        <v>4600</v>
      </c>
      <c r="D277" s="31">
        <v>7825</v>
      </c>
      <c r="E277" s="31">
        <v>8754</v>
      </c>
      <c r="F277" s="31">
        <v>9596</v>
      </c>
      <c r="G277" s="31">
        <v>9894</v>
      </c>
      <c r="H277" s="20">
        <f t="shared" si="12"/>
        <v>40669</v>
      </c>
      <c r="I277" s="20">
        <f t="shared" si="13"/>
        <v>9894</v>
      </c>
      <c r="J277" s="20">
        <f t="shared" si="14"/>
        <v>4600</v>
      </c>
    </row>
    <row r="278" spans="2:10">
      <c r="B278" s="30">
        <v>43261</v>
      </c>
      <c r="C278" s="31">
        <v>3627</v>
      </c>
      <c r="D278" s="31">
        <v>5613</v>
      </c>
      <c r="E278" s="20">
        <v>6055</v>
      </c>
      <c r="F278" s="31">
        <v>4288</v>
      </c>
      <c r="G278" s="31">
        <v>3355</v>
      </c>
      <c r="H278" s="20">
        <f t="shared" si="12"/>
        <v>22938</v>
      </c>
      <c r="I278" s="20">
        <f t="shared" si="13"/>
        <v>6055</v>
      </c>
      <c r="J278" s="20">
        <f t="shared" si="14"/>
        <v>3355</v>
      </c>
    </row>
    <row r="279" spans="2:10">
      <c r="B279" s="30">
        <v>43262</v>
      </c>
      <c r="C279" s="31">
        <v>5524</v>
      </c>
      <c r="D279" s="31">
        <v>9341</v>
      </c>
      <c r="E279" s="31">
        <v>3717</v>
      </c>
      <c r="F279" s="31">
        <v>3384</v>
      </c>
      <c r="G279" s="31">
        <v>8258</v>
      </c>
      <c r="H279" s="20">
        <f t="shared" si="12"/>
        <v>30224</v>
      </c>
      <c r="I279" s="20">
        <f t="shared" si="13"/>
        <v>9341</v>
      </c>
      <c r="J279" s="20">
        <f t="shared" si="14"/>
        <v>3384</v>
      </c>
    </row>
    <row r="280" spans="2:10">
      <c r="B280" s="30">
        <v>43263</v>
      </c>
      <c r="C280" s="31">
        <v>7342</v>
      </c>
      <c r="D280" s="31">
        <v>8687</v>
      </c>
      <c r="E280" s="31">
        <v>7850</v>
      </c>
      <c r="F280" s="31">
        <v>5899</v>
      </c>
      <c r="G280" s="31">
        <v>6325</v>
      </c>
      <c r="H280" s="20">
        <f t="shared" si="12"/>
        <v>36103</v>
      </c>
      <c r="I280" s="20">
        <f t="shared" si="13"/>
        <v>8687</v>
      </c>
      <c r="J280" s="20">
        <f t="shared" si="14"/>
        <v>5899</v>
      </c>
    </row>
    <row r="281" spans="2:10">
      <c r="B281" s="30">
        <v>43264</v>
      </c>
      <c r="C281" s="31">
        <v>7691</v>
      </c>
      <c r="D281" s="31">
        <v>9577</v>
      </c>
      <c r="E281" s="31">
        <v>9366</v>
      </c>
      <c r="F281" s="31">
        <v>4056</v>
      </c>
      <c r="G281" s="31">
        <v>6186</v>
      </c>
      <c r="H281" s="20">
        <f t="shared" si="12"/>
        <v>36876</v>
      </c>
      <c r="I281" s="20">
        <f t="shared" si="13"/>
        <v>9577</v>
      </c>
      <c r="J281" s="20">
        <f t="shared" si="14"/>
        <v>4056</v>
      </c>
    </row>
    <row r="282" spans="2:10">
      <c r="B282" s="30">
        <v>43265</v>
      </c>
      <c r="C282" s="31">
        <v>4771</v>
      </c>
      <c r="D282" s="31">
        <v>7589</v>
      </c>
      <c r="E282" s="31">
        <v>7785</v>
      </c>
      <c r="F282" s="31">
        <v>5320</v>
      </c>
      <c r="G282" s="31">
        <v>5420</v>
      </c>
      <c r="H282" s="20">
        <f t="shared" si="12"/>
        <v>30885</v>
      </c>
      <c r="I282" s="20">
        <f t="shared" si="13"/>
        <v>7785</v>
      </c>
      <c r="J282" s="20">
        <f t="shared" si="14"/>
        <v>4771</v>
      </c>
    </row>
    <row r="283" spans="2:10">
      <c r="B283" s="30">
        <v>43266</v>
      </c>
      <c r="C283" s="31">
        <v>9979</v>
      </c>
      <c r="D283" s="31">
        <v>4984</v>
      </c>
      <c r="E283" s="20">
        <v>4311</v>
      </c>
      <c r="F283" s="31">
        <v>7057</v>
      </c>
      <c r="G283" s="31">
        <v>6596</v>
      </c>
      <c r="H283" s="20">
        <f t="shared" si="12"/>
        <v>32927</v>
      </c>
      <c r="I283" s="20">
        <f t="shared" si="13"/>
        <v>9979</v>
      </c>
      <c r="J283" s="20">
        <f t="shared" si="14"/>
        <v>4311</v>
      </c>
    </row>
    <row r="284" spans="2:10">
      <c r="B284" s="30">
        <v>43267</v>
      </c>
      <c r="C284" s="31">
        <v>6627</v>
      </c>
      <c r="D284" s="31">
        <v>8325</v>
      </c>
      <c r="E284" s="31">
        <v>6661</v>
      </c>
      <c r="F284" s="31">
        <v>5042</v>
      </c>
      <c r="G284" s="31">
        <v>8151</v>
      </c>
      <c r="H284" s="20">
        <f t="shared" si="12"/>
        <v>34806</v>
      </c>
      <c r="I284" s="20">
        <f t="shared" si="13"/>
        <v>8325</v>
      </c>
      <c r="J284" s="20">
        <f t="shared" si="14"/>
        <v>5042</v>
      </c>
    </row>
    <row r="285" spans="2:10">
      <c r="B285" s="30">
        <v>43268</v>
      </c>
      <c r="C285" s="31">
        <v>9320</v>
      </c>
      <c r="D285" s="31">
        <v>8616</v>
      </c>
      <c r="E285" s="31">
        <v>2929</v>
      </c>
      <c r="F285" s="20">
        <v>7369</v>
      </c>
      <c r="G285" s="31">
        <v>4650</v>
      </c>
      <c r="H285" s="20">
        <f t="shared" si="12"/>
        <v>32884</v>
      </c>
      <c r="I285" s="20">
        <f t="shared" si="13"/>
        <v>9320</v>
      </c>
      <c r="J285" s="20">
        <f t="shared" si="14"/>
        <v>2929</v>
      </c>
    </row>
    <row r="286" spans="2:10">
      <c r="B286" s="30">
        <v>43269</v>
      </c>
      <c r="C286" s="31">
        <v>9432</v>
      </c>
      <c r="D286" s="31">
        <v>3267</v>
      </c>
      <c r="E286" s="31">
        <v>3636</v>
      </c>
      <c r="F286" s="31">
        <v>9596</v>
      </c>
      <c r="G286" s="31">
        <v>7217</v>
      </c>
      <c r="H286" s="20">
        <f t="shared" si="12"/>
        <v>33148</v>
      </c>
      <c r="I286" s="20">
        <f t="shared" si="13"/>
        <v>9596</v>
      </c>
      <c r="J286" s="20">
        <f t="shared" si="14"/>
        <v>3267</v>
      </c>
    </row>
    <row r="287" spans="2:10">
      <c r="B287" s="30">
        <v>43270</v>
      </c>
      <c r="C287" s="31">
        <v>8398</v>
      </c>
      <c r="D287" s="31">
        <v>8250</v>
      </c>
      <c r="E287" s="31">
        <v>4924</v>
      </c>
      <c r="F287" s="31">
        <v>7189</v>
      </c>
      <c r="G287" s="20">
        <v>6991</v>
      </c>
      <c r="H287" s="20">
        <f t="shared" si="12"/>
        <v>35752</v>
      </c>
      <c r="I287" s="20">
        <f t="shared" si="13"/>
        <v>8398</v>
      </c>
      <c r="J287" s="20">
        <f t="shared" si="14"/>
        <v>4924</v>
      </c>
    </row>
    <row r="288" spans="2:10">
      <c r="B288" s="30">
        <v>43271</v>
      </c>
      <c r="C288" s="31">
        <v>6616</v>
      </c>
      <c r="D288" s="31">
        <v>3301</v>
      </c>
      <c r="E288" s="31">
        <v>7876</v>
      </c>
      <c r="F288" s="31">
        <v>5462</v>
      </c>
      <c r="G288" s="31">
        <v>8198</v>
      </c>
      <c r="H288" s="20">
        <f t="shared" si="12"/>
        <v>31453</v>
      </c>
      <c r="I288" s="20">
        <f t="shared" si="13"/>
        <v>8198</v>
      </c>
      <c r="J288" s="20">
        <f t="shared" si="14"/>
        <v>3301</v>
      </c>
    </row>
    <row r="289" spans="2:10">
      <c r="B289" s="30">
        <v>43272</v>
      </c>
      <c r="C289" s="31">
        <v>5460</v>
      </c>
      <c r="D289" s="31">
        <v>8960</v>
      </c>
      <c r="E289" s="20">
        <v>7929</v>
      </c>
      <c r="F289" s="31">
        <v>7810</v>
      </c>
      <c r="G289" s="31">
        <v>3869</v>
      </c>
      <c r="H289" s="20">
        <f t="shared" si="12"/>
        <v>34028</v>
      </c>
      <c r="I289" s="20">
        <f t="shared" si="13"/>
        <v>8960</v>
      </c>
      <c r="J289" s="20">
        <f t="shared" si="14"/>
        <v>3869</v>
      </c>
    </row>
    <row r="290" spans="2:10">
      <c r="B290" s="30">
        <v>43273</v>
      </c>
      <c r="C290" s="31">
        <v>4782</v>
      </c>
      <c r="D290" s="31">
        <v>8485</v>
      </c>
      <c r="E290" s="20">
        <v>5917</v>
      </c>
      <c r="F290" s="20">
        <v>6588</v>
      </c>
      <c r="G290" s="31">
        <v>9541</v>
      </c>
      <c r="H290" s="20">
        <f t="shared" si="12"/>
        <v>35313</v>
      </c>
      <c r="I290" s="20">
        <f t="shared" si="13"/>
        <v>9541</v>
      </c>
      <c r="J290" s="20">
        <f t="shared" si="14"/>
        <v>4782</v>
      </c>
    </row>
    <row r="291" spans="2:10">
      <c r="B291" s="30">
        <v>43274</v>
      </c>
      <c r="C291" s="31">
        <v>8653</v>
      </c>
      <c r="D291" s="31">
        <v>7250</v>
      </c>
      <c r="E291" s="31">
        <v>5522</v>
      </c>
      <c r="F291" s="20">
        <v>5866</v>
      </c>
      <c r="G291" s="31">
        <v>4811</v>
      </c>
      <c r="H291" s="20">
        <f t="shared" si="12"/>
        <v>32102</v>
      </c>
      <c r="I291" s="20">
        <f t="shared" si="13"/>
        <v>8653</v>
      </c>
      <c r="J291" s="20">
        <f t="shared" si="14"/>
        <v>4811</v>
      </c>
    </row>
    <row r="292" spans="2:10">
      <c r="B292" s="30">
        <v>43275</v>
      </c>
      <c r="C292" s="31">
        <v>8946</v>
      </c>
      <c r="D292" s="31">
        <v>2960</v>
      </c>
      <c r="E292" s="31">
        <v>4346</v>
      </c>
      <c r="F292" s="31">
        <v>5145</v>
      </c>
      <c r="G292" s="31">
        <v>5524</v>
      </c>
      <c r="H292" s="20">
        <f t="shared" si="12"/>
        <v>26921</v>
      </c>
      <c r="I292" s="20">
        <f t="shared" si="13"/>
        <v>8946</v>
      </c>
      <c r="J292" s="20">
        <f t="shared" si="14"/>
        <v>2960</v>
      </c>
    </row>
    <row r="293" spans="2:10">
      <c r="B293" s="30">
        <v>43276</v>
      </c>
      <c r="C293" s="31">
        <v>4274</v>
      </c>
      <c r="D293" s="31">
        <v>4888</v>
      </c>
      <c r="E293" s="31">
        <v>8791</v>
      </c>
      <c r="F293" s="31">
        <v>8842</v>
      </c>
      <c r="G293" s="31">
        <v>5546</v>
      </c>
      <c r="H293" s="20">
        <f t="shared" si="12"/>
        <v>32341</v>
      </c>
      <c r="I293" s="20">
        <f t="shared" si="13"/>
        <v>8842</v>
      </c>
      <c r="J293" s="20">
        <f t="shared" si="14"/>
        <v>4274</v>
      </c>
    </row>
    <row r="294" spans="2:10">
      <c r="B294" s="30">
        <v>43277</v>
      </c>
      <c r="C294" s="31">
        <v>9769</v>
      </c>
      <c r="D294" s="31">
        <v>8049</v>
      </c>
      <c r="E294" s="31">
        <v>9913</v>
      </c>
      <c r="F294" s="31">
        <v>4339</v>
      </c>
      <c r="G294" s="31">
        <v>8096</v>
      </c>
      <c r="H294" s="20">
        <f t="shared" si="12"/>
        <v>40166</v>
      </c>
      <c r="I294" s="20">
        <f t="shared" si="13"/>
        <v>9913</v>
      </c>
      <c r="J294" s="20">
        <f t="shared" si="14"/>
        <v>4339</v>
      </c>
    </row>
    <row r="295" spans="2:10">
      <c r="B295" s="30">
        <v>43278</v>
      </c>
      <c r="C295" s="31">
        <v>8041</v>
      </c>
      <c r="D295" s="31">
        <v>3796</v>
      </c>
      <c r="E295" s="31">
        <v>6615</v>
      </c>
      <c r="F295" s="31">
        <v>6254</v>
      </c>
      <c r="G295" s="20">
        <v>6418</v>
      </c>
      <c r="H295" s="20">
        <f t="shared" si="12"/>
        <v>31124</v>
      </c>
      <c r="I295" s="20">
        <f t="shared" si="13"/>
        <v>8041</v>
      </c>
      <c r="J295" s="20">
        <f t="shared" si="14"/>
        <v>3796</v>
      </c>
    </row>
    <row r="296" spans="2:10">
      <c r="B296" s="30">
        <v>43279</v>
      </c>
      <c r="C296" s="31">
        <v>3414</v>
      </c>
      <c r="D296" s="31">
        <v>4854</v>
      </c>
      <c r="E296" s="31">
        <v>4141</v>
      </c>
      <c r="F296" s="31">
        <v>3842</v>
      </c>
      <c r="G296" s="20">
        <v>4784</v>
      </c>
      <c r="H296" s="20">
        <f t="shared" si="12"/>
        <v>21035</v>
      </c>
      <c r="I296" s="20">
        <f t="shared" si="13"/>
        <v>4854</v>
      </c>
      <c r="J296" s="20">
        <f t="shared" si="14"/>
        <v>3414</v>
      </c>
    </row>
    <row r="297" spans="2:10">
      <c r="B297" s="30">
        <v>43280</v>
      </c>
      <c r="C297" s="20">
        <v>9716</v>
      </c>
      <c r="D297" s="20">
        <v>3588</v>
      </c>
      <c r="E297" s="31">
        <v>9835</v>
      </c>
      <c r="F297" s="31">
        <v>6267</v>
      </c>
      <c r="G297" s="31">
        <v>5923</v>
      </c>
      <c r="H297" s="20">
        <f t="shared" si="12"/>
        <v>35329</v>
      </c>
      <c r="I297" s="20">
        <f t="shared" si="13"/>
        <v>9835</v>
      </c>
      <c r="J297" s="20">
        <f t="shared" si="14"/>
        <v>3588</v>
      </c>
    </row>
    <row r="298" spans="2:10">
      <c r="B298" s="30">
        <v>43281</v>
      </c>
      <c r="C298" s="20">
        <v>6291</v>
      </c>
      <c r="D298" s="20">
        <v>3590</v>
      </c>
      <c r="E298" s="20">
        <v>2941</v>
      </c>
      <c r="F298" s="31">
        <v>8716</v>
      </c>
      <c r="G298" s="31">
        <v>8608</v>
      </c>
      <c r="H298" s="20">
        <f t="shared" si="12"/>
        <v>30146</v>
      </c>
      <c r="I298" s="20">
        <f t="shared" si="13"/>
        <v>8716</v>
      </c>
      <c r="J298" s="20">
        <f t="shared" si="14"/>
        <v>2941</v>
      </c>
    </row>
    <row r="299" spans="2:10">
      <c r="B299" s="30">
        <v>43282</v>
      </c>
      <c r="C299" s="20">
        <v>4328</v>
      </c>
      <c r="D299" s="20">
        <v>9330</v>
      </c>
      <c r="E299" s="20">
        <v>5009</v>
      </c>
      <c r="F299" s="20">
        <v>4772</v>
      </c>
      <c r="G299" s="31">
        <v>4852</v>
      </c>
      <c r="H299" s="20">
        <f t="shared" si="12"/>
        <v>28291</v>
      </c>
      <c r="I299" s="20">
        <f t="shared" si="13"/>
        <v>9330</v>
      </c>
      <c r="J299" s="20">
        <f t="shared" si="14"/>
        <v>4328</v>
      </c>
    </row>
    <row r="300" spans="2:10">
      <c r="B300" s="30">
        <v>43283</v>
      </c>
      <c r="C300" s="20">
        <v>7886</v>
      </c>
      <c r="D300" s="20">
        <v>6575</v>
      </c>
      <c r="E300" s="20">
        <v>3938</v>
      </c>
      <c r="F300" s="20">
        <v>6000</v>
      </c>
      <c r="G300" s="31">
        <v>9135</v>
      </c>
      <c r="H300" s="20">
        <f t="shared" si="12"/>
        <v>33534</v>
      </c>
      <c r="I300" s="20">
        <f t="shared" si="13"/>
        <v>9135</v>
      </c>
      <c r="J300" s="20">
        <f t="shared" si="14"/>
        <v>3938</v>
      </c>
    </row>
    <row r="301" spans="2:10">
      <c r="B301" s="30">
        <v>43284</v>
      </c>
      <c r="C301" s="20">
        <v>8539</v>
      </c>
      <c r="D301" s="20">
        <v>3294</v>
      </c>
      <c r="E301" s="20">
        <v>4416</v>
      </c>
      <c r="F301" s="20">
        <v>8450</v>
      </c>
      <c r="G301" s="31">
        <v>5431</v>
      </c>
      <c r="H301" s="20">
        <f t="shared" si="12"/>
        <v>30130</v>
      </c>
      <c r="I301" s="20">
        <f t="shared" si="13"/>
        <v>8539</v>
      </c>
      <c r="J301" s="20">
        <f t="shared" si="14"/>
        <v>3294</v>
      </c>
    </row>
    <row r="302" spans="2:10">
      <c r="B302" s="30">
        <v>43285</v>
      </c>
      <c r="C302" s="20">
        <v>8129</v>
      </c>
      <c r="D302" s="20">
        <v>8341</v>
      </c>
      <c r="E302" s="20">
        <v>8401</v>
      </c>
      <c r="F302" s="20">
        <v>3463</v>
      </c>
      <c r="G302" s="31">
        <v>8842</v>
      </c>
      <c r="H302" s="20">
        <f t="shared" si="12"/>
        <v>37176</v>
      </c>
      <c r="I302" s="20">
        <f t="shared" si="13"/>
        <v>8842</v>
      </c>
      <c r="J302" s="20">
        <f t="shared" si="14"/>
        <v>3463</v>
      </c>
    </row>
    <row r="303" spans="2:10">
      <c r="B303" s="30">
        <v>43286</v>
      </c>
      <c r="C303" s="20">
        <v>8808</v>
      </c>
      <c r="D303" s="20">
        <v>7222</v>
      </c>
      <c r="E303" s="20">
        <v>7838</v>
      </c>
      <c r="F303" s="20">
        <v>4080</v>
      </c>
      <c r="G303" s="31">
        <v>9474</v>
      </c>
      <c r="H303" s="20">
        <f t="shared" si="12"/>
        <v>37422</v>
      </c>
      <c r="I303" s="20">
        <f t="shared" si="13"/>
        <v>9474</v>
      </c>
      <c r="J303" s="20">
        <f t="shared" si="14"/>
        <v>4080</v>
      </c>
    </row>
    <row r="304" spans="2:10">
      <c r="B304" s="30">
        <v>43287</v>
      </c>
      <c r="C304" s="31">
        <v>5165</v>
      </c>
      <c r="D304" s="31">
        <v>3669</v>
      </c>
      <c r="E304" s="31">
        <v>3856</v>
      </c>
      <c r="F304" s="31">
        <v>4129</v>
      </c>
      <c r="G304" s="31">
        <v>5475</v>
      </c>
      <c r="H304" s="20">
        <f t="shared" si="12"/>
        <v>22294</v>
      </c>
      <c r="I304" s="20">
        <f t="shared" si="13"/>
        <v>5475</v>
      </c>
      <c r="J304" s="20">
        <f t="shared" si="14"/>
        <v>3669</v>
      </c>
    </row>
    <row r="305" spans="2:10">
      <c r="B305" s="30">
        <v>43288</v>
      </c>
      <c r="C305" s="31">
        <v>8680</v>
      </c>
      <c r="D305" s="31">
        <v>9121</v>
      </c>
      <c r="E305" s="31">
        <v>3746</v>
      </c>
      <c r="F305" s="31">
        <v>6297</v>
      </c>
      <c r="G305" s="31">
        <v>9734</v>
      </c>
      <c r="H305" s="20">
        <f t="shared" si="12"/>
        <v>37578</v>
      </c>
      <c r="I305" s="20">
        <f t="shared" si="13"/>
        <v>9734</v>
      </c>
      <c r="J305" s="20">
        <f t="shared" si="14"/>
        <v>3746</v>
      </c>
    </row>
    <row r="306" spans="2:10">
      <c r="B306" s="30">
        <v>43289</v>
      </c>
      <c r="C306" s="20">
        <v>5583</v>
      </c>
      <c r="D306" s="20">
        <v>7724</v>
      </c>
      <c r="E306" s="20">
        <v>3599</v>
      </c>
      <c r="F306" s="20">
        <v>4700</v>
      </c>
      <c r="G306" s="20">
        <v>9345</v>
      </c>
      <c r="H306" s="20">
        <f t="shared" si="12"/>
        <v>30951</v>
      </c>
      <c r="I306" s="20">
        <f t="shared" si="13"/>
        <v>9345</v>
      </c>
      <c r="J306" s="20">
        <f t="shared" si="14"/>
        <v>3599</v>
      </c>
    </row>
    <row r="307" spans="2:10">
      <c r="B307" s="30">
        <v>43290</v>
      </c>
      <c r="C307" s="20">
        <v>7830</v>
      </c>
      <c r="D307" s="20">
        <v>8627</v>
      </c>
      <c r="E307" s="20">
        <v>7290</v>
      </c>
      <c r="F307" s="20">
        <v>8873</v>
      </c>
      <c r="G307" s="20">
        <v>4923</v>
      </c>
      <c r="H307" s="20">
        <f t="shared" si="12"/>
        <v>37543</v>
      </c>
      <c r="I307" s="20">
        <f t="shared" si="13"/>
        <v>8873</v>
      </c>
      <c r="J307" s="20">
        <f t="shared" si="14"/>
        <v>4923</v>
      </c>
    </row>
    <row r="308" spans="2:10">
      <c r="B308" s="30">
        <v>43291</v>
      </c>
      <c r="C308" s="20">
        <v>4107</v>
      </c>
      <c r="D308" s="20">
        <v>5381</v>
      </c>
      <c r="E308" s="20">
        <v>4790</v>
      </c>
      <c r="F308" s="20">
        <v>4462</v>
      </c>
      <c r="G308" s="20">
        <v>6751</v>
      </c>
      <c r="H308" s="20">
        <f t="shared" si="12"/>
        <v>25491</v>
      </c>
      <c r="I308" s="20">
        <f t="shared" si="13"/>
        <v>6751</v>
      </c>
      <c r="J308" s="20">
        <f t="shared" si="14"/>
        <v>4107</v>
      </c>
    </row>
    <row r="309" spans="2:10">
      <c r="B309" s="30">
        <v>43292</v>
      </c>
      <c r="C309" s="20">
        <v>7400</v>
      </c>
      <c r="D309" s="20">
        <v>8543</v>
      </c>
      <c r="E309" s="20">
        <v>8387</v>
      </c>
      <c r="F309" s="20">
        <v>3734</v>
      </c>
      <c r="G309" s="20">
        <v>7888</v>
      </c>
      <c r="H309" s="20">
        <f t="shared" si="12"/>
        <v>35952</v>
      </c>
      <c r="I309" s="20">
        <f t="shared" si="13"/>
        <v>8543</v>
      </c>
      <c r="J309" s="20">
        <f t="shared" si="14"/>
        <v>3734</v>
      </c>
    </row>
    <row r="310" spans="2:10">
      <c r="B310" s="30">
        <v>43293</v>
      </c>
      <c r="C310" s="20">
        <v>8219</v>
      </c>
      <c r="D310" s="20">
        <v>5632</v>
      </c>
      <c r="E310" s="20">
        <v>6369</v>
      </c>
      <c r="F310" s="20">
        <v>3777</v>
      </c>
      <c r="G310" s="20">
        <v>9685</v>
      </c>
      <c r="H310" s="20">
        <f t="shared" si="12"/>
        <v>33682</v>
      </c>
      <c r="I310" s="20">
        <f t="shared" si="13"/>
        <v>9685</v>
      </c>
      <c r="J310" s="20">
        <f t="shared" si="14"/>
        <v>3777</v>
      </c>
    </row>
    <row r="311" spans="2:10">
      <c r="B311" s="30">
        <v>43294</v>
      </c>
      <c r="C311" s="20">
        <v>6449</v>
      </c>
      <c r="D311" s="20">
        <v>4057</v>
      </c>
      <c r="E311" s="20">
        <v>4264</v>
      </c>
      <c r="F311" s="20">
        <v>2947</v>
      </c>
      <c r="G311" s="20">
        <v>5730</v>
      </c>
      <c r="H311" s="20">
        <f t="shared" si="12"/>
        <v>23447</v>
      </c>
      <c r="I311" s="20">
        <f t="shared" si="13"/>
        <v>6449</v>
      </c>
      <c r="J311" s="20">
        <f t="shared" si="14"/>
        <v>2947</v>
      </c>
    </row>
    <row r="312" spans="2:10">
      <c r="B312" s="30">
        <v>43295</v>
      </c>
      <c r="C312" s="20">
        <v>4496</v>
      </c>
      <c r="D312" s="20">
        <v>7423</v>
      </c>
      <c r="E312" s="20">
        <v>7721</v>
      </c>
      <c r="F312" s="20">
        <v>8271</v>
      </c>
      <c r="G312" s="20">
        <v>3568</v>
      </c>
      <c r="H312" s="20">
        <f t="shared" si="12"/>
        <v>31479</v>
      </c>
      <c r="I312" s="20">
        <f t="shared" si="13"/>
        <v>8271</v>
      </c>
      <c r="J312" s="20">
        <f t="shared" si="14"/>
        <v>3568</v>
      </c>
    </row>
    <row r="313" spans="2:10">
      <c r="B313" s="30">
        <v>43296</v>
      </c>
      <c r="C313" s="31">
        <v>6996</v>
      </c>
      <c r="D313" s="31">
        <v>4624</v>
      </c>
      <c r="E313" s="31">
        <v>5425</v>
      </c>
      <c r="F313" s="31">
        <v>9358</v>
      </c>
      <c r="G313" s="31">
        <v>4963</v>
      </c>
      <c r="H313" s="20">
        <f t="shared" si="12"/>
        <v>31366</v>
      </c>
      <c r="I313" s="20">
        <f t="shared" si="13"/>
        <v>9358</v>
      </c>
      <c r="J313" s="20">
        <f t="shared" si="14"/>
        <v>4624</v>
      </c>
    </row>
    <row r="314" spans="2:10">
      <c r="B314" s="30">
        <v>43297</v>
      </c>
      <c r="C314" s="20">
        <v>9499</v>
      </c>
      <c r="D314" s="20">
        <v>6514</v>
      </c>
      <c r="E314" s="20">
        <v>8451</v>
      </c>
      <c r="F314" s="20">
        <v>3266</v>
      </c>
      <c r="G314" s="20">
        <v>4430</v>
      </c>
      <c r="H314" s="20">
        <f t="shared" si="12"/>
        <v>32160</v>
      </c>
      <c r="I314" s="20">
        <f t="shared" si="13"/>
        <v>9499</v>
      </c>
      <c r="J314" s="20">
        <f t="shared" si="14"/>
        <v>3266</v>
      </c>
    </row>
    <row r="315" spans="2:10">
      <c r="B315" s="30">
        <v>43298</v>
      </c>
      <c r="C315" s="20">
        <v>4735</v>
      </c>
      <c r="D315" s="20">
        <v>7871</v>
      </c>
      <c r="E315" s="20">
        <v>9372</v>
      </c>
      <c r="F315" s="20">
        <v>3669</v>
      </c>
      <c r="G315" s="20">
        <v>4162</v>
      </c>
      <c r="H315" s="20">
        <f t="shared" si="12"/>
        <v>29809</v>
      </c>
      <c r="I315" s="20">
        <f t="shared" si="13"/>
        <v>9372</v>
      </c>
      <c r="J315" s="20">
        <f t="shared" si="14"/>
        <v>3669</v>
      </c>
    </row>
    <row r="316" spans="2:10">
      <c r="B316" s="30">
        <v>43299</v>
      </c>
      <c r="C316" s="20">
        <v>6861</v>
      </c>
      <c r="D316" s="20">
        <v>3318</v>
      </c>
      <c r="E316" s="20">
        <v>4743</v>
      </c>
      <c r="F316" s="20">
        <v>8195</v>
      </c>
      <c r="G316" s="20">
        <v>9859</v>
      </c>
      <c r="H316" s="20">
        <f t="shared" si="12"/>
        <v>32976</v>
      </c>
      <c r="I316" s="20">
        <f t="shared" si="13"/>
        <v>9859</v>
      </c>
      <c r="J316" s="20">
        <f t="shared" si="14"/>
        <v>3318</v>
      </c>
    </row>
    <row r="317" spans="2:10">
      <c r="B317" s="30">
        <v>43300</v>
      </c>
      <c r="C317" s="20">
        <v>8142</v>
      </c>
      <c r="D317" s="20">
        <v>6406</v>
      </c>
      <c r="E317" s="20">
        <v>6655</v>
      </c>
      <c r="F317" s="20">
        <v>9617</v>
      </c>
      <c r="G317" s="20">
        <v>4829</v>
      </c>
      <c r="H317" s="20">
        <f t="shared" si="12"/>
        <v>35649</v>
      </c>
      <c r="I317" s="20">
        <f t="shared" si="13"/>
        <v>9617</v>
      </c>
      <c r="J317" s="20">
        <f t="shared" si="14"/>
        <v>4829</v>
      </c>
    </row>
    <row r="318" spans="2:10">
      <c r="B318" s="30">
        <v>43301</v>
      </c>
      <c r="C318" s="20">
        <v>8854</v>
      </c>
      <c r="D318" s="20">
        <v>8694</v>
      </c>
      <c r="E318" s="20">
        <v>8899</v>
      </c>
      <c r="F318" s="20">
        <v>4852</v>
      </c>
      <c r="G318" s="20">
        <v>3798</v>
      </c>
      <c r="H318" s="20">
        <f t="shared" si="12"/>
        <v>35097</v>
      </c>
      <c r="I318" s="20">
        <f t="shared" si="13"/>
        <v>8899</v>
      </c>
      <c r="J318" s="20">
        <f t="shared" si="14"/>
        <v>3798</v>
      </c>
    </row>
    <row r="319" spans="2:10">
      <c r="B319" s="30">
        <v>43302</v>
      </c>
      <c r="C319" s="20">
        <v>8862</v>
      </c>
      <c r="D319" s="20">
        <v>7547</v>
      </c>
      <c r="E319" s="20">
        <v>8955</v>
      </c>
      <c r="F319" s="20">
        <v>6757</v>
      </c>
      <c r="G319" s="20">
        <v>4734</v>
      </c>
      <c r="H319" s="20">
        <f t="shared" si="12"/>
        <v>36855</v>
      </c>
      <c r="I319" s="20">
        <f t="shared" si="13"/>
        <v>8955</v>
      </c>
      <c r="J319" s="20">
        <f t="shared" si="14"/>
        <v>4734</v>
      </c>
    </row>
    <row r="320" spans="2:10">
      <c r="B320" s="30">
        <v>43303</v>
      </c>
      <c r="C320" s="31">
        <v>5699</v>
      </c>
      <c r="D320" s="31">
        <v>7892</v>
      </c>
      <c r="E320" s="31">
        <v>6722</v>
      </c>
      <c r="F320" s="31">
        <v>9151</v>
      </c>
      <c r="G320" s="31">
        <v>9706</v>
      </c>
      <c r="H320" s="20">
        <f t="shared" si="12"/>
        <v>39170</v>
      </c>
      <c r="I320" s="20">
        <f t="shared" si="13"/>
        <v>9706</v>
      </c>
      <c r="J320" s="20">
        <f t="shared" si="14"/>
        <v>5699</v>
      </c>
    </row>
    <row r="321" spans="2:10">
      <c r="B321" s="30">
        <v>43304</v>
      </c>
      <c r="C321" s="20">
        <v>3028</v>
      </c>
      <c r="D321" s="20">
        <v>7481</v>
      </c>
      <c r="E321" s="20">
        <v>9983</v>
      </c>
      <c r="F321" s="20">
        <v>4772</v>
      </c>
      <c r="G321" s="20">
        <v>7275</v>
      </c>
      <c r="H321" s="20">
        <f t="shared" si="12"/>
        <v>32539</v>
      </c>
      <c r="I321" s="20">
        <f t="shared" si="13"/>
        <v>9983</v>
      </c>
      <c r="J321" s="20">
        <f t="shared" si="14"/>
        <v>3028</v>
      </c>
    </row>
    <row r="322" spans="2:10">
      <c r="B322" s="30">
        <v>43305</v>
      </c>
      <c r="C322" s="20">
        <v>6031</v>
      </c>
      <c r="D322" s="20">
        <v>6560</v>
      </c>
      <c r="E322" s="20">
        <v>8401</v>
      </c>
      <c r="F322" s="20">
        <v>5657</v>
      </c>
      <c r="G322" s="20">
        <v>5254</v>
      </c>
      <c r="H322" s="20">
        <f t="shared" si="12"/>
        <v>31903</v>
      </c>
      <c r="I322" s="20">
        <f t="shared" si="13"/>
        <v>8401</v>
      </c>
      <c r="J322" s="20">
        <f t="shared" si="14"/>
        <v>5254</v>
      </c>
    </row>
    <row r="323" spans="2:10">
      <c r="B323" s="30">
        <v>43306</v>
      </c>
      <c r="C323" s="20">
        <v>5066</v>
      </c>
      <c r="D323" s="20">
        <v>8750</v>
      </c>
      <c r="E323" s="20">
        <v>6462</v>
      </c>
      <c r="F323" s="20">
        <v>5326</v>
      </c>
      <c r="G323" s="20">
        <v>5417</v>
      </c>
      <c r="H323" s="20">
        <f t="shared" si="12"/>
        <v>31021</v>
      </c>
      <c r="I323" s="20">
        <f t="shared" si="13"/>
        <v>8750</v>
      </c>
      <c r="J323" s="20">
        <f t="shared" si="14"/>
        <v>5066</v>
      </c>
    </row>
    <row r="324" spans="2:10">
      <c r="B324" s="30">
        <v>43307</v>
      </c>
      <c r="C324" s="20">
        <v>4672</v>
      </c>
      <c r="D324" s="20">
        <v>8393</v>
      </c>
      <c r="E324" s="20">
        <v>6088</v>
      </c>
      <c r="F324" s="20">
        <v>8697</v>
      </c>
      <c r="G324" s="20">
        <v>8691</v>
      </c>
      <c r="H324" s="20">
        <f t="shared" si="12"/>
        <v>36541</v>
      </c>
      <c r="I324" s="20">
        <f t="shared" si="13"/>
        <v>8697</v>
      </c>
      <c r="J324" s="20">
        <f t="shared" si="14"/>
        <v>4672</v>
      </c>
    </row>
    <row r="325" spans="2:10">
      <c r="B325" s="30">
        <v>43308</v>
      </c>
      <c r="C325" s="20">
        <v>4468</v>
      </c>
      <c r="D325" s="20">
        <v>7586</v>
      </c>
      <c r="E325" s="20">
        <v>9722</v>
      </c>
      <c r="F325" s="20">
        <v>6466</v>
      </c>
      <c r="G325" s="20">
        <v>3881</v>
      </c>
      <c r="H325" s="20">
        <f t="shared" ref="H325:H388" si="15">SUM(C325:G325)</f>
        <v>32123</v>
      </c>
      <c r="I325" s="20">
        <f t="shared" ref="I325:I388" si="16">MAX(C325:G325)</f>
        <v>9722</v>
      </c>
      <c r="J325" s="20">
        <f t="shared" ref="J325:J388" si="17">MIN(C325:G325)</f>
        <v>3881</v>
      </c>
    </row>
    <row r="326" spans="2:10">
      <c r="B326" s="30">
        <v>43309</v>
      </c>
      <c r="C326" s="20">
        <v>8242</v>
      </c>
      <c r="D326" s="20">
        <v>9495</v>
      </c>
      <c r="E326" s="20">
        <v>4150</v>
      </c>
      <c r="F326" s="20">
        <v>8990</v>
      </c>
      <c r="G326" s="20">
        <v>7905</v>
      </c>
      <c r="H326" s="20">
        <f t="shared" si="15"/>
        <v>38782</v>
      </c>
      <c r="I326" s="20">
        <f t="shared" si="16"/>
        <v>9495</v>
      </c>
      <c r="J326" s="20">
        <f t="shared" si="17"/>
        <v>4150</v>
      </c>
    </row>
    <row r="327" spans="2:10">
      <c r="B327" s="30">
        <v>43310</v>
      </c>
      <c r="C327" s="20">
        <v>3190</v>
      </c>
      <c r="D327" s="20">
        <v>2959</v>
      </c>
      <c r="E327" s="20">
        <v>8162</v>
      </c>
      <c r="F327" s="20">
        <v>8835</v>
      </c>
      <c r="G327" s="20">
        <v>5008</v>
      </c>
      <c r="H327" s="20">
        <f t="shared" si="15"/>
        <v>28154</v>
      </c>
      <c r="I327" s="20">
        <f t="shared" si="16"/>
        <v>8835</v>
      </c>
      <c r="J327" s="20">
        <f t="shared" si="17"/>
        <v>2959</v>
      </c>
    </row>
    <row r="328" spans="2:10">
      <c r="B328" s="30">
        <v>43311</v>
      </c>
      <c r="C328" s="20">
        <v>6678</v>
      </c>
      <c r="D328" s="20">
        <v>4568</v>
      </c>
      <c r="E328" s="20">
        <v>9479</v>
      </c>
      <c r="F328" s="20">
        <v>3734</v>
      </c>
      <c r="G328" s="20">
        <v>2942</v>
      </c>
      <c r="H328" s="20">
        <f t="shared" si="15"/>
        <v>27401</v>
      </c>
      <c r="I328" s="20">
        <f t="shared" si="16"/>
        <v>9479</v>
      </c>
      <c r="J328" s="20">
        <f t="shared" si="17"/>
        <v>2942</v>
      </c>
    </row>
    <row r="329" spans="2:10">
      <c r="B329" s="30">
        <v>43312</v>
      </c>
      <c r="C329" s="20">
        <v>7866</v>
      </c>
      <c r="D329" s="20">
        <v>7064</v>
      </c>
      <c r="E329" s="20">
        <v>6047</v>
      </c>
      <c r="F329" s="20">
        <v>4015</v>
      </c>
      <c r="G329" s="20">
        <v>9346</v>
      </c>
      <c r="H329" s="20">
        <f t="shared" si="15"/>
        <v>34338</v>
      </c>
      <c r="I329" s="20">
        <f t="shared" si="16"/>
        <v>9346</v>
      </c>
      <c r="J329" s="20">
        <f t="shared" si="17"/>
        <v>4015</v>
      </c>
    </row>
    <row r="330" spans="2:10">
      <c r="B330" s="30">
        <v>43313</v>
      </c>
      <c r="C330" s="20">
        <v>9372</v>
      </c>
      <c r="D330" s="20">
        <v>9626</v>
      </c>
      <c r="E330" s="20">
        <v>8251</v>
      </c>
      <c r="F330" s="20">
        <v>8545</v>
      </c>
      <c r="G330" s="20">
        <v>4927</v>
      </c>
      <c r="H330" s="20">
        <f t="shared" si="15"/>
        <v>40721</v>
      </c>
      <c r="I330" s="20">
        <f t="shared" si="16"/>
        <v>9626</v>
      </c>
      <c r="J330" s="20">
        <f t="shared" si="17"/>
        <v>4927</v>
      </c>
    </row>
    <row r="331" spans="2:10">
      <c r="B331" s="30">
        <v>43314</v>
      </c>
      <c r="C331" s="20">
        <v>7534</v>
      </c>
      <c r="D331" s="20">
        <v>8248</v>
      </c>
      <c r="E331" s="20">
        <v>6133</v>
      </c>
      <c r="F331" s="20">
        <v>5848</v>
      </c>
      <c r="G331" s="20">
        <v>8569</v>
      </c>
      <c r="H331" s="20">
        <f t="shared" si="15"/>
        <v>36332</v>
      </c>
      <c r="I331" s="20">
        <f t="shared" si="16"/>
        <v>8569</v>
      </c>
      <c r="J331" s="20">
        <f t="shared" si="17"/>
        <v>5848</v>
      </c>
    </row>
    <row r="332" spans="2:10">
      <c r="B332" s="30">
        <v>43315</v>
      </c>
      <c r="C332" s="31">
        <v>8019</v>
      </c>
      <c r="D332" s="31">
        <v>6029</v>
      </c>
      <c r="E332" s="31">
        <v>4333</v>
      </c>
      <c r="F332" s="31">
        <v>5431</v>
      </c>
      <c r="G332" s="31">
        <v>3270</v>
      </c>
      <c r="H332" s="20">
        <f t="shared" si="15"/>
        <v>27082</v>
      </c>
      <c r="I332" s="20">
        <f t="shared" si="16"/>
        <v>8019</v>
      </c>
      <c r="J332" s="20">
        <f t="shared" si="17"/>
        <v>3270</v>
      </c>
    </row>
    <row r="333" spans="2:10">
      <c r="B333" s="30">
        <v>43316</v>
      </c>
      <c r="C333" s="31">
        <v>6392</v>
      </c>
      <c r="D333" s="31">
        <v>7875</v>
      </c>
      <c r="E333" s="31">
        <v>7307</v>
      </c>
      <c r="F333" s="31">
        <v>9562</v>
      </c>
      <c r="G333" s="20">
        <v>8423</v>
      </c>
      <c r="H333" s="20">
        <f t="shared" si="15"/>
        <v>39559</v>
      </c>
      <c r="I333" s="20">
        <f t="shared" si="16"/>
        <v>9562</v>
      </c>
      <c r="J333" s="20">
        <f t="shared" si="17"/>
        <v>6392</v>
      </c>
    </row>
    <row r="334" spans="2:10">
      <c r="B334" s="30">
        <v>43317</v>
      </c>
      <c r="C334" s="31">
        <v>6175</v>
      </c>
      <c r="D334" s="31">
        <v>8780</v>
      </c>
      <c r="E334" s="31">
        <v>3653</v>
      </c>
      <c r="F334" s="31">
        <v>5205</v>
      </c>
      <c r="G334" s="31">
        <v>5443</v>
      </c>
      <c r="H334" s="20">
        <f t="shared" si="15"/>
        <v>29256</v>
      </c>
      <c r="I334" s="20">
        <f t="shared" si="16"/>
        <v>8780</v>
      </c>
      <c r="J334" s="20">
        <f t="shared" si="17"/>
        <v>3653</v>
      </c>
    </row>
    <row r="335" spans="2:10">
      <c r="B335" s="30">
        <v>43318</v>
      </c>
      <c r="C335" s="31">
        <v>5281</v>
      </c>
      <c r="D335" s="31">
        <v>5300</v>
      </c>
      <c r="E335" s="20">
        <v>6799</v>
      </c>
      <c r="F335" s="31">
        <v>9885</v>
      </c>
      <c r="G335" s="31">
        <v>3905</v>
      </c>
      <c r="H335" s="20">
        <f t="shared" si="15"/>
        <v>31170</v>
      </c>
      <c r="I335" s="20">
        <f t="shared" si="16"/>
        <v>9885</v>
      </c>
      <c r="J335" s="20">
        <f t="shared" si="17"/>
        <v>3905</v>
      </c>
    </row>
    <row r="336" spans="2:10">
      <c r="B336" s="30">
        <v>43319</v>
      </c>
      <c r="C336" s="31">
        <v>4772</v>
      </c>
      <c r="D336" s="31">
        <v>3704</v>
      </c>
      <c r="E336" s="20">
        <v>9330</v>
      </c>
      <c r="F336" s="20">
        <v>9875</v>
      </c>
      <c r="G336" s="31">
        <v>9442</v>
      </c>
      <c r="H336" s="20">
        <f t="shared" si="15"/>
        <v>37123</v>
      </c>
      <c r="I336" s="20">
        <f t="shared" si="16"/>
        <v>9875</v>
      </c>
      <c r="J336" s="20">
        <f t="shared" si="17"/>
        <v>3704</v>
      </c>
    </row>
    <row r="337" spans="2:10">
      <c r="B337" s="30">
        <v>43320</v>
      </c>
      <c r="C337" s="31">
        <v>4232</v>
      </c>
      <c r="D337" s="31">
        <v>6485</v>
      </c>
      <c r="E337" s="31">
        <v>5779</v>
      </c>
      <c r="F337" s="20">
        <v>4889</v>
      </c>
      <c r="G337" s="31">
        <v>3119</v>
      </c>
      <c r="H337" s="20">
        <f t="shared" si="15"/>
        <v>24504</v>
      </c>
      <c r="I337" s="20">
        <f t="shared" si="16"/>
        <v>6485</v>
      </c>
      <c r="J337" s="20">
        <f t="shared" si="17"/>
        <v>3119</v>
      </c>
    </row>
    <row r="338" spans="2:10">
      <c r="B338" s="30">
        <v>43321</v>
      </c>
      <c r="C338" s="31">
        <v>6059</v>
      </c>
      <c r="D338" s="31">
        <v>8455</v>
      </c>
      <c r="E338" s="31">
        <v>4501</v>
      </c>
      <c r="F338" s="31">
        <v>6488</v>
      </c>
      <c r="G338" s="31">
        <v>9114</v>
      </c>
      <c r="H338" s="20">
        <f t="shared" si="15"/>
        <v>34617</v>
      </c>
      <c r="I338" s="20">
        <f t="shared" si="16"/>
        <v>9114</v>
      </c>
      <c r="J338" s="20">
        <f t="shared" si="17"/>
        <v>4501</v>
      </c>
    </row>
    <row r="339" spans="2:10">
      <c r="B339" s="30">
        <v>43322</v>
      </c>
      <c r="C339" s="31">
        <v>9980</v>
      </c>
      <c r="D339" s="31">
        <v>5747</v>
      </c>
      <c r="E339" s="31">
        <v>4361</v>
      </c>
      <c r="F339" s="31">
        <v>8876</v>
      </c>
      <c r="G339" s="31">
        <v>3299</v>
      </c>
      <c r="H339" s="20">
        <f t="shared" si="15"/>
        <v>32263</v>
      </c>
      <c r="I339" s="20">
        <f t="shared" si="16"/>
        <v>9980</v>
      </c>
      <c r="J339" s="20">
        <f t="shared" si="17"/>
        <v>3299</v>
      </c>
    </row>
    <row r="340" spans="2:10">
      <c r="B340" s="30">
        <v>43323</v>
      </c>
      <c r="C340" s="31">
        <v>6500</v>
      </c>
      <c r="D340" s="31">
        <v>8346</v>
      </c>
      <c r="E340" s="31">
        <v>3803</v>
      </c>
      <c r="F340" s="31">
        <v>5742</v>
      </c>
      <c r="G340" s="31">
        <v>3189</v>
      </c>
      <c r="H340" s="20">
        <f t="shared" si="15"/>
        <v>27580</v>
      </c>
      <c r="I340" s="20">
        <f t="shared" si="16"/>
        <v>8346</v>
      </c>
      <c r="J340" s="20">
        <f t="shared" si="17"/>
        <v>3189</v>
      </c>
    </row>
    <row r="341" spans="2:10">
      <c r="B341" s="30">
        <v>43324</v>
      </c>
      <c r="C341" s="31">
        <v>5442</v>
      </c>
      <c r="D341" s="31">
        <v>7351</v>
      </c>
      <c r="E341" s="31">
        <v>6677</v>
      </c>
      <c r="F341" s="31">
        <v>3702</v>
      </c>
      <c r="G341" s="20">
        <v>8823</v>
      </c>
      <c r="H341" s="20">
        <f t="shared" si="15"/>
        <v>31995</v>
      </c>
      <c r="I341" s="20">
        <f t="shared" si="16"/>
        <v>8823</v>
      </c>
      <c r="J341" s="20">
        <f t="shared" si="17"/>
        <v>3702</v>
      </c>
    </row>
    <row r="342" spans="2:10">
      <c r="B342" s="30">
        <v>43325</v>
      </c>
      <c r="C342" s="31">
        <v>9046</v>
      </c>
      <c r="D342" s="31">
        <v>8289</v>
      </c>
      <c r="E342" s="31">
        <v>8312</v>
      </c>
      <c r="F342" s="31">
        <v>4960</v>
      </c>
      <c r="G342" s="20">
        <v>7206</v>
      </c>
      <c r="H342" s="20">
        <f t="shared" si="15"/>
        <v>37813</v>
      </c>
      <c r="I342" s="20">
        <f t="shared" si="16"/>
        <v>9046</v>
      </c>
      <c r="J342" s="20">
        <f t="shared" si="17"/>
        <v>4960</v>
      </c>
    </row>
    <row r="343" spans="2:10">
      <c r="B343" s="30">
        <v>43326</v>
      </c>
      <c r="C343" s="20">
        <v>5278</v>
      </c>
      <c r="D343" s="20">
        <v>3240</v>
      </c>
      <c r="E343" s="31">
        <v>4225</v>
      </c>
      <c r="F343" s="31">
        <v>8644</v>
      </c>
      <c r="G343" s="31">
        <v>4962</v>
      </c>
      <c r="H343" s="20">
        <f t="shared" si="15"/>
        <v>26349</v>
      </c>
      <c r="I343" s="20">
        <f t="shared" si="16"/>
        <v>8644</v>
      </c>
      <c r="J343" s="20">
        <f t="shared" si="17"/>
        <v>3240</v>
      </c>
    </row>
    <row r="344" spans="2:10">
      <c r="B344" s="30">
        <v>43327</v>
      </c>
      <c r="C344" s="20">
        <v>4873</v>
      </c>
      <c r="D344" s="20">
        <v>8454</v>
      </c>
      <c r="E344" s="20">
        <v>6076</v>
      </c>
      <c r="F344" s="20">
        <v>7279</v>
      </c>
      <c r="G344" s="20">
        <v>5006</v>
      </c>
      <c r="H344" s="20">
        <f t="shared" si="15"/>
        <v>31688</v>
      </c>
      <c r="I344" s="20">
        <f t="shared" si="16"/>
        <v>8454</v>
      </c>
      <c r="J344" s="20">
        <f t="shared" si="17"/>
        <v>4873</v>
      </c>
    </row>
    <row r="345" spans="2:10">
      <c r="B345" s="30">
        <v>43328</v>
      </c>
      <c r="C345" s="20">
        <v>5361</v>
      </c>
      <c r="D345" s="20">
        <v>3671</v>
      </c>
      <c r="E345" s="20">
        <v>3818</v>
      </c>
      <c r="F345" s="20">
        <v>8374</v>
      </c>
      <c r="G345" s="20">
        <v>6311</v>
      </c>
      <c r="H345" s="20">
        <f t="shared" si="15"/>
        <v>27535</v>
      </c>
      <c r="I345" s="20">
        <f t="shared" si="16"/>
        <v>8374</v>
      </c>
      <c r="J345" s="20">
        <f t="shared" si="17"/>
        <v>3671</v>
      </c>
    </row>
    <row r="346" spans="2:10">
      <c r="B346" s="30">
        <v>43329</v>
      </c>
      <c r="C346" s="20">
        <v>9258</v>
      </c>
      <c r="D346" s="20">
        <v>5096</v>
      </c>
      <c r="E346" s="20">
        <v>7414</v>
      </c>
      <c r="F346" s="20">
        <v>4232</v>
      </c>
      <c r="G346" s="20">
        <v>5541</v>
      </c>
      <c r="H346" s="20">
        <f t="shared" si="15"/>
        <v>31541</v>
      </c>
      <c r="I346" s="20">
        <f t="shared" si="16"/>
        <v>9258</v>
      </c>
      <c r="J346" s="20">
        <f t="shared" si="17"/>
        <v>4232</v>
      </c>
    </row>
    <row r="347" spans="2:10">
      <c r="B347" s="30">
        <v>43330</v>
      </c>
      <c r="C347" s="20">
        <v>3361</v>
      </c>
      <c r="D347" s="20">
        <v>3918</v>
      </c>
      <c r="E347" s="20">
        <v>8507</v>
      </c>
      <c r="F347" s="20">
        <v>5408</v>
      </c>
      <c r="G347" s="20">
        <v>3770</v>
      </c>
      <c r="H347" s="20">
        <f t="shared" si="15"/>
        <v>24964</v>
      </c>
      <c r="I347" s="20">
        <f t="shared" si="16"/>
        <v>8507</v>
      </c>
      <c r="J347" s="20">
        <f t="shared" si="17"/>
        <v>3361</v>
      </c>
    </row>
    <row r="348" spans="2:10">
      <c r="B348" s="30">
        <v>43331</v>
      </c>
      <c r="C348" s="20">
        <v>3394</v>
      </c>
      <c r="D348" s="20">
        <v>6320</v>
      </c>
      <c r="E348" s="20">
        <v>8144</v>
      </c>
      <c r="F348" s="20">
        <v>8724</v>
      </c>
      <c r="G348" s="20">
        <v>7892</v>
      </c>
      <c r="H348" s="20">
        <f t="shared" si="15"/>
        <v>34474</v>
      </c>
      <c r="I348" s="20">
        <f t="shared" si="16"/>
        <v>8724</v>
      </c>
      <c r="J348" s="20">
        <f t="shared" si="17"/>
        <v>3394</v>
      </c>
    </row>
    <row r="349" spans="2:10">
      <c r="B349" s="30">
        <v>43332</v>
      </c>
      <c r="C349" s="20">
        <v>5611</v>
      </c>
      <c r="D349" s="20">
        <v>9319</v>
      </c>
      <c r="E349" s="20">
        <v>9455</v>
      </c>
      <c r="F349" s="20">
        <v>7354</v>
      </c>
      <c r="G349" s="20">
        <v>4857</v>
      </c>
      <c r="H349" s="20">
        <f t="shared" si="15"/>
        <v>36596</v>
      </c>
      <c r="I349" s="20">
        <f t="shared" si="16"/>
        <v>9455</v>
      </c>
      <c r="J349" s="20">
        <f t="shared" si="17"/>
        <v>4857</v>
      </c>
    </row>
    <row r="350" spans="2:10">
      <c r="B350" s="30">
        <v>43333</v>
      </c>
      <c r="C350" s="20">
        <v>5813</v>
      </c>
      <c r="D350" s="20">
        <v>9142</v>
      </c>
      <c r="E350" s="20">
        <v>3421</v>
      </c>
      <c r="F350" s="20">
        <v>3314</v>
      </c>
      <c r="G350" s="20">
        <v>4570</v>
      </c>
      <c r="H350" s="20">
        <f t="shared" si="15"/>
        <v>26260</v>
      </c>
      <c r="I350" s="20">
        <f t="shared" si="16"/>
        <v>9142</v>
      </c>
      <c r="J350" s="20">
        <f t="shared" si="17"/>
        <v>3314</v>
      </c>
    </row>
    <row r="351" spans="2:10">
      <c r="B351" s="30">
        <v>43334</v>
      </c>
      <c r="C351" s="31">
        <v>5140</v>
      </c>
      <c r="D351" s="31">
        <v>2934</v>
      </c>
      <c r="E351" s="31">
        <v>3628</v>
      </c>
      <c r="F351" s="31">
        <v>3759</v>
      </c>
      <c r="G351" s="31">
        <v>7459</v>
      </c>
      <c r="H351" s="20">
        <f t="shared" si="15"/>
        <v>22920</v>
      </c>
      <c r="I351" s="20">
        <f t="shared" si="16"/>
        <v>7459</v>
      </c>
      <c r="J351" s="20">
        <f t="shared" si="17"/>
        <v>2934</v>
      </c>
    </row>
    <row r="352" spans="2:10">
      <c r="B352" s="30">
        <v>43335</v>
      </c>
      <c r="C352" s="31">
        <v>4359</v>
      </c>
      <c r="D352" s="31">
        <v>6573</v>
      </c>
      <c r="E352" s="31">
        <v>7062</v>
      </c>
      <c r="F352" s="31">
        <v>5146</v>
      </c>
      <c r="G352" s="31">
        <v>6909</v>
      </c>
      <c r="H352" s="20">
        <f t="shared" si="15"/>
        <v>30049</v>
      </c>
      <c r="I352" s="20">
        <f t="shared" si="16"/>
        <v>7062</v>
      </c>
      <c r="J352" s="20">
        <f t="shared" si="17"/>
        <v>4359</v>
      </c>
    </row>
    <row r="353" spans="2:10">
      <c r="B353" s="30">
        <v>43336</v>
      </c>
      <c r="C353" s="31">
        <v>6959</v>
      </c>
      <c r="D353" s="31">
        <v>9060</v>
      </c>
      <c r="E353" s="31">
        <v>7879</v>
      </c>
      <c r="F353" s="31">
        <v>5529</v>
      </c>
      <c r="G353" s="31">
        <v>3225</v>
      </c>
      <c r="H353" s="20">
        <f t="shared" si="15"/>
        <v>32652</v>
      </c>
      <c r="I353" s="20">
        <f t="shared" si="16"/>
        <v>9060</v>
      </c>
      <c r="J353" s="20">
        <f t="shared" si="17"/>
        <v>3225</v>
      </c>
    </row>
    <row r="354" spans="2:10">
      <c r="B354" s="30">
        <v>43337</v>
      </c>
      <c r="C354" s="20">
        <v>8651</v>
      </c>
      <c r="D354" s="20">
        <v>8155</v>
      </c>
      <c r="E354" s="20">
        <v>7407</v>
      </c>
      <c r="F354" s="20">
        <v>4519</v>
      </c>
      <c r="G354" s="20">
        <v>4151</v>
      </c>
      <c r="H354" s="20">
        <f t="shared" si="15"/>
        <v>32883</v>
      </c>
      <c r="I354" s="20">
        <f t="shared" si="16"/>
        <v>8651</v>
      </c>
      <c r="J354" s="20">
        <f t="shared" si="17"/>
        <v>4151</v>
      </c>
    </row>
    <row r="355" spans="2:10">
      <c r="B355" s="30">
        <v>43338</v>
      </c>
      <c r="C355" s="20">
        <v>8772</v>
      </c>
      <c r="D355" s="20">
        <v>6934</v>
      </c>
      <c r="E355" s="20">
        <v>4056</v>
      </c>
      <c r="F355" s="20">
        <v>6156</v>
      </c>
      <c r="G355" s="20">
        <v>9702</v>
      </c>
      <c r="H355" s="20">
        <f t="shared" si="15"/>
        <v>35620</v>
      </c>
      <c r="I355" s="20">
        <f t="shared" si="16"/>
        <v>9702</v>
      </c>
      <c r="J355" s="20">
        <f t="shared" si="17"/>
        <v>4056</v>
      </c>
    </row>
    <row r="356" spans="2:10">
      <c r="B356" s="30">
        <v>43339</v>
      </c>
      <c r="C356" s="20">
        <v>4474</v>
      </c>
      <c r="D356" s="20">
        <v>4979</v>
      </c>
      <c r="E356" s="20">
        <v>6539</v>
      </c>
      <c r="F356" s="20">
        <v>9455</v>
      </c>
      <c r="G356" s="20">
        <v>3171</v>
      </c>
      <c r="H356" s="20">
        <f t="shared" si="15"/>
        <v>28618</v>
      </c>
      <c r="I356" s="20">
        <f t="shared" si="16"/>
        <v>9455</v>
      </c>
      <c r="J356" s="20">
        <f t="shared" si="17"/>
        <v>3171</v>
      </c>
    </row>
    <row r="357" spans="2:10">
      <c r="B357" s="30">
        <v>43340</v>
      </c>
      <c r="C357" s="20">
        <v>3998</v>
      </c>
      <c r="D357" s="20">
        <v>9135</v>
      </c>
      <c r="E357" s="20">
        <v>6970</v>
      </c>
      <c r="F357" s="20">
        <v>7011</v>
      </c>
      <c r="G357" s="20">
        <v>8356</v>
      </c>
      <c r="H357" s="20">
        <f t="shared" si="15"/>
        <v>35470</v>
      </c>
      <c r="I357" s="20">
        <f t="shared" si="16"/>
        <v>9135</v>
      </c>
      <c r="J357" s="20">
        <f t="shared" si="17"/>
        <v>3998</v>
      </c>
    </row>
    <row r="358" spans="2:10">
      <c r="B358" s="30">
        <v>43341</v>
      </c>
      <c r="C358" s="20">
        <v>6230</v>
      </c>
      <c r="D358" s="20">
        <v>8970</v>
      </c>
      <c r="E358" s="20">
        <v>2951</v>
      </c>
      <c r="F358" s="20">
        <v>5819</v>
      </c>
      <c r="G358" s="20">
        <v>8110</v>
      </c>
      <c r="H358" s="20">
        <f t="shared" si="15"/>
        <v>32080</v>
      </c>
      <c r="I358" s="20">
        <f t="shared" si="16"/>
        <v>8970</v>
      </c>
      <c r="J358" s="20">
        <f t="shared" si="17"/>
        <v>2951</v>
      </c>
    </row>
    <row r="359" spans="2:10">
      <c r="B359" s="30">
        <v>43342</v>
      </c>
      <c r="C359" s="20">
        <v>6877</v>
      </c>
      <c r="D359" s="20">
        <v>8315</v>
      </c>
      <c r="E359" s="20">
        <v>9708</v>
      </c>
      <c r="F359" s="20">
        <v>3127</v>
      </c>
      <c r="G359" s="31">
        <v>3545</v>
      </c>
      <c r="H359" s="20">
        <f t="shared" si="15"/>
        <v>31572</v>
      </c>
      <c r="I359" s="20">
        <f t="shared" si="16"/>
        <v>9708</v>
      </c>
      <c r="J359" s="20">
        <f t="shared" si="17"/>
        <v>3127</v>
      </c>
    </row>
    <row r="360" spans="2:10">
      <c r="B360" s="30">
        <v>43343</v>
      </c>
      <c r="C360" s="20">
        <v>3278</v>
      </c>
      <c r="D360" s="20">
        <v>7854</v>
      </c>
      <c r="E360" s="20">
        <v>6852</v>
      </c>
      <c r="F360" s="20">
        <v>3764</v>
      </c>
      <c r="G360" s="31">
        <v>7423</v>
      </c>
      <c r="H360" s="20">
        <f t="shared" si="15"/>
        <v>29171</v>
      </c>
      <c r="I360" s="20">
        <f t="shared" si="16"/>
        <v>7854</v>
      </c>
      <c r="J360" s="20">
        <f t="shared" si="17"/>
        <v>3278</v>
      </c>
    </row>
    <row r="361" spans="2:10">
      <c r="B361" s="30">
        <v>43344</v>
      </c>
      <c r="C361" s="20">
        <v>6035</v>
      </c>
      <c r="D361" s="20">
        <v>9223</v>
      </c>
      <c r="E361" s="20">
        <v>8449</v>
      </c>
      <c r="F361" s="20">
        <v>5305</v>
      </c>
      <c r="G361" s="20">
        <v>7894</v>
      </c>
      <c r="H361" s="20">
        <f t="shared" si="15"/>
        <v>36906</v>
      </c>
      <c r="I361" s="20">
        <f t="shared" si="16"/>
        <v>9223</v>
      </c>
      <c r="J361" s="20">
        <f t="shared" si="17"/>
        <v>5305</v>
      </c>
    </row>
    <row r="362" spans="2:10">
      <c r="B362" s="30">
        <v>43345</v>
      </c>
      <c r="C362" s="20">
        <v>6000</v>
      </c>
      <c r="D362" s="20">
        <v>9818</v>
      </c>
      <c r="E362" s="20">
        <v>6444</v>
      </c>
      <c r="F362" s="20">
        <v>8707</v>
      </c>
      <c r="G362" s="20">
        <v>5129</v>
      </c>
      <c r="H362" s="20">
        <f t="shared" si="15"/>
        <v>36098</v>
      </c>
      <c r="I362" s="20">
        <f t="shared" si="16"/>
        <v>9818</v>
      </c>
      <c r="J362" s="20">
        <f t="shared" si="17"/>
        <v>5129</v>
      </c>
    </row>
    <row r="363" spans="2:10">
      <c r="B363" s="30">
        <v>43346</v>
      </c>
      <c r="C363" s="20">
        <v>6158</v>
      </c>
      <c r="D363" s="20">
        <v>2996</v>
      </c>
      <c r="E363" s="20">
        <v>5484</v>
      </c>
      <c r="F363" s="20">
        <v>4367</v>
      </c>
      <c r="G363" s="20">
        <v>4147</v>
      </c>
      <c r="H363" s="20">
        <f t="shared" si="15"/>
        <v>23152</v>
      </c>
      <c r="I363" s="20">
        <f t="shared" si="16"/>
        <v>6158</v>
      </c>
      <c r="J363" s="20">
        <f t="shared" si="17"/>
        <v>2996</v>
      </c>
    </row>
    <row r="364" spans="2:10">
      <c r="B364" s="30">
        <v>43347</v>
      </c>
      <c r="C364" s="20">
        <v>7559</v>
      </c>
      <c r="D364" s="20">
        <v>6474</v>
      </c>
      <c r="E364" s="20">
        <v>9212</v>
      </c>
      <c r="F364" s="20">
        <v>3183</v>
      </c>
      <c r="G364" s="31">
        <v>8456</v>
      </c>
      <c r="H364" s="20">
        <f t="shared" si="15"/>
        <v>34884</v>
      </c>
      <c r="I364" s="20">
        <f t="shared" si="16"/>
        <v>9212</v>
      </c>
      <c r="J364" s="20">
        <f t="shared" si="17"/>
        <v>3183</v>
      </c>
    </row>
    <row r="365" spans="2:10">
      <c r="B365" s="30">
        <v>43348</v>
      </c>
      <c r="C365" s="20">
        <v>4877</v>
      </c>
      <c r="D365" s="20">
        <v>4689</v>
      </c>
      <c r="E365" s="20">
        <v>9487</v>
      </c>
      <c r="F365" s="20">
        <v>8365</v>
      </c>
      <c r="G365" s="20">
        <v>4426</v>
      </c>
      <c r="H365" s="20">
        <f t="shared" si="15"/>
        <v>31844</v>
      </c>
      <c r="I365" s="20">
        <f t="shared" si="16"/>
        <v>9487</v>
      </c>
      <c r="J365" s="20">
        <f t="shared" si="17"/>
        <v>4426</v>
      </c>
    </row>
    <row r="366" spans="2:10">
      <c r="B366" s="30">
        <v>43349</v>
      </c>
      <c r="C366" s="20">
        <v>7238</v>
      </c>
      <c r="D366" s="20">
        <v>5067</v>
      </c>
      <c r="E366" s="20">
        <v>3871</v>
      </c>
      <c r="F366" s="20">
        <v>8537</v>
      </c>
      <c r="G366" s="20">
        <v>9724</v>
      </c>
      <c r="H366" s="20">
        <f t="shared" si="15"/>
        <v>34437</v>
      </c>
      <c r="I366" s="20">
        <f t="shared" si="16"/>
        <v>9724</v>
      </c>
      <c r="J366" s="20">
        <f t="shared" si="17"/>
        <v>3871</v>
      </c>
    </row>
    <row r="367" spans="2:10">
      <c r="B367" s="30">
        <v>43350</v>
      </c>
      <c r="C367" s="20">
        <v>9243</v>
      </c>
      <c r="D367" s="20">
        <v>3570</v>
      </c>
      <c r="E367" s="20">
        <v>4945</v>
      </c>
      <c r="F367" s="20">
        <v>5559</v>
      </c>
      <c r="G367" s="20">
        <v>4367</v>
      </c>
      <c r="H367" s="20">
        <f t="shared" si="15"/>
        <v>27684</v>
      </c>
      <c r="I367" s="20">
        <f t="shared" si="16"/>
        <v>9243</v>
      </c>
      <c r="J367" s="20">
        <f t="shared" si="17"/>
        <v>3570</v>
      </c>
    </row>
    <row r="368" spans="2:10">
      <c r="B368" s="30">
        <v>43351</v>
      </c>
      <c r="C368" s="20">
        <v>6476</v>
      </c>
      <c r="D368" s="20">
        <v>3025</v>
      </c>
      <c r="E368" s="20">
        <v>9451</v>
      </c>
      <c r="F368" s="20">
        <v>3829</v>
      </c>
      <c r="G368" s="20">
        <v>6015</v>
      </c>
      <c r="H368" s="20">
        <f t="shared" si="15"/>
        <v>28796</v>
      </c>
      <c r="I368" s="20">
        <f t="shared" si="16"/>
        <v>9451</v>
      </c>
      <c r="J368" s="20">
        <f t="shared" si="17"/>
        <v>3025</v>
      </c>
    </row>
    <row r="369" spans="2:10">
      <c r="B369" s="30">
        <v>43352</v>
      </c>
      <c r="C369" s="20">
        <v>7837</v>
      </c>
      <c r="D369" s="20">
        <v>7251</v>
      </c>
      <c r="E369" s="20">
        <v>3317</v>
      </c>
      <c r="F369" s="20">
        <v>8033</v>
      </c>
      <c r="G369" s="20">
        <v>5245</v>
      </c>
      <c r="H369" s="20">
        <f t="shared" si="15"/>
        <v>31683</v>
      </c>
      <c r="I369" s="20">
        <f t="shared" si="16"/>
        <v>8033</v>
      </c>
      <c r="J369" s="20">
        <f t="shared" si="17"/>
        <v>3317</v>
      </c>
    </row>
    <row r="370" spans="2:10">
      <c r="B370" s="30">
        <v>43353</v>
      </c>
      <c r="C370" s="20">
        <v>4225</v>
      </c>
      <c r="D370" s="20">
        <v>5351</v>
      </c>
      <c r="E370" s="20">
        <v>8133</v>
      </c>
      <c r="F370" s="20">
        <v>4904</v>
      </c>
      <c r="G370" s="20">
        <v>4807</v>
      </c>
      <c r="H370" s="20">
        <f t="shared" si="15"/>
        <v>27420</v>
      </c>
      <c r="I370" s="20">
        <f t="shared" si="16"/>
        <v>8133</v>
      </c>
      <c r="J370" s="20">
        <f t="shared" si="17"/>
        <v>4225</v>
      </c>
    </row>
    <row r="371" spans="2:10">
      <c r="B371" s="30">
        <v>43354</v>
      </c>
      <c r="C371" s="31">
        <v>3627</v>
      </c>
      <c r="D371" s="31">
        <v>5808</v>
      </c>
      <c r="E371" s="31">
        <v>7785</v>
      </c>
      <c r="F371" s="31">
        <v>7885</v>
      </c>
      <c r="G371" s="31">
        <v>3487</v>
      </c>
      <c r="H371" s="20">
        <f t="shared" si="15"/>
        <v>28592</v>
      </c>
      <c r="I371" s="20">
        <f t="shared" si="16"/>
        <v>7885</v>
      </c>
      <c r="J371" s="20">
        <f t="shared" si="17"/>
        <v>3487</v>
      </c>
    </row>
    <row r="372" spans="2:10">
      <c r="B372" s="30">
        <v>43355</v>
      </c>
      <c r="C372" s="31">
        <v>6460</v>
      </c>
      <c r="D372" s="31">
        <v>5574</v>
      </c>
      <c r="E372" s="31">
        <v>6101</v>
      </c>
      <c r="F372" s="31">
        <v>9561</v>
      </c>
      <c r="G372" s="31">
        <v>6183</v>
      </c>
      <c r="H372" s="20">
        <f t="shared" si="15"/>
        <v>33879</v>
      </c>
      <c r="I372" s="20">
        <f t="shared" si="16"/>
        <v>9561</v>
      </c>
      <c r="J372" s="20">
        <f t="shared" si="17"/>
        <v>5574</v>
      </c>
    </row>
    <row r="373" spans="2:10">
      <c r="B373" s="30">
        <v>43356</v>
      </c>
      <c r="C373" s="20">
        <v>7301</v>
      </c>
      <c r="D373" s="20">
        <v>3603</v>
      </c>
      <c r="E373" s="20">
        <v>7335</v>
      </c>
      <c r="F373" s="20">
        <v>4702</v>
      </c>
      <c r="G373" s="20">
        <v>7795</v>
      </c>
      <c r="H373" s="20">
        <f t="shared" si="15"/>
        <v>30736</v>
      </c>
      <c r="I373" s="20">
        <f t="shared" si="16"/>
        <v>7795</v>
      </c>
      <c r="J373" s="20">
        <f t="shared" si="17"/>
        <v>3603</v>
      </c>
    </row>
    <row r="374" spans="2:10">
      <c r="B374" s="30">
        <v>43357</v>
      </c>
      <c r="C374" s="20">
        <v>7475</v>
      </c>
      <c r="D374" s="20">
        <v>4426</v>
      </c>
      <c r="E374" s="20">
        <v>6330</v>
      </c>
      <c r="F374" s="20">
        <v>9387</v>
      </c>
      <c r="G374" s="20">
        <v>5301</v>
      </c>
      <c r="H374" s="20">
        <f t="shared" si="15"/>
        <v>32919</v>
      </c>
      <c r="I374" s="20">
        <f t="shared" si="16"/>
        <v>9387</v>
      </c>
      <c r="J374" s="20">
        <f t="shared" si="17"/>
        <v>4426</v>
      </c>
    </row>
    <row r="375" spans="2:10">
      <c r="B375" s="30">
        <v>43358</v>
      </c>
      <c r="C375" s="20">
        <v>5608</v>
      </c>
      <c r="D375" s="20">
        <v>7024</v>
      </c>
      <c r="E375" s="20">
        <v>5532</v>
      </c>
      <c r="F375" s="20">
        <v>3035</v>
      </c>
      <c r="G375" s="20">
        <v>3066</v>
      </c>
      <c r="H375" s="20">
        <f t="shared" si="15"/>
        <v>24265</v>
      </c>
      <c r="I375" s="20">
        <f t="shared" si="16"/>
        <v>7024</v>
      </c>
      <c r="J375" s="20">
        <f t="shared" si="17"/>
        <v>3035</v>
      </c>
    </row>
    <row r="376" spans="2:10">
      <c r="B376" s="30">
        <v>43359</v>
      </c>
      <c r="C376" s="20">
        <v>8853</v>
      </c>
      <c r="D376" s="20">
        <v>8568</v>
      </c>
      <c r="E376" s="20">
        <v>8055</v>
      </c>
      <c r="F376" s="20">
        <v>7198</v>
      </c>
      <c r="G376" s="20">
        <v>6544</v>
      </c>
      <c r="H376" s="20">
        <f t="shared" si="15"/>
        <v>39218</v>
      </c>
      <c r="I376" s="20">
        <f t="shared" si="16"/>
        <v>8853</v>
      </c>
      <c r="J376" s="20">
        <f t="shared" si="17"/>
        <v>6544</v>
      </c>
    </row>
    <row r="377" spans="2:10">
      <c r="B377" s="30">
        <v>43360</v>
      </c>
      <c r="C377" s="20">
        <v>3019</v>
      </c>
      <c r="D377" s="20">
        <v>9854</v>
      </c>
      <c r="E377" s="20">
        <v>7989</v>
      </c>
      <c r="F377" s="20">
        <v>5776</v>
      </c>
      <c r="G377" s="20">
        <v>6494</v>
      </c>
      <c r="H377" s="20">
        <f t="shared" si="15"/>
        <v>33132</v>
      </c>
      <c r="I377" s="20">
        <f t="shared" si="16"/>
        <v>9854</v>
      </c>
      <c r="J377" s="20">
        <f t="shared" si="17"/>
        <v>3019</v>
      </c>
    </row>
    <row r="378" spans="2:10">
      <c r="B378" s="30">
        <v>43361</v>
      </c>
      <c r="C378" s="31">
        <v>3595</v>
      </c>
      <c r="D378" s="31">
        <v>5537</v>
      </c>
      <c r="E378" s="31">
        <v>5854</v>
      </c>
      <c r="F378" s="31">
        <v>6006</v>
      </c>
      <c r="G378" s="31">
        <v>4777</v>
      </c>
      <c r="H378" s="20">
        <f t="shared" si="15"/>
        <v>25769</v>
      </c>
      <c r="I378" s="20">
        <f t="shared" si="16"/>
        <v>6006</v>
      </c>
      <c r="J378" s="20">
        <f t="shared" si="17"/>
        <v>3595</v>
      </c>
    </row>
    <row r="379" spans="2:10">
      <c r="B379" s="30">
        <v>43362</v>
      </c>
      <c r="C379" s="20">
        <v>4374</v>
      </c>
      <c r="D379" s="20">
        <v>5189</v>
      </c>
      <c r="E379" s="20">
        <v>3543</v>
      </c>
      <c r="F379" s="20">
        <v>4319</v>
      </c>
      <c r="G379" s="20">
        <v>4826</v>
      </c>
      <c r="H379" s="20">
        <f t="shared" si="15"/>
        <v>22251</v>
      </c>
      <c r="I379" s="20">
        <f t="shared" si="16"/>
        <v>5189</v>
      </c>
      <c r="J379" s="20">
        <f t="shared" si="17"/>
        <v>3543</v>
      </c>
    </row>
    <row r="380" spans="2:10">
      <c r="B380" s="30">
        <v>43363</v>
      </c>
      <c r="C380" s="20">
        <v>7064</v>
      </c>
      <c r="D380" s="20">
        <v>9828</v>
      </c>
      <c r="E380" s="20">
        <v>7274</v>
      </c>
      <c r="F380" s="20">
        <v>7097</v>
      </c>
      <c r="G380" s="20">
        <v>5302</v>
      </c>
      <c r="H380" s="20">
        <f t="shared" si="15"/>
        <v>36565</v>
      </c>
      <c r="I380" s="20">
        <f t="shared" si="16"/>
        <v>9828</v>
      </c>
      <c r="J380" s="20">
        <f t="shared" si="17"/>
        <v>5302</v>
      </c>
    </row>
    <row r="381" spans="2:10">
      <c r="B381" s="30">
        <v>43364</v>
      </c>
      <c r="C381" s="31">
        <v>3843</v>
      </c>
      <c r="D381" s="31">
        <v>9269</v>
      </c>
      <c r="E381" s="31">
        <v>9711</v>
      </c>
      <c r="F381" s="31">
        <v>4921</v>
      </c>
      <c r="G381" s="31">
        <v>4603</v>
      </c>
      <c r="H381" s="20">
        <f t="shared" si="15"/>
        <v>32347</v>
      </c>
      <c r="I381" s="20">
        <f t="shared" si="16"/>
        <v>9711</v>
      </c>
      <c r="J381" s="20">
        <f t="shared" si="17"/>
        <v>3843</v>
      </c>
    </row>
    <row r="382" spans="2:10">
      <c r="B382" s="30">
        <v>43365</v>
      </c>
      <c r="C382" s="31">
        <v>8463</v>
      </c>
      <c r="D382" s="31">
        <v>2949</v>
      </c>
      <c r="E382" s="31">
        <v>7326</v>
      </c>
      <c r="F382" s="31">
        <v>3854</v>
      </c>
      <c r="G382" s="31">
        <v>7712</v>
      </c>
      <c r="H382" s="20">
        <f t="shared" si="15"/>
        <v>30304</v>
      </c>
      <c r="I382" s="20">
        <f t="shared" si="16"/>
        <v>8463</v>
      </c>
      <c r="J382" s="20">
        <f t="shared" si="17"/>
        <v>2949</v>
      </c>
    </row>
    <row r="383" spans="2:10">
      <c r="B383" s="30">
        <v>43366</v>
      </c>
      <c r="C383" s="31">
        <v>8215</v>
      </c>
      <c r="D383" s="20">
        <v>6587</v>
      </c>
      <c r="E383" s="20">
        <v>7968</v>
      </c>
      <c r="F383" s="20">
        <v>9215</v>
      </c>
      <c r="G383" s="20">
        <v>8231</v>
      </c>
      <c r="H383" s="20">
        <f t="shared" si="15"/>
        <v>40216</v>
      </c>
      <c r="I383" s="20">
        <f t="shared" si="16"/>
        <v>9215</v>
      </c>
      <c r="J383" s="20">
        <f t="shared" si="17"/>
        <v>6587</v>
      </c>
    </row>
    <row r="384" spans="2:10">
      <c r="B384" s="30">
        <v>43367</v>
      </c>
      <c r="C384" s="31">
        <v>8945</v>
      </c>
      <c r="D384" s="20">
        <v>7072</v>
      </c>
      <c r="E384" s="20">
        <v>4200</v>
      </c>
      <c r="F384" s="20">
        <v>7193</v>
      </c>
      <c r="G384" s="20">
        <v>4621</v>
      </c>
      <c r="H384" s="20">
        <f t="shared" si="15"/>
        <v>32031</v>
      </c>
      <c r="I384" s="20">
        <f t="shared" si="16"/>
        <v>8945</v>
      </c>
      <c r="J384" s="20">
        <f t="shared" si="17"/>
        <v>4200</v>
      </c>
    </row>
    <row r="385" spans="2:10">
      <c r="B385" s="30">
        <v>43368</v>
      </c>
      <c r="C385" s="20">
        <v>4415</v>
      </c>
      <c r="D385" s="31">
        <v>4438</v>
      </c>
      <c r="E385" s="31">
        <v>9355</v>
      </c>
      <c r="F385" s="31">
        <v>6563</v>
      </c>
      <c r="G385" s="31">
        <v>7851</v>
      </c>
      <c r="H385" s="20">
        <f t="shared" si="15"/>
        <v>32622</v>
      </c>
      <c r="I385" s="20">
        <f t="shared" si="16"/>
        <v>9355</v>
      </c>
      <c r="J385" s="20">
        <f t="shared" si="17"/>
        <v>4415</v>
      </c>
    </row>
    <row r="386" spans="2:10">
      <c r="B386" s="30">
        <v>43369</v>
      </c>
      <c r="C386" s="20">
        <v>7800</v>
      </c>
      <c r="D386" s="31">
        <v>5475</v>
      </c>
      <c r="E386" s="31">
        <v>8153</v>
      </c>
      <c r="F386" s="31">
        <v>4325</v>
      </c>
      <c r="G386" s="31">
        <v>8070</v>
      </c>
      <c r="H386" s="20">
        <f t="shared" si="15"/>
        <v>33823</v>
      </c>
      <c r="I386" s="20">
        <f t="shared" si="16"/>
        <v>8153</v>
      </c>
      <c r="J386" s="20">
        <f t="shared" si="17"/>
        <v>4325</v>
      </c>
    </row>
    <row r="387" spans="2:10">
      <c r="B387" s="30">
        <v>43370</v>
      </c>
      <c r="C387" s="31">
        <v>3108</v>
      </c>
      <c r="D387" s="20">
        <v>8098</v>
      </c>
      <c r="E387" s="20">
        <v>4251</v>
      </c>
      <c r="F387" s="20">
        <v>5903</v>
      </c>
      <c r="G387" s="20">
        <v>3659</v>
      </c>
      <c r="H387" s="20">
        <f t="shared" si="15"/>
        <v>25019</v>
      </c>
      <c r="I387" s="20">
        <f t="shared" si="16"/>
        <v>8098</v>
      </c>
      <c r="J387" s="20">
        <f t="shared" si="17"/>
        <v>3108</v>
      </c>
    </row>
    <row r="388" spans="2:10">
      <c r="B388" s="30">
        <v>43371</v>
      </c>
      <c r="C388" s="31">
        <v>9249</v>
      </c>
      <c r="D388" s="20">
        <v>9853</v>
      </c>
      <c r="E388" s="20">
        <v>8867</v>
      </c>
      <c r="F388" s="20">
        <v>9966</v>
      </c>
      <c r="G388" s="20">
        <v>3219</v>
      </c>
      <c r="H388" s="20">
        <f t="shared" si="15"/>
        <v>41154</v>
      </c>
      <c r="I388" s="20">
        <f t="shared" si="16"/>
        <v>9966</v>
      </c>
      <c r="J388" s="20">
        <f t="shared" si="17"/>
        <v>3219</v>
      </c>
    </row>
    <row r="389" spans="2:10">
      <c r="B389" s="30">
        <v>43372</v>
      </c>
      <c r="C389" s="31">
        <v>7364</v>
      </c>
      <c r="D389" s="31">
        <v>9029</v>
      </c>
      <c r="E389" s="31">
        <v>7827</v>
      </c>
      <c r="F389" s="31">
        <v>2990</v>
      </c>
      <c r="G389" s="31">
        <v>6953</v>
      </c>
      <c r="H389" s="20">
        <f t="shared" ref="H389:H452" si="18">SUM(C389:G389)</f>
        <v>34163</v>
      </c>
      <c r="I389" s="20">
        <f t="shared" ref="I389:I452" si="19">MAX(C389:G389)</f>
        <v>9029</v>
      </c>
      <c r="J389" s="20">
        <f t="shared" ref="J389:J452" si="20">MIN(C389:G389)</f>
        <v>2990</v>
      </c>
    </row>
    <row r="390" spans="2:10">
      <c r="B390" s="30">
        <v>43373</v>
      </c>
      <c r="C390" s="20">
        <v>4954</v>
      </c>
      <c r="D390" s="31">
        <v>6613</v>
      </c>
      <c r="E390" s="20">
        <v>6496</v>
      </c>
      <c r="F390" s="31">
        <v>6313</v>
      </c>
      <c r="G390" s="31">
        <v>8321</v>
      </c>
      <c r="H390" s="20">
        <f t="shared" si="18"/>
        <v>32697</v>
      </c>
      <c r="I390" s="20">
        <f t="shared" si="19"/>
        <v>8321</v>
      </c>
      <c r="J390" s="20">
        <f t="shared" si="20"/>
        <v>4954</v>
      </c>
    </row>
    <row r="391" spans="2:10">
      <c r="B391" s="30">
        <v>43374</v>
      </c>
      <c r="C391" s="20">
        <v>9958</v>
      </c>
      <c r="D391" s="31">
        <v>8016</v>
      </c>
      <c r="E391" s="20">
        <v>6251</v>
      </c>
      <c r="F391" s="20">
        <v>5345</v>
      </c>
      <c r="G391" s="31">
        <v>4781</v>
      </c>
      <c r="H391" s="20">
        <f t="shared" si="18"/>
        <v>34351</v>
      </c>
      <c r="I391" s="20">
        <f t="shared" si="19"/>
        <v>9958</v>
      </c>
      <c r="J391" s="20">
        <f t="shared" si="20"/>
        <v>4781</v>
      </c>
    </row>
    <row r="392" spans="2:10">
      <c r="B392" s="30">
        <v>43375</v>
      </c>
      <c r="C392" s="20">
        <v>8173</v>
      </c>
      <c r="D392" s="20">
        <v>2969</v>
      </c>
      <c r="E392" s="20">
        <v>3496</v>
      </c>
      <c r="F392" s="20">
        <v>7805</v>
      </c>
      <c r="G392" s="20">
        <v>9055</v>
      </c>
      <c r="H392" s="20">
        <f t="shared" si="18"/>
        <v>31498</v>
      </c>
      <c r="I392" s="20">
        <f t="shared" si="19"/>
        <v>9055</v>
      </c>
      <c r="J392" s="20">
        <f t="shared" si="20"/>
        <v>2969</v>
      </c>
    </row>
    <row r="393" spans="2:10">
      <c r="B393" s="30">
        <v>43376</v>
      </c>
      <c r="C393" s="20">
        <v>9297</v>
      </c>
      <c r="D393" s="20">
        <v>9844</v>
      </c>
      <c r="E393" s="20">
        <v>4260</v>
      </c>
      <c r="F393" s="20">
        <v>6899</v>
      </c>
      <c r="G393" s="20">
        <v>6773</v>
      </c>
      <c r="H393" s="20">
        <f t="shared" si="18"/>
        <v>37073</v>
      </c>
      <c r="I393" s="20">
        <f t="shared" si="19"/>
        <v>9844</v>
      </c>
      <c r="J393" s="20">
        <f t="shared" si="20"/>
        <v>4260</v>
      </c>
    </row>
    <row r="394" spans="2:10">
      <c r="B394" s="30">
        <v>43377</v>
      </c>
      <c r="C394" s="20">
        <v>4406</v>
      </c>
      <c r="D394" s="20">
        <v>3298</v>
      </c>
      <c r="E394" s="20">
        <v>9335</v>
      </c>
      <c r="F394" s="20">
        <v>7820</v>
      </c>
      <c r="G394" s="20">
        <v>5430</v>
      </c>
      <c r="H394" s="20">
        <f t="shared" si="18"/>
        <v>30289</v>
      </c>
      <c r="I394" s="20">
        <f t="shared" si="19"/>
        <v>9335</v>
      </c>
      <c r="J394" s="20">
        <f t="shared" si="20"/>
        <v>3298</v>
      </c>
    </row>
    <row r="395" spans="2:10">
      <c r="B395" s="30">
        <v>43378</v>
      </c>
      <c r="C395" s="20">
        <v>7461</v>
      </c>
      <c r="D395" s="20">
        <v>9045</v>
      </c>
      <c r="E395" s="20">
        <v>6256</v>
      </c>
      <c r="F395" s="20">
        <v>6735</v>
      </c>
      <c r="G395" s="20">
        <v>6631</v>
      </c>
      <c r="H395" s="20">
        <f t="shared" si="18"/>
        <v>36128</v>
      </c>
      <c r="I395" s="20">
        <f t="shared" si="19"/>
        <v>9045</v>
      </c>
      <c r="J395" s="20">
        <f t="shared" si="20"/>
        <v>6256</v>
      </c>
    </row>
    <row r="396" spans="2:10">
      <c r="B396" s="30">
        <v>43379</v>
      </c>
      <c r="C396" s="20">
        <v>8875</v>
      </c>
      <c r="D396" s="20">
        <v>4006</v>
      </c>
      <c r="E396" s="20">
        <v>6545</v>
      </c>
      <c r="F396" s="20">
        <v>8962</v>
      </c>
      <c r="G396" s="20">
        <v>3802</v>
      </c>
      <c r="H396" s="20">
        <f t="shared" si="18"/>
        <v>32190</v>
      </c>
      <c r="I396" s="20">
        <f t="shared" si="19"/>
        <v>8962</v>
      </c>
      <c r="J396" s="20">
        <f t="shared" si="20"/>
        <v>3802</v>
      </c>
    </row>
    <row r="397" spans="2:10">
      <c r="B397" s="30">
        <v>43380</v>
      </c>
      <c r="C397" s="20">
        <v>8418</v>
      </c>
      <c r="D397" s="20">
        <v>8573</v>
      </c>
      <c r="E397" s="20">
        <v>9582</v>
      </c>
      <c r="F397" s="20">
        <v>6724</v>
      </c>
      <c r="G397" s="20">
        <v>6873</v>
      </c>
      <c r="H397" s="20">
        <f t="shared" si="18"/>
        <v>40170</v>
      </c>
      <c r="I397" s="20">
        <f t="shared" si="19"/>
        <v>9582</v>
      </c>
      <c r="J397" s="20">
        <f t="shared" si="20"/>
        <v>6724</v>
      </c>
    </row>
    <row r="398" spans="2:10">
      <c r="B398" s="30">
        <v>43381</v>
      </c>
      <c r="C398" s="20">
        <v>7166</v>
      </c>
      <c r="D398" s="20">
        <v>4731</v>
      </c>
      <c r="E398" s="20">
        <v>4786</v>
      </c>
      <c r="F398" s="20">
        <v>3189</v>
      </c>
      <c r="G398" s="20">
        <v>8520</v>
      </c>
      <c r="H398" s="20">
        <f t="shared" si="18"/>
        <v>28392</v>
      </c>
      <c r="I398" s="20">
        <f t="shared" si="19"/>
        <v>8520</v>
      </c>
      <c r="J398" s="20">
        <f t="shared" si="20"/>
        <v>3189</v>
      </c>
    </row>
    <row r="399" spans="2:10">
      <c r="B399" s="30">
        <v>43382</v>
      </c>
      <c r="C399" s="20">
        <v>3222</v>
      </c>
      <c r="D399" s="20">
        <v>9814</v>
      </c>
      <c r="E399" s="20">
        <v>7070</v>
      </c>
      <c r="F399" s="20">
        <v>3482</v>
      </c>
      <c r="G399" s="20">
        <v>9289</v>
      </c>
      <c r="H399" s="20">
        <f t="shared" si="18"/>
        <v>32877</v>
      </c>
      <c r="I399" s="20">
        <f t="shared" si="19"/>
        <v>9814</v>
      </c>
      <c r="J399" s="20">
        <f t="shared" si="20"/>
        <v>3222</v>
      </c>
    </row>
    <row r="400" spans="2:10">
      <c r="B400" s="30">
        <v>43383</v>
      </c>
      <c r="C400" s="20">
        <v>9103</v>
      </c>
      <c r="D400" s="20">
        <v>8000</v>
      </c>
      <c r="E400" s="20">
        <v>7906</v>
      </c>
      <c r="F400" s="20">
        <v>4548</v>
      </c>
      <c r="G400" s="20">
        <v>7665</v>
      </c>
      <c r="H400" s="20">
        <f t="shared" si="18"/>
        <v>37222</v>
      </c>
      <c r="I400" s="20">
        <f t="shared" si="19"/>
        <v>9103</v>
      </c>
      <c r="J400" s="20">
        <f t="shared" si="20"/>
        <v>4548</v>
      </c>
    </row>
    <row r="401" spans="2:10">
      <c r="B401" s="30">
        <v>43384</v>
      </c>
      <c r="C401" s="31">
        <v>6096</v>
      </c>
      <c r="D401" s="31">
        <v>3893</v>
      </c>
      <c r="E401" s="31">
        <v>8767</v>
      </c>
      <c r="F401" s="31">
        <v>5574</v>
      </c>
      <c r="G401" s="31">
        <v>3765</v>
      </c>
      <c r="H401" s="20">
        <f t="shared" si="18"/>
        <v>28095</v>
      </c>
      <c r="I401" s="20">
        <f t="shared" si="19"/>
        <v>8767</v>
      </c>
      <c r="J401" s="20">
        <f t="shared" si="20"/>
        <v>3765</v>
      </c>
    </row>
    <row r="402" spans="2:10">
      <c r="B402" s="30">
        <v>43385</v>
      </c>
      <c r="C402" s="31">
        <v>3393</v>
      </c>
      <c r="D402" s="31">
        <v>5091</v>
      </c>
      <c r="E402" s="31">
        <v>6457</v>
      </c>
      <c r="F402" s="31">
        <v>7827</v>
      </c>
      <c r="G402" s="31">
        <v>6643</v>
      </c>
      <c r="H402" s="20">
        <f t="shared" si="18"/>
        <v>29411</v>
      </c>
      <c r="I402" s="20">
        <f t="shared" si="19"/>
        <v>7827</v>
      </c>
      <c r="J402" s="20">
        <f t="shared" si="20"/>
        <v>3393</v>
      </c>
    </row>
    <row r="403" spans="2:10">
      <c r="B403" s="30">
        <v>43386</v>
      </c>
      <c r="C403" s="31">
        <v>7653</v>
      </c>
      <c r="D403" s="31">
        <v>4271</v>
      </c>
      <c r="E403" s="31">
        <v>5898</v>
      </c>
      <c r="F403" s="31">
        <v>5942</v>
      </c>
      <c r="G403" s="31">
        <v>6005</v>
      </c>
      <c r="H403" s="20">
        <f t="shared" si="18"/>
        <v>29769</v>
      </c>
      <c r="I403" s="20">
        <f t="shared" si="19"/>
        <v>7653</v>
      </c>
      <c r="J403" s="20">
        <f t="shared" si="20"/>
        <v>4271</v>
      </c>
    </row>
    <row r="404" spans="2:10">
      <c r="B404" s="30">
        <v>43387</v>
      </c>
      <c r="C404" s="31">
        <v>7660</v>
      </c>
      <c r="D404" s="31">
        <v>6891</v>
      </c>
      <c r="E404" s="31">
        <v>3103</v>
      </c>
      <c r="F404" s="31">
        <v>8384</v>
      </c>
      <c r="G404" s="31">
        <v>5605</v>
      </c>
      <c r="H404" s="20">
        <f t="shared" si="18"/>
        <v>31643</v>
      </c>
      <c r="I404" s="20">
        <f t="shared" si="19"/>
        <v>8384</v>
      </c>
      <c r="J404" s="20">
        <f t="shared" si="20"/>
        <v>3103</v>
      </c>
    </row>
    <row r="405" spans="2:10">
      <c r="B405" s="30">
        <v>43388</v>
      </c>
      <c r="C405" s="20">
        <v>4157</v>
      </c>
      <c r="D405" s="20">
        <v>6820</v>
      </c>
      <c r="E405" s="20">
        <v>3343</v>
      </c>
      <c r="F405" s="20">
        <v>7487</v>
      </c>
      <c r="G405" s="20">
        <v>3463</v>
      </c>
      <c r="H405" s="20">
        <f t="shared" si="18"/>
        <v>25270</v>
      </c>
      <c r="I405" s="20">
        <f t="shared" si="19"/>
        <v>7487</v>
      </c>
      <c r="J405" s="20">
        <f t="shared" si="20"/>
        <v>3343</v>
      </c>
    </row>
    <row r="406" spans="2:10">
      <c r="B406" s="30">
        <v>43389</v>
      </c>
      <c r="C406" s="20">
        <v>9623</v>
      </c>
      <c r="D406" s="20">
        <v>4009</v>
      </c>
      <c r="E406" s="20">
        <v>3492</v>
      </c>
      <c r="F406" s="20">
        <v>7162</v>
      </c>
      <c r="G406" s="20">
        <v>2912</v>
      </c>
      <c r="H406" s="20">
        <f t="shared" si="18"/>
        <v>27198</v>
      </c>
      <c r="I406" s="20">
        <f t="shared" si="19"/>
        <v>9623</v>
      </c>
      <c r="J406" s="20">
        <f t="shared" si="20"/>
        <v>2912</v>
      </c>
    </row>
    <row r="407" spans="2:10">
      <c r="B407" s="30">
        <v>43390</v>
      </c>
      <c r="C407" s="20">
        <v>8658</v>
      </c>
      <c r="D407" s="20">
        <v>8737</v>
      </c>
      <c r="E407" s="20">
        <v>5116</v>
      </c>
      <c r="F407" s="20">
        <v>4596</v>
      </c>
      <c r="G407" s="20">
        <v>3524</v>
      </c>
      <c r="H407" s="20">
        <f t="shared" si="18"/>
        <v>30631</v>
      </c>
      <c r="I407" s="20">
        <f t="shared" si="19"/>
        <v>8737</v>
      </c>
      <c r="J407" s="20">
        <f t="shared" si="20"/>
        <v>3524</v>
      </c>
    </row>
    <row r="408" spans="2:10">
      <c r="B408" s="30">
        <v>43391</v>
      </c>
      <c r="C408" s="20">
        <v>8098</v>
      </c>
      <c r="D408" s="20">
        <v>6075</v>
      </c>
      <c r="E408" s="20">
        <v>3849</v>
      </c>
      <c r="F408" s="20">
        <v>9997</v>
      </c>
      <c r="G408" s="20">
        <v>6968</v>
      </c>
      <c r="H408" s="20">
        <f t="shared" si="18"/>
        <v>34987</v>
      </c>
      <c r="I408" s="20">
        <f t="shared" si="19"/>
        <v>9997</v>
      </c>
      <c r="J408" s="20">
        <f t="shared" si="20"/>
        <v>3849</v>
      </c>
    </row>
    <row r="409" spans="2:10">
      <c r="B409" s="30">
        <v>43392</v>
      </c>
      <c r="C409" s="20">
        <v>8758</v>
      </c>
      <c r="D409" s="20">
        <v>7467</v>
      </c>
      <c r="E409" s="20">
        <v>8491</v>
      </c>
      <c r="F409" s="20">
        <v>3893</v>
      </c>
      <c r="G409" s="20">
        <v>9683</v>
      </c>
      <c r="H409" s="20">
        <f t="shared" si="18"/>
        <v>38292</v>
      </c>
      <c r="I409" s="20">
        <f t="shared" si="19"/>
        <v>9683</v>
      </c>
      <c r="J409" s="20">
        <f t="shared" si="20"/>
        <v>3893</v>
      </c>
    </row>
    <row r="410" spans="2:10">
      <c r="B410" s="30">
        <v>43393</v>
      </c>
      <c r="C410" s="20">
        <v>5697</v>
      </c>
      <c r="D410" s="20">
        <v>3050</v>
      </c>
      <c r="E410" s="20">
        <v>3347</v>
      </c>
      <c r="F410" s="20">
        <v>8373</v>
      </c>
      <c r="G410" s="20">
        <v>9956</v>
      </c>
      <c r="H410" s="20">
        <f t="shared" si="18"/>
        <v>30423</v>
      </c>
      <c r="I410" s="20">
        <f t="shared" si="19"/>
        <v>9956</v>
      </c>
      <c r="J410" s="20">
        <f t="shared" si="20"/>
        <v>3050</v>
      </c>
    </row>
    <row r="411" spans="2:10">
      <c r="B411" s="30">
        <v>43394</v>
      </c>
      <c r="C411" s="20">
        <v>8274</v>
      </c>
      <c r="D411" s="20">
        <v>4483</v>
      </c>
      <c r="E411" s="20">
        <v>7416</v>
      </c>
      <c r="F411" s="20">
        <v>6597</v>
      </c>
      <c r="G411" s="20">
        <v>9809</v>
      </c>
      <c r="H411" s="20">
        <f t="shared" si="18"/>
        <v>36579</v>
      </c>
      <c r="I411" s="20">
        <f t="shared" si="19"/>
        <v>9809</v>
      </c>
      <c r="J411" s="20">
        <f t="shared" si="20"/>
        <v>4483</v>
      </c>
    </row>
    <row r="412" spans="2:10">
      <c r="B412" s="30">
        <v>43395</v>
      </c>
      <c r="C412" s="20">
        <v>9040</v>
      </c>
      <c r="D412" s="20">
        <v>5457</v>
      </c>
      <c r="E412" s="20">
        <v>7248</v>
      </c>
      <c r="F412" s="20">
        <v>5905</v>
      </c>
      <c r="G412" s="20">
        <v>4207</v>
      </c>
      <c r="H412" s="20">
        <f t="shared" si="18"/>
        <v>31857</v>
      </c>
      <c r="I412" s="20">
        <f t="shared" si="19"/>
        <v>9040</v>
      </c>
      <c r="J412" s="20">
        <f t="shared" si="20"/>
        <v>4207</v>
      </c>
    </row>
    <row r="413" spans="2:10">
      <c r="B413" s="30">
        <v>43396</v>
      </c>
      <c r="C413" s="20">
        <v>3111</v>
      </c>
      <c r="D413" s="20">
        <v>4473</v>
      </c>
      <c r="E413" s="20">
        <v>9057</v>
      </c>
      <c r="F413" s="20">
        <v>6498</v>
      </c>
      <c r="G413" s="31">
        <v>5155</v>
      </c>
      <c r="H413" s="20">
        <f t="shared" si="18"/>
        <v>28294</v>
      </c>
      <c r="I413" s="20">
        <f t="shared" si="19"/>
        <v>9057</v>
      </c>
      <c r="J413" s="20">
        <f t="shared" si="20"/>
        <v>3111</v>
      </c>
    </row>
    <row r="414" spans="2:10">
      <c r="B414" s="30">
        <v>43397</v>
      </c>
      <c r="C414" s="31">
        <v>5460</v>
      </c>
      <c r="D414" s="31">
        <v>8584</v>
      </c>
      <c r="E414" s="31">
        <v>4195</v>
      </c>
      <c r="F414" s="31">
        <v>8150</v>
      </c>
      <c r="G414" s="31">
        <v>7511</v>
      </c>
      <c r="H414" s="20">
        <f t="shared" si="18"/>
        <v>33900</v>
      </c>
      <c r="I414" s="20">
        <f t="shared" si="19"/>
        <v>8584</v>
      </c>
      <c r="J414" s="20">
        <f t="shared" si="20"/>
        <v>4195</v>
      </c>
    </row>
    <row r="415" spans="2:10">
      <c r="B415" s="30">
        <v>43398</v>
      </c>
      <c r="C415" s="31">
        <v>4989</v>
      </c>
      <c r="D415" s="31">
        <v>6323</v>
      </c>
      <c r="E415" s="31">
        <v>3599</v>
      </c>
      <c r="F415" s="31">
        <v>6183</v>
      </c>
      <c r="G415" s="20">
        <v>9235</v>
      </c>
      <c r="H415" s="20">
        <f t="shared" si="18"/>
        <v>30329</v>
      </c>
      <c r="I415" s="20">
        <f t="shared" si="19"/>
        <v>9235</v>
      </c>
      <c r="J415" s="20">
        <f t="shared" si="20"/>
        <v>3599</v>
      </c>
    </row>
    <row r="416" spans="2:10">
      <c r="B416" s="30">
        <v>43399</v>
      </c>
      <c r="C416" s="31">
        <v>8639</v>
      </c>
      <c r="D416" s="31">
        <v>9393</v>
      </c>
      <c r="E416" s="31">
        <v>8812</v>
      </c>
      <c r="F416" s="31">
        <v>3302</v>
      </c>
      <c r="G416" s="20">
        <v>5886</v>
      </c>
      <c r="H416" s="20">
        <f t="shared" si="18"/>
        <v>36032</v>
      </c>
      <c r="I416" s="20">
        <f t="shared" si="19"/>
        <v>9393</v>
      </c>
      <c r="J416" s="20">
        <f t="shared" si="20"/>
        <v>3302</v>
      </c>
    </row>
    <row r="417" spans="2:10">
      <c r="B417" s="30">
        <v>43400</v>
      </c>
      <c r="C417" s="20">
        <v>9428</v>
      </c>
      <c r="D417" s="20">
        <v>5471</v>
      </c>
      <c r="E417" s="20">
        <v>9321</v>
      </c>
      <c r="F417" s="20">
        <v>8514</v>
      </c>
      <c r="G417" s="31">
        <v>9804</v>
      </c>
      <c r="H417" s="20">
        <f t="shared" si="18"/>
        <v>42538</v>
      </c>
      <c r="I417" s="20">
        <f t="shared" si="19"/>
        <v>9804</v>
      </c>
      <c r="J417" s="20">
        <f t="shared" si="20"/>
        <v>5471</v>
      </c>
    </row>
    <row r="418" spans="2:10">
      <c r="B418" s="30">
        <v>43401</v>
      </c>
      <c r="C418" s="20">
        <v>5969</v>
      </c>
      <c r="D418" s="20">
        <v>3133</v>
      </c>
      <c r="E418" s="20">
        <v>8707</v>
      </c>
      <c r="F418" s="20">
        <v>7468</v>
      </c>
      <c r="G418" s="20">
        <v>5799</v>
      </c>
      <c r="H418" s="20">
        <f t="shared" si="18"/>
        <v>31076</v>
      </c>
      <c r="I418" s="20">
        <f t="shared" si="19"/>
        <v>8707</v>
      </c>
      <c r="J418" s="20">
        <f t="shared" si="20"/>
        <v>3133</v>
      </c>
    </row>
    <row r="419" spans="2:10">
      <c r="B419" s="30">
        <v>43402</v>
      </c>
      <c r="C419" s="20">
        <v>9964</v>
      </c>
      <c r="D419" s="20">
        <v>5339</v>
      </c>
      <c r="E419" s="20">
        <v>7658</v>
      </c>
      <c r="F419" s="20">
        <v>7596</v>
      </c>
      <c r="G419" s="20">
        <v>3746</v>
      </c>
      <c r="H419" s="20">
        <f t="shared" si="18"/>
        <v>34303</v>
      </c>
      <c r="I419" s="20">
        <f t="shared" si="19"/>
        <v>9964</v>
      </c>
      <c r="J419" s="20">
        <f t="shared" si="20"/>
        <v>3746</v>
      </c>
    </row>
    <row r="420" spans="2:10">
      <c r="B420" s="30">
        <v>43403</v>
      </c>
      <c r="C420" s="20">
        <v>4538</v>
      </c>
      <c r="D420" s="20">
        <v>3488</v>
      </c>
      <c r="E420" s="20">
        <v>7517</v>
      </c>
      <c r="F420" s="20">
        <v>4907</v>
      </c>
      <c r="G420" s="20">
        <v>5384</v>
      </c>
      <c r="H420" s="20">
        <f t="shared" si="18"/>
        <v>25834</v>
      </c>
      <c r="I420" s="20">
        <f t="shared" si="19"/>
        <v>7517</v>
      </c>
      <c r="J420" s="20">
        <f t="shared" si="20"/>
        <v>3488</v>
      </c>
    </row>
    <row r="421" spans="2:10">
      <c r="B421" s="30">
        <v>43404</v>
      </c>
      <c r="C421" s="31">
        <v>6686</v>
      </c>
      <c r="D421" s="31">
        <v>8450</v>
      </c>
      <c r="E421" s="31">
        <v>7998</v>
      </c>
      <c r="F421" s="31">
        <v>6762</v>
      </c>
      <c r="G421" s="20">
        <v>9559</v>
      </c>
      <c r="H421" s="20">
        <f t="shared" si="18"/>
        <v>39455</v>
      </c>
      <c r="I421" s="20">
        <f t="shared" si="19"/>
        <v>9559</v>
      </c>
      <c r="J421" s="20">
        <f t="shared" si="20"/>
        <v>6686</v>
      </c>
    </row>
    <row r="422" spans="2:10">
      <c r="B422" s="30">
        <v>43405</v>
      </c>
      <c r="C422" s="20">
        <v>2955</v>
      </c>
      <c r="D422" s="20">
        <v>9406</v>
      </c>
      <c r="E422" s="20">
        <v>4602</v>
      </c>
      <c r="F422" s="20">
        <v>5363</v>
      </c>
      <c r="G422" s="20">
        <v>8953</v>
      </c>
      <c r="H422" s="20">
        <f t="shared" si="18"/>
        <v>31279</v>
      </c>
      <c r="I422" s="20">
        <f t="shared" si="19"/>
        <v>9406</v>
      </c>
      <c r="J422" s="20">
        <f t="shared" si="20"/>
        <v>2955</v>
      </c>
    </row>
    <row r="423" spans="2:10">
      <c r="B423" s="30">
        <v>43406</v>
      </c>
      <c r="C423" s="20">
        <v>4125</v>
      </c>
      <c r="D423" s="20">
        <v>7174</v>
      </c>
      <c r="E423" s="20">
        <v>9273</v>
      </c>
      <c r="F423" s="20">
        <v>7449</v>
      </c>
      <c r="G423" s="20">
        <v>6165</v>
      </c>
      <c r="H423" s="20">
        <f t="shared" si="18"/>
        <v>34186</v>
      </c>
      <c r="I423" s="20">
        <f t="shared" si="19"/>
        <v>9273</v>
      </c>
      <c r="J423" s="20">
        <f t="shared" si="20"/>
        <v>4125</v>
      </c>
    </row>
    <row r="424" spans="2:10">
      <c r="B424" s="30">
        <v>43407</v>
      </c>
      <c r="C424" s="20">
        <v>4516</v>
      </c>
      <c r="D424" s="20">
        <v>6167</v>
      </c>
      <c r="E424" s="20">
        <v>4303</v>
      </c>
      <c r="F424" s="20">
        <v>8117</v>
      </c>
      <c r="G424" s="31">
        <v>6415</v>
      </c>
      <c r="H424" s="20">
        <f t="shared" si="18"/>
        <v>29518</v>
      </c>
      <c r="I424" s="20">
        <f t="shared" si="19"/>
        <v>8117</v>
      </c>
      <c r="J424" s="20">
        <f t="shared" si="20"/>
        <v>4303</v>
      </c>
    </row>
    <row r="425" spans="2:10">
      <c r="B425" s="30">
        <v>43408</v>
      </c>
      <c r="C425" s="20">
        <v>3406</v>
      </c>
      <c r="D425" s="20">
        <v>9005</v>
      </c>
      <c r="E425" s="20">
        <v>6930</v>
      </c>
      <c r="F425" s="20">
        <v>8383</v>
      </c>
      <c r="G425" s="31">
        <v>3018</v>
      </c>
      <c r="H425" s="20">
        <f t="shared" si="18"/>
        <v>30742</v>
      </c>
      <c r="I425" s="20">
        <f t="shared" si="19"/>
        <v>9005</v>
      </c>
      <c r="J425" s="20">
        <f t="shared" si="20"/>
        <v>3018</v>
      </c>
    </row>
    <row r="426" spans="2:10">
      <c r="B426" s="30">
        <v>43409</v>
      </c>
      <c r="C426" s="20">
        <v>8859</v>
      </c>
      <c r="D426" s="20">
        <v>4008</v>
      </c>
      <c r="E426" s="20">
        <v>7719</v>
      </c>
      <c r="F426" s="20">
        <v>3477</v>
      </c>
      <c r="G426" s="31">
        <v>9403</v>
      </c>
      <c r="H426" s="20">
        <f t="shared" si="18"/>
        <v>33466</v>
      </c>
      <c r="I426" s="20">
        <f t="shared" si="19"/>
        <v>9403</v>
      </c>
      <c r="J426" s="20">
        <f t="shared" si="20"/>
        <v>3477</v>
      </c>
    </row>
    <row r="427" spans="2:10">
      <c r="B427" s="30">
        <v>43410</v>
      </c>
      <c r="C427" s="31">
        <v>8437</v>
      </c>
      <c r="D427" s="31">
        <v>9309</v>
      </c>
      <c r="E427" s="31">
        <v>4945</v>
      </c>
      <c r="F427" s="31">
        <v>8673</v>
      </c>
      <c r="G427" s="20">
        <v>6885</v>
      </c>
      <c r="H427" s="20">
        <f t="shared" si="18"/>
        <v>38249</v>
      </c>
      <c r="I427" s="20">
        <f t="shared" si="19"/>
        <v>9309</v>
      </c>
      <c r="J427" s="20">
        <f t="shared" si="20"/>
        <v>4945</v>
      </c>
    </row>
    <row r="428" spans="2:10">
      <c r="B428" s="30">
        <v>43411</v>
      </c>
      <c r="C428" s="31">
        <v>7460</v>
      </c>
      <c r="D428" s="31">
        <v>8291</v>
      </c>
      <c r="E428" s="31">
        <v>3135</v>
      </c>
      <c r="F428" s="31">
        <v>4119</v>
      </c>
      <c r="G428" s="20">
        <v>7537</v>
      </c>
      <c r="H428" s="20">
        <f t="shared" si="18"/>
        <v>30542</v>
      </c>
      <c r="I428" s="20">
        <f t="shared" si="19"/>
        <v>8291</v>
      </c>
      <c r="J428" s="20">
        <f t="shared" si="20"/>
        <v>3135</v>
      </c>
    </row>
    <row r="429" spans="2:10">
      <c r="B429" s="30">
        <v>43412</v>
      </c>
      <c r="C429" s="20">
        <v>7733</v>
      </c>
      <c r="D429" s="20">
        <v>9498</v>
      </c>
      <c r="E429" s="31">
        <v>5622</v>
      </c>
      <c r="F429" s="31">
        <v>3633</v>
      </c>
      <c r="G429" s="31">
        <v>5485</v>
      </c>
      <c r="H429" s="20">
        <f t="shared" si="18"/>
        <v>31971</v>
      </c>
      <c r="I429" s="20">
        <f t="shared" si="19"/>
        <v>9498</v>
      </c>
      <c r="J429" s="20">
        <f t="shared" si="20"/>
        <v>3633</v>
      </c>
    </row>
    <row r="430" spans="2:10">
      <c r="B430" s="30">
        <v>43413</v>
      </c>
      <c r="C430" s="20">
        <v>7680</v>
      </c>
      <c r="D430" s="20">
        <v>6488</v>
      </c>
      <c r="E430" s="20">
        <v>6222</v>
      </c>
      <c r="F430" s="31">
        <v>9066</v>
      </c>
      <c r="G430" s="31">
        <v>9709</v>
      </c>
      <c r="H430" s="20">
        <f t="shared" si="18"/>
        <v>39165</v>
      </c>
      <c r="I430" s="20">
        <f t="shared" si="19"/>
        <v>9709</v>
      </c>
      <c r="J430" s="20">
        <f t="shared" si="20"/>
        <v>6222</v>
      </c>
    </row>
    <row r="431" spans="2:10">
      <c r="B431" s="30">
        <v>43414</v>
      </c>
      <c r="C431" s="20">
        <v>3701</v>
      </c>
      <c r="D431" s="20">
        <v>3206</v>
      </c>
      <c r="E431" s="20">
        <v>9585</v>
      </c>
      <c r="F431" s="20">
        <v>4253</v>
      </c>
      <c r="G431" s="31">
        <v>9807</v>
      </c>
      <c r="H431" s="20">
        <f t="shared" si="18"/>
        <v>30552</v>
      </c>
      <c r="I431" s="20">
        <f t="shared" si="19"/>
        <v>9807</v>
      </c>
      <c r="J431" s="20">
        <f t="shared" si="20"/>
        <v>3206</v>
      </c>
    </row>
    <row r="432" spans="2:10">
      <c r="B432" s="30">
        <v>43415</v>
      </c>
      <c r="C432" s="20">
        <v>4445</v>
      </c>
      <c r="D432" s="20">
        <v>2948</v>
      </c>
      <c r="E432" s="20">
        <v>7942</v>
      </c>
      <c r="F432" s="20">
        <v>3050</v>
      </c>
      <c r="G432" s="31">
        <v>3579</v>
      </c>
      <c r="H432" s="20">
        <f t="shared" si="18"/>
        <v>21964</v>
      </c>
      <c r="I432" s="20">
        <f t="shared" si="19"/>
        <v>7942</v>
      </c>
      <c r="J432" s="20">
        <f t="shared" si="20"/>
        <v>2948</v>
      </c>
    </row>
    <row r="433" spans="2:10">
      <c r="B433" s="30">
        <v>43416</v>
      </c>
      <c r="C433" s="20">
        <v>9965</v>
      </c>
      <c r="D433" s="20">
        <v>6666</v>
      </c>
      <c r="E433" s="20">
        <v>9570</v>
      </c>
      <c r="F433" s="20">
        <v>3521</v>
      </c>
      <c r="G433" s="31">
        <v>7433</v>
      </c>
      <c r="H433" s="20">
        <f t="shared" si="18"/>
        <v>37155</v>
      </c>
      <c r="I433" s="20">
        <f t="shared" si="19"/>
        <v>9965</v>
      </c>
      <c r="J433" s="20">
        <f t="shared" si="20"/>
        <v>3521</v>
      </c>
    </row>
    <row r="434" spans="2:10">
      <c r="B434" s="30">
        <v>43417</v>
      </c>
      <c r="C434" s="20">
        <v>5346</v>
      </c>
      <c r="D434" s="20">
        <v>5642</v>
      </c>
      <c r="E434" s="20">
        <v>6135</v>
      </c>
      <c r="F434" s="20">
        <v>9871</v>
      </c>
      <c r="G434" s="31">
        <v>5909</v>
      </c>
      <c r="H434" s="20">
        <f t="shared" si="18"/>
        <v>32903</v>
      </c>
      <c r="I434" s="20">
        <f t="shared" si="19"/>
        <v>9871</v>
      </c>
      <c r="J434" s="20">
        <f t="shared" si="20"/>
        <v>5346</v>
      </c>
    </row>
    <row r="435" spans="2:10">
      <c r="B435" s="30">
        <v>43418</v>
      </c>
      <c r="C435" s="20">
        <v>3874</v>
      </c>
      <c r="D435" s="20">
        <v>3973</v>
      </c>
      <c r="E435" s="20">
        <v>6551</v>
      </c>
      <c r="F435" s="20">
        <v>5584</v>
      </c>
      <c r="G435" s="31">
        <v>8737</v>
      </c>
      <c r="H435" s="20">
        <f t="shared" si="18"/>
        <v>28719</v>
      </c>
      <c r="I435" s="20">
        <f t="shared" si="19"/>
        <v>8737</v>
      </c>
      <c r="J435" s="20">
        <f t="shared" si="20"/>
        <v>3874</v>
      </c>
    </row>
    <row r="436" spans="2:10">
      <c r="B436" s="30">
        <v>43419</v>
      </c>
      <c r="C436" s="31">
        <v>6846</v>
      </c>
      <c r="D436" s="31">
        <v>5016</v>
      </c>
      <c r="E436" s="31">
        <v>5707</v>
      </c>
      <c r="F436" s="31">
        <v>6966</v>
      </c>
      <c r="G436" s="31">
        <v>3733</v>
      </c>
      <c r="H436" s="20">
        <f t="shared" si="18"/>
        <v>28268</v>
      </c>
      <c r="I436" s="20">
        <f t="shared" si="19"/>
        <v>6966</v>
      </c>
      <c r="J436" s="20">
        <f t="shared" si="20"/>
        <v>3733</v>
      </c>
    </row>
    <row r="437" spans="2:10">
      <c r="B437" s="30">
        <v>43420</v>
      </c>
      <c r="C437" s="31">
        <v>7645</v>
      </c>
      <c r="D437" s="31">
        <v>3036</v>
      </c>
      <c r="E437" s="31">
        <v>9756</v>
      </c>
      <c r="F437" s="31">
        <v>6895</v>
      </c>
      <c r="G437" s="31">
        <v>9289</v>
      </c>
      <c r="H437" s="20">
        <f t="shared" si="18"/>
        <v>36621</v>
      </c>
      <c r="I437" s="20">
        <f t="shared" si="19"/>
        <v>9756</v>
      </c>
      <c r="J437" s="20">
        <f t="shared" si="20"/>
        <v>3036</v>
      </c>
    </row>
    <row r="438" spans="2:10">
      <c r="B438" s="30">
        <v>43421</v>
      </c>
      <c r="C438" s="20">
        <v>3460</v>
      </c>
      <c r="D438" s="20">
        <v>5024</v>
      </c>
      <c r="E438" s="20">
        <v>4992</v>
      </c>
      <c r="F438" s="20">
        <v>4155</v>
      </c>
      <c r="G438" s="20">
        <v>5392</v>
      </c>
      <c r="H438" s="20">
        <f t="shared" si="18"/>
        <v>23023</v>
      </c>
      <c r="I438" s="20">
        <f t="shared" si="19"/>
        <v>5392</v>
      </c>
      <c r="J438" s="20">
        <f t="shared" si="20"/>
        <v>3460</v>
      </c>
    </row>
    <row r="439" spans="2:10">
      <c r="B439" s="30">
        <v>43422</v>
      </c>
      <c r="C439" s="20">
        <v>7295</v>
      </c>
      <c r="D439" s="20">
        <v>9032</v>
      </c>
      <c r="E439" s="20">
        <v>9217</v>
      </c>
      <c r="F439" s="20">
        <v>5493</v>
      </c>
      <c r="G439" s="20">
        <v>6588</v>
      </c>
      <c r="H439" s="20">
        <f t="shared" si="18"/>
        <v>37625</v>
      </c>
      <c r="I439" s="20">
        <f t="shared" si="19"/>
        <v>9217</v>
      </c>
      <c r="J439" s="20">
        <f t="shared" si="20"/>
        <v>5493</v>
      </c>
    </row>
    <row r="440" spans="2:10">
      <c r="B440" s="30">
        <v>43423</v>
      </c>
      <c r="C440" s="20">
        <v>9558</v>
      </c>
      <c r="D440" s="20">
        <v>3239</v>
      </c>
      <c r="E440" s="20">
        <v>6879</v>
      </c>
      <c r="F440" s="20">
        <v>6775</v>
      </c>
      <c r="G440" s="20">
        <v>4683</v>
      </c>
      <c r="H440" s="20">
        <f t="shared" si="18"/>
        <v>31134</v>
      </c>
      <c r="I440" s="20">
        <f t="shared" si="19"/>
        <v>9558</v>
      </c>
      <c r="J440" s="20">
        <f t="shared" si="20"/>
        <v>3239</v>
      </c>
    </row>
    <row r="441" spans="2:10">
      <c r="B441" s="30">
        <v>43424</v>
      </c>
      <c r="C441" s="20">
        <v>9129</v>
      </c>
      <c r="D441" s="20">
        <v>6582</v>
      </c>
      <c r="E441" s="20">
        <v>5282</v>
      </c>
      <c r="F441" s="20">
        <v>3144</v>
      </c>
      <c r="G441" s="20">
        <v>5671</v>
      </c>
      <c r="H441" s="20">
        <f t="shared" si="18"/>
        <v>29808</v>
      </c>
      <c r="I441" s="20">
        <f t="shared" si="19"/>
        <v>9129</v>
      </c>
      <c r="J441" s="20">
        <f t="shared" si="20"/>
        <v>3144</v>
      </c>
    </row>
    <row r="442" spans="2:10">
      <c r="B442" s="30">
        <v>43425</v>
      </c>
      <c r="C442" s="20">
        <v>9049</v>
      </c>
      <c r="D442" s="20">
        <v>5344</v>
      </c>
      <c r="E442" s="20">
        <v>5293</v>
      </c>
      <c r="F442" s="20">
        <v>6513</v>
      </c>
      <c r="G442" s="20">
        <v>5711</v>
      </c>
      <c r="H442" s="20">
        <f t="shared" si="18"/>
        <v>31910</v>
      </c>
      <c r="I442" s="20">
        <f t="shared" si="19"/>
        <v>9049</v>
      </c>
      <c r="J442" s="20">
        <f t="shared" si="20"/>
        <v>5293</v>
      </c>
    </row>
    <row r="443" spans="2:10">
      <c r="B443" s="30">
        <v>43426</v>
      </c>
      <c r="C443" s="20">
        <v>4028</v>
      </c>
      <c r="D443" s="20">
        <v>4287</v>
      </c>
      <c r="E443" s="20">
        <v>6158</v>
      </c>
      <c r="F443" s="20">
        <v>3510</v>
      </c>
      <c r="G443" s="20">
        <v>6434</v>
      </c>
      <c r="H443" s="20">
        <f t="shared" si="18"/>
        <v>24417</v>
      </c>
      <c r="I443" s="20">
        <f t="shared" si="19"/>
        <v>6434</v>
      </c>
      <c r="J443" s="20">
        <f t="shared" si="20"/>
        <v>3510</v>
      </c>
    </row>
    <row r="444" spans="2:10">
      <c r="B444" s="30">
        <v>43427</v>
      </c>
      <c r="C444" s="20">
        <v>9349</v>
      </c>
      <c r="D444" s="20">
        <v>7828</v>
      </c>
      <c r="E444" s="20">
        <v>7039</v>
      </c>
      <c r="F444" s="20">
        <v>3420</v>
      </c>
      <c r="G444" s="20">
        <v>7894</v>
      </c>
      <c r="H444" s="20">
        <f t="shared" si="18"/>
        <v>35530</v>
      </c>
      <c r="I444" s="20">
        <f t="shared" si="19"/>
        <v>9349</v>
      </c>
      <c r="J444" s="20">
        <f t="shared" si="20"/>
        <v>3420</v>
      </c>
    </row>
    <row r="445" spans="2:10">
      <c r="B445" s="30">
        <v>43428</v>
      </c>
      <c r="C445" s="20">
        <v>8462</v>
      </c>
      <c r="D445" s="20">
        <v>6992</v>
      </c>
      <c r="E445" s="20">
        <v>4454</v>
      </c>
      <c r="F445" s="20">
        <v>6549</v>
      </c>
      <c r="G445" s="20">
        <v>9911</v>
      </c>
      <c r="H445" s="20">
        <f t="shared" si="18"/>
        <v>36368</v>
      </c>
      <c r="I445" s="20">
        <f t="shared" si="19"/>
        <v>9911</v>
      </c>
      <c r="J445" s="20">
        <f t="shared" si="20"/>
        <v>4454</v>
      </c>
    </row>
    <row r="446" spans="2:10">
      <c r="B446" s="30">
        <v>43429</v>
      </c>
      <c r="C446" s="20">
        <v>7799</v>
      </c>
      <c r="D446" s="20">
        <v>8745</v>
      </c>
      <c r="E446" s="20">
        <v>3326</v>
      </c>
      <c r="F446" s="20">
        <v>8706</v>
      </c>
      <c r="G446" s="20">
        <v>3036</v>
      </c>
      <c r="H446" s="20">
        <f t="shared" si="18"/>
        <v>31612</v>
      </c>
      <c r="I446" s="20">
        <f t="shared" si="19"/>
        <v>8745</v>
      </c>
      <c r="J446" s="20">
        <f t="shared" si="20"/>
        <v>3036</v>
      </c>
    </row>
    <row r="447" spans="2:10">
      <c r="B447" s="30">
        <v>43430</v>
      </c>
      <c r="C447" s="20">
        <v>3881</v>
      </c>
      <c r="D447" s="20">
        <v>9597</v>
      </c>
      <c r="E447" s="20">
        <v>5167</v>
      </c>
      <c r="F447" s="20">
        <v>3531</v>
      </c>
      <c r="G447" s="20">
        <v>8762</v>
      </c>
      <c r="H447" s="20">
        <f t="shared" si="18"/>
        <v>30938</v>
      </c>
      <c r="I447" s="20">
        <f t="shared" si="19"/>
        <v>9597</v>
      </c>
      <c r="J447" s="20">
        <f t="shared" si="20"/>
        <v>3531</v>
      </c>
    </row>
    <row r="448" spans="2:10">
      <c r="B448" s="30">
        <v>43431</v>
      </c>
      <c r="C448" s="20">
        <v>8803</v>
      </c>
      <c r="D448" s="20">
        <v>7662</v>
      </c>
      <c r="E448" s="20">
        <v>5595</v>
      </c>
      <c r="F448" s="20">
        <v>6031</v>
      </c>
      <c r="G448" s="20">
        <v>5636</v>
      </c>
      <c r="H448" s="20">
        <f t="shared" si="18"/>
        <v>33727</v>
      </c>
      <c r="I448" s="20">
        <f t="shared" si="19"/>
        <v>8803</v>
      </c>
      <c r="J448" s="20">
        <f t="shared" si="20"/>
        <v>5595</v>
      </c>
    </row>
    <row r="449" spans="2:10">
      <c r="B449" s="30">
        <v>43432</v>
      </c>
      <c r="C449" s="20">
        <v>4014</v>
      </c>
      <c r="D449" s="20">
        <v>5344</v>
      </c>
      <c r="E449" s="20">
        <v>4101</v>
      </c>
      <c r="F449" s="20">
        <v>8897</v>
      </c>
      <c r="G449" s="20">
        <v>4682</v>
      </c>
      <c r="H449" s="20">
        <f t="shared" si="18"/>
        <v>27038</v>
      </c>
      <c r="I449" s="20">
        <f t="shared" si="19"/>
        <v>8897</v>
      </c>
      <c r="J449" s="20">
        <f t="shared" si="20"/>
        <v>4014</v>
      </c>
    </row>
    <row r="450" spans="2:10">
      <c r="B450" s="30">
        <v>43433</v>
      </c>
      <c r="C450" s="20">
        <v>7022</v>
      </c>
      <c r="D450" s="20">
        <v>4327</v>
      </c>
      <c r="E450" s="20">
        <v>5399</v>
      </c>
      <c r="F450" s="20">
        <v>4985</v>
      </c>
      <c r="G450" s="20">
        <v>4026</v>
      </c>
      <c r="H450" s="20">
        <f t="shared" si="18"/>
        <v>25759</v>
      </c>
      <c r="I450" s="20">
        <f t="shared" si="19"/>
        <v>7022</v>
      </c>
      <c r="J450" s="20">
        <f t="shared" si="20"/>
        <v>4026</v>
      </c>
    </row>
    <row r="451" spans="2:10">
      <c r="B451" s="30">
        <v>43434</v>
      </c>
      <c r="C451" s="20">
        <v>4486</v>
      </c>
      <c r="D451" s="20">
        <v>6354</v>
      </c>
      <c r="E451" s="20">
        <v>7795</v>
      </c>
      <c r="F451" s="20">
        <v>5398</v>
      </c>
      <c r="G451" s="20">
        <v>3041</v>
      </c>
      <c r="H451" s="20">
        <f t="shared" si="18"/>
        <v>27074</v>
      </c>
      <c r="I451" s="20">
        <f t="shared" si="19"/>
        <v>7795</v>
      </c>
      <c r="J451" s="20">
        <f t="shared" si="20"/>
        <v>3041</v>
      </c>
    </row>
    <row r="452" spans="2:10">
      <c r="B452" s="30">
        <v>43435</v>
      </c>
      <c r="C452" s="20">
        <v>6970</v>
      </c>
      <c r="D452" s="20">
        <v>3360</v>
      </c>
      <c r="E452" s="20">
        <v>8516</v>
      </c>
      <c r="F452" s="20">
        <v>5337</v>
      </c>
      <c r="G452" s="20">
        <v>5991</v>
      </c>
      <c r="H452" s="20">
        <f t="shared" si="18"/>
        <v>30174</v>
      </c>
      <c r="I452" s="20">
        <f t="shared" si="19"/>
        <v>8516</v>
      </c>
      <c r="J452" s="20">
        <f t="shared" si="20"/>
        <v>3360</v>
      </c>
    </row>
    <row r="453" spans="2:10">
      <c r="B453" s="30">
        <v>43436</v>
      </c>
      <c r="C453" s="20">
        <v>9688</v>
      </c>
      <c r="D453" s="20">
        <v>6175</v>
      </c>
      <c r="E453" s="20">
        <v>6702</v>
      </c>
      <c r="F453" s="20">
        <v>5931</v>
      </c>
      <c r="G453" s="20">
        <v>4255</v>
      </c>
      <c r="H453" s="20">
        <f t="shared" ref="H453:H475" si="21">SUM(C453:G453)</f>
        <v>32751</v>
      </c>
      <c r="I453" s="20">
        <f t="shared" ref="I453:I475" si="22">MAX(C453:G453)</f>
        <v>9688</v>
      </c>
      <c r="J453" s="20">
        <f t="shared" ref="J453:J475" si="23">MIN(C453:G453)</f>
        <v>4255</v>
      </c>
    </row>
    <row r="454" spans="2:10">
      <c r="B454" s="30">
        <v>43437</v>
      </c>
      <c r="C454" s="20">
        <v>2975</v>
      </c>
      <c r="D454" s="20">
        <v>3325</v>
      </c>
      <c r="E454" s="20">
        <v>8424</v>
      </c>
      <c r="F454" s="20">
        <v>6912</v>
      </c>
      <c r="G454" s="20">
        <v>6690</v>
      </c>
      <c r="H454" s="20">
        <f t="shared" si="21"/>
        <v>28326</v>
      </c>
      <c r="I454" s="20">
        <f t="shared" si="22"/>
        <v>8424</v>
      </c>
      <c r="J454" s="20">
        <f t="shared" si="23"/>
        <v>2975</v>
      </c>
    </row>
    <row r="455" spans="2:10">
      <c r="B455" s="30">
        <v>43438</v>
      </c>
      <c r="C455" s="20">
        <v>4062</v>
      </c>
      <c r="D455" s="20">
        <v>3596</v>
      </c>
      <c r="E455" s="20">
        <v>6050</v>
      </c>
      <c r="F455" s="20">
        <v>5682</v>
      </c>
      <c r="G455" s="20">
        <v>5453</v>
      </c>
      <c r="H455" s="20">
        <f t="shared" si="21"/>
        <v>24843</v>
      </c>
      <c r="I455" s="20">
        <f t="shared" si="22"/>
        <v>6050</v>
      </c>
      <c r="J455" s="20">
        <f t="shared" si="23"/>
        <v>3596</v>
      </c>
    </row>
    <row r="456" spans="2:10">
      <c r="B456" s="30">
        <v>43439</v>
      </c>
      <c r="C456" s="20">
        <v>4743</v>
      </c>
      <c r="D456" s="20">
        <v>6662</v>
      </c>
      <c r="E456" s="20">
        <v>6107</v>
      </c>
      <c r="F456" s="20">
        <v>6622</v>
      </c>
      <c r="G456" s="20">
        <v>8706</v>
      </c>
      <c r="H456" s="20">
        <f t="shared" si="21"/>
        <v>32840</v>
      </c>
      <c r="I456" s="20">
        <f t="shared" si="22"/>
        <v>8706</v>
      </c>
      <c r="J456" s="20">
        <f t="shared" si="23"/>
        <v>4743</v>
      </c>
    </row>
    <row r="457" spans="2:10">
      <c r="B457" s="30">
        <v>43440</v>
      </c>
      <c r="C457" s="20">
        <v>4770</v>
      </c>
      <c r="D457" s="20">
        <v>3880</v>
      </c>
      <c r="E457" s="20">
        <v>8388</v>
      </c>
      <c r="F457" s="20">
        <v>7758</v>
      </c>
      <c r="G457" s="20">
        <v>4436</v>
      </c>
      <c r="H457" s="20">
        <f t="shared" si="21"/>
        <v>29232</v>
      </c>
      <c r="I457" s="20">
        <f t="shared" si="22"/>
        <v>8388</v>
      </c>
      <c r="J457" s="20">
        <f t="shared" si="23"/>
        <v>3880</v>
      </c>
    </row>
    <row r="458" spans="2:10">
      <c r="B458" s="30">
        <v>43441</v>
      </c>
      <c r="C458" s="20">
        <v>7134</v>
      </c>
      <c r="D458" s="20">
        <v>3331</v>
      </c>
      <c r="E458" s="20">
        <v>8902</v>
      </c>
      <c r="F458" s="20">
        <v>4515</v>
      </c>
      <c r="G458" s="20">
        <v>8836</v>
      </c>
      <c r="H458" s="20">
        <f t="shared" si="21"/>
        <v>32718</v>
      </c>
      <c r="I458" s="20">
        <f t="shared" si="22"/>
        <v>8902</v>
      </c>
      <c r="J458" s="20">
        <f t="shared" si="23"/>
        <v>3331</v>
      </c>
    </row>
    <row r="459" spans="2:10">
      <c r="B459" s="30">
        <v>43442</v>
      </c>
      <c r="C459" s="20">
        <v>5377</v>
      </c>
      <c r="D459" s="20">
        <v>2943</v>
      </c>
      <c r="E459" s="20">
        <v>3610</v>
      </c>
      <c r="F459" s="20">
        <v>9860</v>
      </c>
      <c r="G459" s="20">
        <v>3637</v>
      </c>
      <c r="H459" s="20">
        <f t="shared" si="21"/>
        <v>25427</v>
      </c>
      <c r="I459" s="20">
        <f t="shared" si="22"/>
        <v>9860</v>
      </c>
      <c r="J459" s="20">
        <f t="shared" si="23"/>
        <v>2943</v>
      </c>
    </row>
    <row r="460" spans="2:10">
      <c r="B460" s="30">
        <v>43443</v>
      </c>
      <c r="C460" s="20">
        <v>7584</v>
      </c>
      <c r="D460" s="20">
        <v>4100</v>
      </c>
      <c r="E460" s="20">
        <v>5453</v>
      </c>
      <c r="F460" s="20">
        <v>6989</v>
      </c>
      <c r="G460" s="20">
        <v>3114</v>
      </c>
      <c r="H460" s="20">
        <f t="shared" si="21"/>
        <v>27240</v>
      </c>
      <c r="I460" s="20">
        <f t="shared" si="22"/>
        <v>7584</v>
      </c>
      <c r="J460" s="20">
        <f t="shared" si="23"/>
        <v>3114</v>
      </c>
    </row>
    <row r="461" spans="2:10">
      <c r="B461" s="30">
        <v>43444</v>
      </c>
      <c r="C461" s="20">
        <v>6715</v>
      </c>
      <c r="D461" s="20">
        <v>5545</v>
      </c>
      <c r="E461" s="20">
        <v>6579</v>
      </c>
      <c r="F461" s="20">
        <v>5951</v>
      </c>
      <c r="G461" s="20">
        <v>7449</v>
      </c>
      <c r="H461" s="20">
        <f t="shared" si="21"/>
        <v>32239</v>
      </c>
      <c r="I461" s="20">
        <f t="shared" si="22"/>
        <v>7449</v>
      </c>
      <c r="J461" s="20">
        <f t="shared" si="23"/>
        <v>5545</v>
      </c>
    </row>
    <row r="462" spans="2:10">
      <c r="B462" s="30">
        <v>43445</v>
      </c>
      <c r="C462" s="20">
        <v>9227</v>
      </c>
      <c r="D462" s="20">
        <v>7546</v>
      </c>
      <c r="E462" s="20">
        <v>8059</v>
      </c>
      <c r="F462" s="20">
        <v>6576</v>
      </c>
      <c r="G462" s="20">
        <v>5447</v>
      </c>
      <c r="H462" s="20">
        <f t="shared" si="21"/>
        <v>36855</v>
      </c>
      <c r="I462" s="20">
        <f t="shared" si="22"/>
        <v>9227</v>
      </c>
      <c r="J462" s="20">
        <f t="shared" si="23"/>
        <v>5447</v>
      </c>
    </row>
    <row r="463" spans="2:10">
      <c r="B463" s="30">
        <v>43446</v>
      </c>
      <c r="C463" s="31">
        <v>8185</v>
      </c>
      <c r="D463" s="31">
        <v>9279</v>
      </c>
      <c r="E463" s="31">
        <v>8832</v>
      </c>
      <c r="F463" s="31">
        <v>7274</v>
      </c>
      <c r="G463" s="31">
        <v>8703</v>
      </c>
      <c r="H463" s="20">
        <f t="shared" si="21"/>
        <v>42273</v>
      </c>
      <c r="I463" s="20">
        <f t="shared" si="22"/>
        <v>9279</v>
      </c>
      <c r="J463" s="20">
        <f t="shared" si="23"/>
        <v>7274</v>
      </c>
    </row>
    <row r="464" spans="2:10">
      <c r="B464" s="30">
        <v>43447</v>
      </c>
      <c r="C464" s="31">
        <v>8220</v>
      </c>
      <c r="D464" s="31">
        <v>3367</v>
      </c>
      <c r="E464" s="31">
        <v>4443</v>
      </c>
      <c r="F464" s="31">
        <v>8978</v>
      </c>
      <c r="G464" s="31">
        <v>5186</v>
      </c>
      <c r="H464" s="20">
        <f t="shared" si="21"/>
        <v>30194</v>
      </c>
      <c r="I464" s="20">
        <f t="shared" si="22"/>
        <v>8978</v>
      </c>
      <c r="J464" s="20">
        <f t="shared" si="23"/>
        <v>3367</v>
      </c>
    </row>
    <row r="465" spans="2:10">
      <c r="B465" s="30">
        <v>43448</v>
      </c>
      <c r="C465" s="31">
        <v>5011</v>
      </c>
      <c r="D465" s="31">
        <v>7136</v>
      </c>
      <c r="E465" s="31">
        <v>4439</v>
      </c>
      <c r="F465" s="31">
        <v>7306</v>
      </c>
      <c r="G465" s="31">
        <v>9581</v>
      </c>
      <c r="H465" s="20">
        <f t="shared" si="21"/>
        <v>33473</v>
      </c>
      <c r="I465" s="20">
        <f t="shared" si="22"/>
        <v>9581</v>
      </c>
      <c r="J465" s="20">
        <f t="shared" si="23"/>
        <v>4439</v>
      </c>
    </row>
    <row r="466" spans="2:10">
      <c r="B466" s="30">
        <v>43449</v>
      </c>
      <c r="C466" s="31">
        <v>2935</v>
      </c>
      <c r="D466" s="31">
        <v>8796</v>
      </c>
      <c r="E466" s="31">
        <v>8751</v>
      </c>
      <c r="F466" s="31">
        <v>9366</v>
      </c>
      <c r="G466" s="31">
        <v>5884</v>
      </c>
      <c r="H466" s="20">
        <f t="shared" si="21"/>
        <v>35732</v>
      </c>
      <c r="I466" s="20">
        <f t="shared" si="22"/>
        <v>9366</v>
      </c>
      <c r="J466" s="20">
        <f t="shared" si="23"/>
        <v>2935</v>
      </c>
    </row>
    <row r="467" spans="2:10">
      <c r="B467" s="30">
        <v>43450</v>
      </c>
      <c r="C467" s="20">
        <v>9424</v>
      </c>
      <c r="D467" s="20">
        <v>9703</v>
      </c>
      <c r="E467" s="20">
        <v>4872</v>
      </c>
      <c r="F467" s="20">
        <v>6714</v>
      </c>
      <c r="G467" s="20">
        <v>9677</v>
      </c>
      <c r="H467" s="20">
        <f t="shared" si="21"/>
        <v>40390</v>
      </c>
      <c r="I467" s="20">
        <f t="shared" si="22"/>
        <v>9703</v>
      </c>
      <c r="J467" s="20">
        <f t="shared" si="23"/>
        <v>4872</v>
      </c>
    </row>
    <row r="468" spans="2:10">
      <c r="B468" s="30">
        <v>43451</v>
      </c>
      <c r="C468" s="20">
        <v>5627</v>
      </c>
      <c r="D468" s="20">
        <v>6627</v>
      </c>
      <c r="E468" s="20">
        <v>7782</v>
      </c>
      <c r="F468" s="20">
        <v>7740</v>
      </c>
      <c r="G468" s="20">
        <v>3295</v>
      </c>
      <c r="H468" s="20">
        <f t="shared" si="21"/>
        <v>31071</v>
      </c>
      <c r="I468" s="20">
        <f t="shared" si="22"/>
        <v>7782</v>
      </c>
      <c r="J468" s="20">
        <f t="shared" si="23"/>
        <v>3295</v>
      </c>
    </row>
    <row r="469" spans="2:10">
      <c r="B469" s="30">
        <v>43452</v>
      </c>
      <c r="C469" s="20">
        <v>6729</v>
      </c>
      <c r="D469" s="20">
        <v>5734</v>
      </c>
      <c r="E469" s="20">
        <v>6195</v>
      </c>
      <c r="F469" s="20">
        <v>6578</v>
      </c>
      <c r="G469" s="20">
        <v>3648</v>
      </c>
      <c r="H469" s="20">
        <f t="shared" si="21"/>
        <v>28884</v>
      </c>
      <c r="I469" s="20">
        <f t="shared" si="22"/>
        <v>6729</v>
      </c>
      <c r="J469" s="20">
        <f t="shared" si="23"/>
        <v>3648</v>
      </c>
    </row>
    <row r="470" spans="2:10">
      <c r="B470" s="30">
        <v>43453</v>
      </c>
      <c r="C470" s="20">
        <v>9492</v>
      </c>
      <c r="D470" s="20">
        <v>7234</v>
      </c>
      <c r="E470" s="20">
        <v>6025</v>
      </c>
      <c r="F470" s="20">
        <v>7284</v>
      </c>
      <c r="G470" s="20">
        <v>7528</v>
      </c>
      <c r="H470" s="20">
        <f t="shared" si="21"/>
        <v>37563</v>
      </c>
      <c r="I470" s="20">
        <f t="shared" si="22"/>
        <v>9492</v>
      </c>
      <c r="J470" s="20">
        <f t="shared" si="23"/>
        <v>6025</v>
      </c>
    </row>
    <row r="471" spans="2:10">
      <c r="B471" s="30">
        <v>43454</v>
      </c>
      <c r="C471" s="31">
        <v>7358</v>
      </c>
      <c r="D471" s="31">
        <v>5663</v>
      </c>
      <c r="E471" s="31">
        <v>7518</v>
      </c>
      <c r="F471" s="31">
        <v>8857</v>
      </c>
      <c r="G471" s="31">
        <v>4433</v>
      </c>
      <c r="H471" s="20">
        <f t="shared" si="21"/>
        <v>33829</v>
      </c>
      <c r="I471" s="20">
        <f t="shared" si="22"/>
        <v>8857</v>
      </c>
      <c r="J471" s="20">
        <f t="shared" si="23"/>
        <v>4433</v>
      </c>
    </row>
    <row r="472" spans="2:10">
      <c r="B472" s="30">
        <v>43455</v>
      </c>
      <c r="C472" s="31">
        <v>4232</v>
      </c>
      <c r="D472" s="31">
        <v>8226</v>
      </c>
      <c r="E472" s="31">
        <v>9569</v>
      </c>
      <c r="F472" s="31">
        <v>6172</v>
      </c>
      <c r="G472" s="31">
        <v>7751</v>
      </c>
      <c r="H472" s="20">
        <f t="shared" si="21"/>
        <v>35950</v>
      </c>
      <c r="I472" s="20">
        <f t="shared" si="22"/>
        <v>9569</v>
      </c>
      <c r="J472" s="20">
        <f t="shared" si="23"/>
        <v>4232</v>
      </c>
    </row>
    <row r="473" spans="2:10">
      <c r="B473" s="30">
        <v>43456</v>
      </c>
      <c r="C473" s="31">
        <v>5517</v>
      </c>
      <c r="D473" s="31">
        <v>7987</v>
      </c>
      <c r="E473" s="31">
        <v>9683</v>
      </c>
      <c r="F473" s="31">
        <v>4479</v>
      </c>
      <c r="G473" s="31">
        <v>6398</v>
      </c>
      <c r="H473" s="20">
        <f t="shared" si="21"/>
        <v>34064</v>
      </c>
      <c r="I473" s="20">
        <f t="shared" si="22"/>
        <v>9683</v>
      </c>
      <c r="J473" s="20">
        <f t="shared" si="23"/>
        <v>4479</v>
      </c>
    </row>
    <row r="474" spans="2:10">
      <c r="B474" s="30">
        <v>43457</v>
      </c>
      <c r="C474" s="31">
        <v>9221</v>
      </c>
      <c r="D474" s="31">
        <v>5207</v>
      </c>
      <c r="E474" s="31">
        <v>5746</v>
      </c>
      <c r="F474" s="31">
        <v>6640</v>
      </c>
      <c r="G474" s="31">
        <v>3050</v>
      </c>
      <c r="H474" s="20">
        <f t="shared" si="21"/>
        <v>29864</v>
      </c>
      <c r="I474" s="20">
        <f t="shared" si="22"/>
        <v>9221</v>
      </c>
      <c r="J474" s="20">
        <f t="shared" si="23"/>
        <v>3050</v>
      </c>
    </row>
    <row r="475" spans="2:10">
      <c r="B475" s="30">
        <v>43458</v>
      </c>
      <c r="C475" s="20">
        <v>3226</v>
      </c>
      <c r="D475" s="20">
        <v>7844</v>
      </c>
      <c r="E475" s="20">
        <v>4682</v>
      </c>
      <c r="F475" s="20">
        <v>3921</v>
      </c>
      <c r="G475" s="20">
        <v>5507</v>
      </c>
      <c r="H475" s="20">
        <f t="shared" si="21"/>
        <v>25180</v>
      </c>
      <c r="I475" s="20">
        <f t="shared" si="22"/>
        <v>7844</v>
      </c>
      <c r="J475" s="20">
        <f t="shared" si="23"/>
        <v>3226</v>
      </c>
    </row>
    <row r="476" spans="2:10">
      <c r="B476" s="206" t="s">
        <v>15</v>
      </c>
      <c r="C476" s="234">
        <f t="shared" ref="C476:J476" si="24">SUM(C4:C475)</f>
        <v>3098250</v>
      </c>
      <c r="D476" s="234">
        <f t="shared" si="24"/>
        <v>3010626</v>
      </c>
      <c r="E476" s="234">
        <f t="shared" si="24"/>
        <v>3074398</v>
      </c>
      <c r="F476" s="234">
        <f t="shared" si="24"/>
        <v>2976564</v>
      </c>
      <c r="G476" s="234">
        <f t="shared" si="24"/>
        <v>3043546</v>
      </c>
      <c r="H476" s="234">
        <f t="shared" si="24"/>
        <v>15203384</v>
      </c>
      <c r="I476" s="234">
        <f t="shared" si="24"/>
        <v>4147838</v>
      </c>
      <c r="J476" s="234">
        <f t="shared" si="24"/>
        <v>1912497</v>
      </c>
    </row>
    <row r="477" spans="2:10">
      <c r="B477" s="30" t="s">
        <v>50</v>
      </c>
      <c r="C477" s="26">
        <f>AVERAGE(C4:C475)</f>
        <v>6564.0889830508477</v>
      </c>
      <c r="D477" s="26">
        <f t="shared" ref="D477:J477" si="25">AVERAGE(D4:D475)</f>
        <v>6378.4449152542375</v>
      </c>
      <c r="E477" s="26">
        <f t="shared" si="25"/>
        <v>6513.5550847457625</v>
      </c>
      <c r="F477" s="26">
        <f t="shared" si="25"/>
        <v>6306.2796610169489</v>
      </c>
      <c r="G477" s="26">
        <f t="shared" si="25"/>
        <v>6448.1906779661012</v>
      </c>
      <c r="H477" s="26">
        <f t="shared" si="25"/>
        <v>32210.5593220339</v>
      </c>
      <c r="I477" s="26">
        <f t="shared" si="25"/>
        <v>8787.7923728813566</v>
      </c>
      <c r="J477" s="26">
        <f t="shared" si="25"/>
        <v>4051.9004237288136</v>
      </c>
    </row>
    <row r="478" spans="2:10">
      <c r="B478" s="30" t="s">
        <v>78</v>
      </c>
      <c r="C478" s="26">
        <f>MAX(C4:C475)</f>
        <v>9980</v>
      </c>
      <c r="D478" s="26">
        <f t="shared" ref="D478:J478" si="26">MAX(D4:D475)</f>
        <v>9969</v>
      </c>
      <c r="E478" s="26">
        <f t="shared" si="26"/>
        <v>9994</v>
      </c>
      <c r="F478" s="26">
        <f t="shared" si="26"/>
        <v>9997</v>
      </c>
      <c r="G478" s="26">
        <f t="shared" si="26"/>
        <v>9999</v>
      </c>
      <c r="H478" s="26">
        <f t="shared" si="26"/>
        <v>43806</v>
      </c>
      <c r="I478" s="26">
        <f t="shared" si="26"/>
        <v>9999</v>
      </c>
      <c r="J478" s="26">
        <f t="shared" si="26"/>
        <v>7813</v>
      </c>
    </row>
    <row r="479" spans="2:10">
      <c r="B479" s="30" t="s">
        <v>79</v>
      </c>
      <c r="C479" s="26">
        <f>MIN(C4:C475)</f>
        <v>2930</v>
      </c>
      <c r="D479" s="26">
        <f t="shared" ref="D479:J479" si="27">MIN(D4:D475)</f>
        <v>2906</v>
      </c>
      <c r="E479" s="26">
        <f t="shared" si="27"/>
        <v>2929</v>
      </c>
      <c r="F479" s="26">
        <f t="shared" si="27"/>
        <v>2904</v>
      </c>
      <c r="G479" s="26">
        <f t="shared" si="27"/>
        <v>2912</v>
      </c>
      <c r="H479" s="26">
        <f t="shared" si="27"/>
        <v>20382</v>
      </c>
      <c r="I479" s="26">
        <f t="shared" si="27"/>
        <v>4854</v>
      </c>
      <c r="J479" s="26">
        <f t="shared" si="27"/>
        <v>2904</v>
      </c>
    </row>
    <row r="480" spans="2:10">
      <c r="B480" s="30" t="s">
        <v>53</v>
      </c>
      <c r="C480" s="26">
        <f>COUNT(C4:C475)</f>
        <v>472</v>
      </c>
      <c r="D480" s="26">
        <f t="shared" ref="D480:J480" si="28">COUNT(D4:D475)</f>
        <v>472</v>
      </c>
      <c r="E480" s="26">
        <f t="shared" si="28"/>
        <v>472</v>
      </c>
      <c r="F480" s="26">
        <f t="shared" si="28"/>
        <v>472</v>
      </c>
      <c r="G480" s="26">
        <f t="shared" si="28"/>
        <v>472</v>
      </c>
      <c r="H480" s="26">
        <f t="shared" si="28"/>
        <v>472</v>
      </c>
      <c r="I480" s="26">
        <f t="shared" si="28"/>
        <v>472</v>
      </c>
      <c r="J480" s="26">
        <f t="shared" si="28"/>
        <v>472</v>
      </c>
    </row>
    <row r="1048573" spans="16383:16383">
      <c r="XFC1048573" s="32" t="s">
        <v>80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N21"/>
  <sheetViews>
    <sheetView workbookViewId="0">
      <selection activeCell="C18" sqref="C18:N21"/>
    </sheetView>
  </sheetViews>
  <sheetFormatPr defaultRowHeight="15"/>
  <cols>
    <col min="2" max="2" width="16" customWidth="1"/>
    <col min="3" max="3" width="12.42578125" customWidth="1"/>
    <col min="4" max="4" width="12.28515625" customWidth="1"/>
    <col min="5" max="6" width="12.42578125" customWidth="1"/>
    <col min="7" max="9" width="11.5703125" customWidth="1"/>
    <col min="10" max="10" width="13.28515625" customWidth="1"/>
    <col min="11" max="11" width="12" customWidth="1"/>
    <col min="12" max="12" width="10.42578125" customWidth="1"/>
    <col min="13" max="13" width="11.85546875" customWidth="1"/>
    <col min="14" max="14" width="13.140625" customWidth="1"/>
  </cols>
  <sheetData>
    <row r="1" spans="2:14" ht="18.75">
      <c r="D1" s="109" t="s">
        <v>435</v>
      </c>
    </row>
    <row r="3" spans="2:14" ht="15" customHeight="1">
      <c r="B3" s="271" t="s">
        <v>196</v>
      </c>
      <c r="C3" s="267" t="s">
        <v>197</v>
      </c>
      <c r="D3" s="267"/>
      <c r="E3" s="267"/>
      <c r="F3" s="267"/>
      <c r="G3" s="267"/>
      <c r="H3" s="267"/>
      <c r="I3" s="267"/>
      <c r="J3" s="267"/>
      <c r="K3" s="269" t="s">
        <v>49</v>
      </c>
      <c r="L3" s="275" t="s">
        <v>50</v>
      </c>
      <c r="M3" s="269" t="s">
        <v>198</v>
      </c>
      <c r="N3" s="269" t="s">
        <v>199</v>
      </c>
    </row>
    <row r="4" spans="2:14">
      <c r="B4" s="271"/>
      <c r="C4" s="110" t="s">
        <v>252</v>
      </c>
      <c r="D4" s="110" t="s">
        <v>253</v>
      </c>
      <c r="E4" s="110" t="s">
        <v>254</v>
      </c>
      <c r="F4" s="110" t="s">
        <v>255</v>
      </c>
      <c r="G4" s="110" t="s">
        <v>256</v>
      </c>
      <c r="H4" s="110" t="s">
        <v>257</v>
      </c>
      <c r="I4" s="110" t="s">
        <v>258</v>
      </c>
      <c r="J4" s="110" t="s">
        <v>259</v>
      </c>
      <c r="K4" s="270"/>
      <c r="L4" s="276"/>
      <c r="M4" s="270"/>
      <c r="N4" s="270"/>
    </row>
    <row r="5" spans="2:14">
      <c r="B5" s="128" t="s">
        <v>206</v>
      </c>
      <c r="C5" s="112">
        <v>6997</v>
      </c>
      <c r="D5" s="112">
        <v>7185</v>
      </c>
      <c r="E5" s="112">
        <v>8281</v>
      </c>
      <c r="F5" s="112">
        <v>7088</v>
      </c>
      <c r="G5" s="112">
        <v>7985</v>
      </c>
      <c r="H5" s="112">
        <v>8670</v>
      </c>
      <c r="I5" s="112">
        <v>6840</v>
      </c>
      <c r="J5" s="112">
        <v>8223</v>
      </c>
      <c r="K5" s="112">
        <f t="shared" ref="K5:K16" si="0">SUM(C5:J5)</f>
        <v>61269</v>
      </c>
      <c r="L5" s="112">
        <f>AVERAGE(C5:J5)</f>
        <v>7658.625</v>
      </c>
      <c r="M5" s="112">
        <f>MAX(C5:J5)</f>
        <v>8670</v>
      </c>
      <c r="N5" s="112">
        <f>MIN(C5:J5)</f>
        <v>6840</v>
      </c>
    </row>
    <row r="6" spans="2:14">
      <c r="B6" s="128" t="s">
        <v>207</v>
      </c>
      <c r="C6" s="112">
        <v>9903</v>
      </c>
      <c r="D6" s="112">
        <v>9085</v>
      </c>
      <c r="E6" s="112">
        <v>7445</v>
      </c>
      <c r="F6" s="112">
        <v>6701</v>
      </c>
      <c r="G6" s="112">
        <v>7896</v>
      </c>
      <c r="H6" s="112">
        <v>6940</v>
      </c>
      <c r="I6" s="112">
        <v>8283</v>
      </c>
      <c r="J6" s="112">
        <v>9687</v>
      </c>
      <c r="K6" s="112">
        <f t="shared" si="0"/>
        <v>65940</v>
      </c>
      <c r="L6" s="112">
        <f t="shared" ref="L6:L16" si="1">AVERAGE(C6:J6)</f>
        <v>8242.5</v>
      </c>
      <c r="M6" s="112">
        <f t="shared" ref="M6:M16" si="2">MAX(C6:J6)</f>
        <v>9903</v>
      </c>
      <c r="N6" s="112">
        <f t="shared" ref="N6:N16" si="3">MIN(C6:J6)</f>
        <v>6701</v>
      </c>
    </row>
    <row r="7" spans="2:14">
      <c r="B7" s="128" t="s">
        <v>208</v>
      </c>
      <c r="C7" s="112">
        <v>8235</v>
      </c>
      <c r="D7" s="112">
        <v>6952</v>
      </c>
      <c r="E7" s="112">
        <v>7903</v>
      </c>
      <c r="F7" s="112">
        <v>8747</v>
      </c>
      <c r="G7" s="112">
        <v>7128</v>
      </c>
      <c r="H7" s="112">
        <v>9961</v>
      </c>
      <c r="I7" s="112">
        <v>9253</v>
      </c>
      <c r="J7" s="112">
        <v>7393</v>
      </c>
      <c r="K7" s="112">
        <f t="shared" si="0"/>
        <v>65572</v>
      </c>
      <c r="L7" s="112">
        <f t="shared" si="1"/>
        <v>8196.5</v>
      </c>
      <c r="M7" s="112">
        <f t="shared" si="2"/>
        <v>9961</v>
      </c>
      <c r="N7" s="112">
        <f t="shared" si="3"/>
        <v>6952</v>
      </c>
    </row>
    <row r="8" spans="2:14">
      <c r="B8" s="128" t="s">
        <v>209</v>
      </c>
      <c r="C8" s="112">
        <v>7495</v>
      </c>
      <c r="D8" s="112">
        <v>9512</v>
      </c>
      <c r="E8" s="112">
        <v>8174</v>
      </c>
      <c r="F8" s="112">
        <v>8265</v>
      </c>
      <c r="G8" s="112">
        <v>7664</v>
      </c>
      <c r="H8" s="112">
        <v>9750</v>
      </c>
      <c r="I8" s="112">
        <v>7104</v>
      </c>
      <c r="J8" s="112">
        <v>8460</v>
      </c>
      <c r="K8" s="112">
        <f t="shared" si="0"/>
        <v>66424</v>
      </c>
      <c r="L8" s="112">
        <f t="shared" si="1"/>
        <v>8303</v>
      </c>
      <c r="M8" s="112">
        <f t="shared" si="2"/>
        <v>9750</v>
      </c>
      <c r="N8" s="112">
        <f t="shared" si="3"/>
        <v>7104</v>
      </c>
    </row>
    <row r="9" spans="2:14">
      <c r="B9" s="128" t="s">
        <v>210</v>
      </c>
      <c r="C9" s="112">
        <v>6895</v>
      </c>
      <c r="D9" s="112">
        <v>9378</v>
      </c>
      <c r="E9" s="112">
        <v>7993</v>
      </c>
      <c r="F9" s="112">
        <v>8559</v>
      </c>
      <c r="G9" s="112">
        <v>9155</v>
      </c>
      <c r="H9" s="112">
        <v>9774</v>
      </c>
      <c r="I9" s="112">
        <v>6995</v>
      </c>
      <c r="J9" s="112">
        <v>7952</v>
      </c>
      <c r="K9" s="112">
        <f t="shared" si="0"/>
        <v>66701</v>
      </c>
      <c r="L9" s="112">
        <f t="shared" si="1"/>
        <v>8337.625</v>
      </c>
      <c r="M9" s="112">
        <f t="shared" si="2"/>
        <v>9774</v>
      </c>
      <c r="N9" s="112">
        <f t="shared" si="3"/>
        <v>6895</v>
      </c>
    </row>
    <row r="10" spans="2:14">
      <c r="B10" s="128" t="s">
        <v>211</v>
      </c>
      <c r="C10" s="112">
        <v>9245</v>
      </c>
      <c r="D10" s="112">
        <v>9381</v>
      </c>
      <c r="E10" s="112">
        <v>8117</v>
      </c>
      <c r="F10" s="112">
        <v>8007</v>
      </c>
      <c r="G10" s="112">
        <v>9793</v>
      </c>
      <c r="H10" s="112">
        <v>8277</v>
      </c>
      <c r="I10" s="112">
        <v>8342</v>
      </c>
      <c r="J10" s="112">
        <v>8147</v>
      </c>
      <c r="K10" s="112">
        <f t="shared" si="0"/>
        <v>69309</v>
      </c>
      <c r="L10" s="112">
        <f t="shared" si="1"/>
        <v>8663.625</v>
      </c>
      <c r="M10" s="112">
        <f t="shared" si="2"/>
        <v>9793</v>
      </c>
      <c r="N10" s="112">
        <f t="shared" si="3"/>
        <v>8007</v>
      </c>
    </row>
    <row r="11" spans="2:14">
      <c r="B11" s="128" t="s">
        <v>212</v>
      </c>
      <c r="C11" s="112">
        <v>9563</v>
      </c>
      <c r="D11" s="112">
        <v>8633</v>
      </c>
      <c r="E11" s="112">
        <v>8925</v>
      </c>
      <c r="F11" s="112">
        <v>9138</v>
      </c>
      <c r="G11" s="112">
        <v>6861</v>
      </c>
      <c r="H11" s="112">
        <v>9916</v>
      </c>
      <c r="I11" s="112">
        <v>8295</v>
      </c>
      <c r="J11" s="112">
        <v>9791</v>
      </c>
      <c r="K11" s="112">
        <f t="shared" si="0"/>
        <v>71122</v>
      </c>
      <c r="L11" s="112">
        <f t="shared" si="1"/>
        <v>8890.25</v>
      </c>
      <c r="M11" s="112">
        <f t="shared" si="2"/>
        <v>9916</v>
      </c>
      <c r="N11" s="112">
        <f t="shared" si="3"/>
        <v>6861</v>
      </c>
    </row>
    <row r="12" spans="2:14">
      <c r="B12" s="128" t="s">
        <v>213</v>
      </c>
      <c r="C12" s="112">
        <v>7972</v>
      </c>
      <c r="D12" s="112">
        <v>6970</v>
      </c>
      <c r="E12" s="112">
        <v>6705</v>
      </c>
      <c r="F12" s="112">
        <v>8548</v>
      </c>
      <c r="G12" s="112">
        <v>8341</v>
      </c>
      <c r="H12" s="112">
        <v>6772</v>
      </c>
      <c r="I12" s="112">
        <v>7931</v>
      </c>
      <c r="J12" s="112">
        <v>7079</v>
      </c>
      <c r="K12" s="112">
        <f t="shared" si="0"/>
        <v>60318</v>
      </c>
      <c r="L12" s="112">
        <f t="shared" si="1"/>
        <v>7539.75</v>
      </c>
      <c r="M12" s="112">
        <f t="shared" si="2"/>
        <v>8548</v>
      </c>
      <c r="N12" s="112">
        <f t="shared" si="3"/>
        <v>6705</v>
      </c>
    </row>
    <row r="13" spans="2:14">
      <c r="B13" s="128" t="s">
        <v>214</v>
      </c>
      <c r="C13" s="112">
        <v>7117</v>
      </c>
      <c r="D13" s="112">
        <v>8077</v>
      </c>
      <c r="E13" s="112">
        <v>7125</v>
      </c>
      <c r="F13" s="112">
        <v>9688</v>
      </c>
      <c r="G13" s="112">
        <v>6878</v>
      </c>
      <c r="H13" s="112">
        <v>8763</v>
      </c>
      <c r="I13" s="112">
        <v>8237</v>
      </c>
      <c r="J13" s="112">
        <v>8199</v>
      </c>
      <c r="K13" s="112">
        <f t="shared" si="0"/>
        <v>64084</v>
      </c>
      <c r="L13" s="112">
        <f t="shared" si="1"/>
        <v>8010.5</v>
      </c>
      <c r="M13" s="112">
        <f t="shared" si="2"/>
        <v>9688</v>
      </c>
      <c r="N13" s="112">
        <f t="shared" si="3"/>
        <v>6878</v>
      </c>
    </row>
    <row r="14" spans="2:14">
      <c r="B14" s="128" t="s">
        <v>215</v>
      </c>
      <c r="C14" s="112">
        <v>9446</v>
      </c>
      <c r="D14" s="112">
        <v>8536</v>
      </c>
      <c r="E14" s="112">
        <v>8617</v>
      </c>
      <c r="F14" s="112">
        <v>8780</v>
      </c>
      <c r="G14" s="112">
        <v>8268</v>
      </c>
      <c r="H14" s="112">
        <v>9345</v>
      </c>
      <c r="I14" s="112">
        <v>7773</v>
      </c>
      <c r="J14" s="112">
        <v>8609</v>
      </c>
      <c r="K14" s="112">
        <f t="shared" si="0"/>
        <v>69374</v>
      </c>
      <c r="L14" s="112">
        <f t="shared" si="1"/>
        <v>8671.75</v>
      </c>
      <c r="M14" s="112">
        <f t="shared" si="2"/>
        <v>9446</v>
      </c>
      <c r="N14" s="112">
        <f t="shared" si="3"/>
        <v>7773</v>
      </c>
    </row>
    <row r="15" spans="2:14">
      <c r="B15" s="128" t="s">
        <v>216</v>
      </c>
      <c r="C15" s="112">
        <v>9729</v>
      </c>
      <c r="D15" s="112">
        <v>8172</v>
      </c>
      <c r="E15" s="112">
        <v>7242</v>
      </c>
      <c r="F15" s="112">
        <v>7133</v>
      </c>
      <c r="G15" s="112">
        <v>8888</v>
      </c>
      <c r="H15" s="112">
        <v>8893</v>
      </c>
      <c r="I15" s="112">
        <v>9544</v>
      </c>
      <c r="J15" s="112">
        <v>7463</v>
      </c>
      <c r="K15" s="112">
        <f t="shared" si="0"/>
        <v>67064</v>
      </c>
      <c r="L15" s="112">
        <f t="shared" si="1"/>
        <v>8383</v>
      </c>
      <c r="M15" s="112">
        <f t="shared" si="2"/>
        <v>9729</v>
      </c>
      <c r="N15" s="112">
        <f t="shared" si="3"/>
        <v>7133</v>
      </c>
    </row>
    <row r="16" spans="2:14">
      <c r="B16" s="128" t="s">
        <v>217</v>
      </c>
      <c r="C16" s="112">
        <v>7676</v>
      </c>
      <c r="D16" s="112">
        <v>7127</v>
      </c>
      <c r="E16" s="112">
        <v>7959</v>
      </c>
      <c r="F16" s="112">
        <v>6679</v>
      </c>
      <c r="G16" s="112">
        <v>6750</v>
      </c>
      <c r="H16" s="112">
        <v>7194</v>
      </c>
      <c r="I16" s="112">
        <v>9098</v>
      </c>
      <c r="J16" s="112">
        <v>9594</v>
      </c>
      <c r="K16" s="112">
        <f t="shared" si="0"/>
        <v>62077</v>
      </c>
      <c r="L16" s="112">
        <f t="shared" si="1"/>
        <v>7759.625</v>
      </c>
      <c r="M16" s="112">
        <f t="shared" si="2"/>
        <v>9594</v>
      </c>
      <c r="N16" s="112">
        <f t="shared" si="3"/>
        <v>6679</v>
      </c>
    </row>
    <row r="17" spans="2:14">
      <c r="B17" s="117" t="s">
        <v>49</v>
      </c>
      <c r="C17" s="118">
        <f t="shared" ref="C17:N17" si="4">SUM(C5:C16)</f>
        <v>100273</v>
      </c>
      <c r="D17" s="118">
        <f t="shared" si="4"/>
        <v>99008</v>
      </c>
      <c r="E17" s="118">
        <f t="shared" si="4"/>
        <v>94486</v>
      </c>
      <c r="F17" s="118">
        <f t="shared" si="4"/>
        <v>97333</v>
      </c>
      <c r="G17" s="118">
        <f t="shared" si="4"/>
        <v>95607</v>
      </c>
      <c r="H17" s="118">
        <f t="shared" si="4"/>
        <v>104255</v>
      </c>
      <c r="I17" s="118">
        <f t="shared" si="4"/>
        <v>97695</v>
      </c>
      <c r="J17" s="118">
        <f t="shared" si="4"/>
        <v>100597</v>
      </c>
      <c r="K17" s="118">
        <f t="shared" si="4"/>
        <v>789254</v>
      </c>
      <c r="L17" s="118">
        <f t="shared" si="4"/>
        <v>98656.75</v>
      </c>
      <c r="M17" s="118">
        <f t="shared" si="4"/>
        <v>114772</v>
      </c>
      <c r="N17" s="118">
        <f t="shared" si="4"/>
        <v>84528</v>
      </c>
    </row>
    <row r="18" spans="2:14">
      <c r="B18" s="115" t="s">
        <v>50</v>
      </c>
      <c r="C18" s="116">
        <f>AVERAGE(C5:C16)</f>
        <v>8356.0833333333339</v>
      </c>
      <c r="D18" s="116">
        <f t="shared" ref="D18:N18" si="5">AVERAGE(D5:D16)</f>
        <v>8250.6666666666661</v>
      </c>
      <c r="E18" s="116">
        <f t="shared" si="5"/>
        <v>7873.833333333333</v>
      </c>
      <c r="F18" s="116">
        <f t="shared" si="5"/>
        <v>8111.083333333333</v>
      </c>
      <c r="G18" s="116">
        <f t="shared" si="5"/>
        <v>7967.25</v>
      </c>
      <c r="H18" s="116">
        <f t="shared" si="5"/>
        <v>8687.9166666666661</v>
      </c>
      <c r="I18" s="116">
        <f t="shared" si="5"/>
        <v>8141.25</v>
      </c>
      <c r="J18" s="116">
        <f t="shared" si="5"/>
        <v>8383.0833333333339</v>
      </c>
      <c r="K18" s="116">
        <f t="shared" si="5"/>
        <v>65771.166666666672</v>
      </c>
      <c r="L18" s="116">
        <f t="shared" si="5"/>
        <v>8221.3958333333339</v>
      </c>
      <c r="M18" s="116">
        <f t="shared" si="5"/>
        <v>9564.3333333333339</v>
      </c>
      <c r="N18" s="116">
        <f t="shared" si="5"/>
        <v>7044</v>
      </c>
    </row>
    <row r="19" spans="2:14">
      <c r="B19" s="115" t="s">
        <v>198</v>
      </c>
      <c r="C19" s="116">
        <f>MAX(C5:C16)</f>
        <v>9903</v>
      </c>
      <c r="D19" s="116">
        <f t="shared" ref="D19:N19" si="6">MAX(D5:D16)</f>
        <v>9512</v>
      </c>
      <c r="E19" s="116">
        <f t="shared" si="6"/>
        <v>8925</v>
      </c>
      <c r="F19" s="116">
        <f t="shared" si="6"/>
        <v>9688</v>
      </c>
      <c r="G19" s="116">
        <f t="shared" si="6"/>
        <v>9793</v>
      </c>
      <c r="H19" s="116">
        <f t="shared" si="6"/>
        <v>9961</v>
      </c>
      <c r="I19" s="116">
        <f t="shared" si="6"/>
        <v>9544</v>
      </c>
      <c r="J19" s="116">
        <f t="shared" si="6"/>
        <v>9791</v>
      </c>
      <c r="K19" s="116">
        <f t="shared" si="6"/>
        <v>71122</v>
      </c>
      <c r="L19" s="116">
        <f t="shared" si="6"/>
        <v>8890.25</v>
      </c>
      <c r="M19" s="116">
        <f t="shared" si="6"/>
        <v>9961</v>
      </c>
      <c r="N19" s="116">
        <f t="shared" si="6"/>
        <v>8007</v>
      </c>
    </row>
    <row r="20" spans="2:14">
      <c r="B20" s="115" t="s">
        <v>199</v>
      </c>
      <c r="C20" s="116">
        <f>MIN(C5:C16)</f>
        <v>6895</v>
      </c>
      <c r="D20" s="116">
        <f t="shared" ref="D20:N20" si="7">MIN(D5:D16)</f>
        <v>6952</v>
      </c>
      <c r="E20" s="116">
        <f t="shared" si="7"/>
        <v>6705</v>
      </c>
      <c r="F20" s="116">
        <f t="shared" si="7"/>
        <v>6679</v>
      </c>
      <c r="G20" s="116">
        <f t="shared" si="7"/>
        <v>6750</v>
      </c>
      <c r="H20" s="116">
        <f t="shared" si="7"/>
        <v>6772</v>
      </c>
      <c r="I20" s="116">
        <f t="shared" si="7"/>
        <v>6840</v>
      </c>
      <c r="J20" s="116">
        <f t="shared" si="7"/>
        <v>7079</v>
      </c>
      <c r="K20" s="116">
        <f t="shared" si="7"/>
        <v>60318</v>
      </c>
      <c r="L20" s="116">
        <f t="shared" si="7"/>
        <v>7539.75</v>
      </c>
      <c r="M20" s="116">
        <f t="shared" si="7"/>
        <v>8548</v>
      </c>
      <c r="N20" s="116">
        <f t="shared" si="7"/>
        <v>6679</v>
      </c>
    </row>
    <row r="21" spans="2:14">
      <c r="B21" s="115" t="s">
        <v>53</v>
      </c>
      <c r="C21" s="20">
        <f>COUNT(C5:C16)</f>
        <v>12</v>
      </c>
      <c r="D21" s="20">
        <f t="shared" ref="D21:N21" si="8">COUNT(D5:D16)</f>
        <v>12</v>
      </c>
      <c r="E21" s="20">
        <f t="shared" si="8"/>
        <v>12</v>
      </c>
      <c r="F21" s="20">
        <f t="shared" si="8"/>
        <v>12</v>
      </c>
      <c r="G21" s="20">
        <f t="shared" si="8"/>
        <v>12</v>
      </c>
      <c r="H21" s="20">
        <f t="shared" si="8"/>
        <v>12</v>
      </c>
      <c r="I21" s="20">
        <f t="shared" si="8"/>
        <v>12</v>
      </c>
      <c r="J21" s="20">
        <f t="shared" si="8"/>
        <v>12</v>
      </c>
      <c r="K21" s="20">
        <f t="shared" si="8"/>
        <v>12</v>
      </c>
      <c r="L21" s="20">
        <f t="shared" si="8"/>
        <v>12</v>
      </c>
      <c r="M21" s="20">
        <f t="shared" si="8"/>
        <v>12</v>
      </c>
      <c r="N21" s="20">
        <f t="shared" si="8"/>
        <v>12</v>
      </c>
    </row>
  </sheetData>
  <mergeCells count="6">
    <mergeCell ref="N3:N4"/>
    <mergeCell ref="B3:B4"/>
    <mergeCell ref="C3:J3"/>
    <mergeCell ref="K3:K4"/>
    <mergeCell ref="L3:L4"/>
    <mergeCell ref="M3:M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M28"/>
  <sheetViews>
    <sheetView topLeftCell="B6" workbookViewId="0">
      <selection activeCell="D25" sqref="D25:J28"/>
    </sheetView>
  </sheetViews>
  <sheetFormatPr defaultRowHeight="15"/>
  <cols>
    <col min="1" max="1" width="3.42578125" style="15" customWidth="1"/>
    <col min="2" max="2" width="6.85546875" style="14" customWidth="1"/>
    <col min="3" max="3" width="19.7109375" style="15" customWidth="1"/>
    <col min="4" max="4" width="15.85546875" style="15" customWidth="1"/>
    <col min="5" max="5" width="17" style="15" customWidth="1"/>
    <col min="6" max="7" width="16.85546875" style="15" customWidth="1"/>
    <col min="8" max="8" width="12.85546875" style="15" bestFit="1" customWidth="1"/>
    <col min="9" max="9" width="14.140625" style="14" customWidth="1"/>
    <col min="10" max="10" width="15" style="14" bestFit="1" customWidth="1"/>
    <col min="11" max="11" width="14" style="15" customWidth="1"/>
    <col min="12" max="12" width="17.85546875" style="15" customWidth="1"/>
    <col min="13" max="255" width="9.140625" style="15"/>
    <col min="256" max="256" width="3.42578125" style="15" customWidth="1"/>
    <col min="257" max="257" width="6.85546875" style="15" customWidth="1"/>
    <col min="258" max="258" width="15.5703125" style="15" customWidth="1"/>
    <col min="259" max="259" width="8.28515625" style="15" bestFit="1" customWidth="1"/>
    <col min="260" max="260" width="13.140625" style="15" customWidth="1"/>
    <col min="261" max="261" width="10.85546875" style="15" customWidth="1"/>
    <col min="262" max="262" width="12" style="15" customWidth="1"/>
    <col min="263" max="263" width="12.85546875" style="15" customWidth="1"/>
    <col min="264" max="264" width="3.85546875" style="15" customWidth="1"/>
    <col min="265" max="265" width="6.140625" style="15" customWidth="1"/>
    <col min="266" max="266" width="15" style="15" bestFit="1" customWidth="1"/>
    <col min="267" max="267" width="11.140625" style="15" customWidth="1"/>
    <col min="268" max="268" width="10.5703125" style="15" customWidth="1"/>
    <col min="269" max="511" width="9.140625" style="15"/>
    <col min="512" max="512" width="3.42578125" style="15" customWidth="1"/>
    <col min="513" max="513" width="6.85546875" style="15" customWidth="1"/>
    <col min="514" max="514" width="15.5703125" style="15" customWidth="1"/>
    <col min="515" max="515" width="8.28515625" style="15" bestFit="1" customWidth="1"/>
    <col min="516" max="516" width="13.140625" style="15" customWidth="1"/>
    <col min="517" max="517" width="10.85546875" style="15" customWidth="1"/>
    <col min="518" max="518" width="12" style="15" customWidth="1"/>
    <col min="519" max="519" width="12.85546875" style="15" customWidth="1"/>
    <col min="520" max="520" width="3.85546875" style="15" customWidth="1"/>
    <col min="521" max="521" width="6.140625" style="15" customWidth="1"/>
    <col min="522" max="522" width="15" style="15" bestFit="1" customWidth="1"/>
    <col min="523" max="523" width="11.140625" style="15" customWidth="1"/>
    <col min="524" max="524" width="10.5703125" style="15" customWidth="1"/>
    <col min="525" max="767" width="9.140625" style="15"/>
    <col min="768" max="768" width="3.42578125" style="15" customWidth="1"/>
    <col min="769" max="769" width="6.85546875" style="15" customWidth="1"/>
    <col min="770" max="770" width="15.5703125" style="15" customWidth="1"/>
    <col min="771" max="771" width="8.28515625" style="15" bestFit="1" customWidth="1"/>
    <col min="772" max="772" width="13.140625" style="15" customWidth="1"/>
    <col min="773" max="773" width="10.85546875" style="15" customWidth="1"/>
    <col min="774" max="774" width="12" style="15" customWidth="1"/>
    <col min="775" max="775" width="12.85546875" style="15" customWidth="1"/>
    <col min="776" max="776" width="3.85546875" style="15" customWidth="1"/>
    <col min="777" max="777" width="6.140625" style="15" customWidth="1"/>
    <col min="778" max="778" width="15" style="15" bestFit="1" customWidth="1"/>
    <col min="779" max="779" width="11.140625" style="15" customWidth="1"/>
    <col min="780" max="780" width="10.5703125" style="15" customWidth="1"/>
    <col min="781" max="1023" width="9.140625" style="15"/>
    <col min="1024" max="1024" width="3.42578125" style="15" customWidth="1"/>
    <col min="1025" max="1025" width="6.85546875" style="15" customWidth="1"/>
    <col min="1026" max="1026" width="15.5703125" style="15" customWidth="1"/>
    <col min="1027" max="1027" width="8.28515625" style="15" bestFit="1" customWidth="1"/>
    <col min="1028" max="1028" width="13.140625" style="15" customWidth="1"/>
    <col min="1029" max="1029" width="10.85546875" style="15" customWidth="1"/>
    <col min="1030" max="1030" width="12" style="15" customWidth="1"/>
    <col min="1031" max="1031" width="12.85546875" style="15" customWidth="1"/>
    <col min="1032" max="1032" width="3.85546875" style="15" customWidth="1"/>
    <col min="1033" max="1033" width="6.140625" style="15" customWidth="1"/>
    <col min="1034" max="1034" width="15" style="15" bestFit="1" customWidth="1"/>
    <col min="1035" max="1035" width="11.140625" style="15" customWidth="1"/>
    <col min="1036" max="1036" width="10.5703125" style="15" customWidth="1"/>
    <col min="1037" max="1279" width="9.140625" style="15"/>
    <col min="1280" max="1280" width="3.42578125" style="15" customWidth="1"/>
    <col min="1281" max="1281" width="6.85546875" style="15" customWidth="1"/>
    <col min="1282" max="1282" width="15.5703125" style="15" customWidth="1"/>
    <col min="1283" max="1283" width="8.28515625" style="15" bestFit="1" customWidth="1"/>
    <col min="1284" max="1284" width="13.140625" style="15" customWidth="1"/>
    <col min="1285" max="1285" width="10.85546875" style="15" customWidth="1"/>
    <col min="1286" max="1286" width="12" style="15" customWidth="1"/>
    <col min="1287" max="1287" width="12.85546875" style="15" customWidth="1"/>
    <col min="1288" max="1288" width="3.85546875" style="15" customWidth="1"/>
    <col min="1289" max="1289" width="6.140625" style="15" customWidth="1"/>
    <col min="1290" max="1290" width="15" style="15" bestFit="1" customWidth="1"/>
    <col min="1291" max="1291" width="11.140625" style="15" customWidth="1"/>
    <col min="1292" max="1292" width="10.5703125" style="15" customWidth="1"/>
    <col min="1293" max="1535" width="9.140625" style="15"/>
    <col min="1536" max="1536" width="3.42578125" style="15" customWidth="1"/>
    <col min="1537" max="1537" width="6.85546875" style="15" customWidth="1"/>
    <col min="1538" max="1538" width="15.5703125" style="15" customWidth="1"/>
    <col min="1539" max="1539" width="8.28515625" style="15" bestFit="1" customWidth="1"/>
    <col min="1540" max="1540" width="13.140625" style="15" customWidth="1"/>
    <col min="1541" max="1541" width="10.85546875" style="15" customWidth="1"/>
    <col min="1542" max="1542" width="12" style="15" customWidth="1"/>
    <col min="1543" max="1543" width="12.85546875" style="15" customWidth="1"/>
    <col min="1544" max="1544" width="3.85546875" style="15" customWidth="1"/>
    <col min="1545" max="1545" width="6.140625" style="15" customWidth="1"/>
    <col min="1546" max="1546" width="15" style="15" bestFit="1" customWidth="1"/>
    <col min="1547" max="1547" width="11.140625" style="15" customWidth="1"/>
    <col min="1548" max="1548" width="10.5703125" style="15" customWidth="1"/>
    <col min="1549" max="1791" width="9.140625" style="15"/>
    <col min="1792" max="1792" width="3.42578125" style="15" customWidth="1"/>
    <col min="1793" max="1793" width="6.85546875" style="15" customWidth="1"/>
    <col min="1794" max="1794" width="15.5703125" style="15" customWidth="1"/>
    <col min="1795" max="1795" width="8.28515625" style="15" bestFit="1" customWidth="1"/>
    <col min="1796" max="1796" width="13.140625" style="15" customWidth="1"/>
    <col min="1797" max="1797" width="10.85546875" style="15" customWidth="1"/>
    <col min="1798" max="1798" width="12" style="15" customWidth="1"/>
    <col min="1799" max="1799" width="12.85546875" style="15" customWidth="1"/>
    <col min="1800" max="1800" width="3.85546875" style="15" customWidth="1"/>
    <col min="1801" max="1801" width="6.140625" style="15" customWidth="1"/>
    <col min="1802" max="1802" width="15" style="15" bestFit="1" customWidth="1"/>
    <col min="1803" max="1803" width="11.140625" style="15" customWidth="1"/>
    <col min="1804" max="1804" width="10.5703125" style="15" customWidth="1"/>
    <col min="1805" max="2047" width="9.140625" style="15"/>
    <col min="2048" max="2048" width="3.42578125" style="15" customWidth="1"/>
    <col min="2049" max="2049" width="6.85546875" style="15" customWidth="1"/>
    <col min="2050" max="2050" width="15.5703125" style="15" customWidth="1"/>
    <col min="2051" max="2051" width="8.28515625" style="15" bestFit="1" customWidth="1"/>
    <col min="2052" max="2052" width="13.140625" style="15" customWidth="1"/>
    <col min="2053" max="2053" width="10.85546875" style="15" customWidth="1"/>
    <col min="2054" max="2054" width="12" style="15" customWidth="1"/>
    <col min="2055" max="2055" width="12.85546875" style="15" customWidth="1"/>
    <col min="2056" max="2056" width="3.85546875" style="15" customWidth="1"/>
    <col min="2057" max="2057" width="6.140625" style="15" customWidth="1"/>
    <col min="2058" max="2058" width="15" style="15" bestFit="1" customWidth="1"/>
    <col min="2059" max="2059" width="11.140625" style="15" customWidth="1"/>
    <col min="2060" max="2060" width="10.5703125" style="15" customWidth="1"/>
    <col min="2061" max="2303" width="9.140625" style="15"/>
    <col min="2304" max="2304" width="3.42578125" style="15" customWidth="1"/>
    <col min="2305" max="2305" width="6.85546875" style="15" customWidth="1"/>
    <col min="2306" max="2306" width="15.5703125" style="15" customWidth="1"/>
    <col min="2307" max="2307" width="8.28515625" style="15" bestFit="1" customWidth="1"/>
    <col min="2308" max="2308" width="13.140625" style="15" customWidth="1"/>
    <col min="2309" max="2309" width="10.85546875" style="15" customWidth="1"/>
    <col min="2310" max="2310" width="12" style="15" customWidth="1"/>
    <col min="2311" max="2311" width="12.85546875" style="15" customWidth="1"/>
    <col min="2312" max="2312" width="3.85546875" style="15" customWidth="1"/>
    <col min="2313" max="2313" width="6.140625" style="15" customWidth="1"/>
    <col min="2314" max="2314" width="15" style="15" bestFit="1" customWidth="1"/>
    <col min="2315" max="2315" width="11.140625" style="15" customWidth="1"/>
    <col min="2316" max="2316" width="10.5703125" style="15" customWidth="1"/>
    <col min="2317" max="2559" width="9.140625" style="15"/>
    <col min="2560" max="2560" width="3.42578125" style="15" customWidth="1"/>
    <col min="2561" max="2561" width="6.85546875" style="15" customWidth="1"/>
    <col min="2562" max="2562" width="15.5703125" style="15" customWidth="1"/>
    <col min="2563" max="2563" width="8.28515625" style="15" bestFit="1" customWidth="1"/>
    <col min="2564" max="2564" width="13.140625" style="15" customWidth="1"/>
    <col min="2565" max="2565" width="10.85546875" style="15" customWidth="1"/>
    <col min="2566" max="2566" width="12" style="15" customWidth="1"/>
    <col min="2567" max="2567" width="12.85546875" style="15" customWidth="1"/>
    <col min="2568" max="2568" width="3.85546875" style="15" customWidth="1"/>
    <col min="2569" max="2569" width="6.140625" style="15" customWidth="1"/>
    <col min="2570" max="2570" width="15" style="15" bestFit="1" customWidth="1"/>
    <col min="2571" max="2571" width="11.140625" style="15" customWidth="1"/>
    <col min="2572" max="2572" width="10.5703125" style="15" customWidth="1"/>
    <col min="2573" max="2815" width="9.140625" style="15"/>
    <col min="2816" max="2816" width="3.42578125" style="15" customWidth="1"/>
    <col min="2817" max="2817" width="6.85546875" style="15" customWidth="1"/>
    <col min="2818" max="2818" width="15.5703125" style="15" customWidth="1"/>
    <col min="2819" max="2819" width="8.28515625" style="15" bestFit="1" customWidth="1"/>
    <col min="2820" max="2820" width="13.140625" style="15" customWidth="1"/>
    <col min="2821" max="2821" width="10.85546875" style="15" customWidth="1"/>
    <col min="2822" max="2822" width="12" style="15" customWidth="1"/>
    <col min="2823" max="2823" width="12.85546875" style="15" customWidth="1"/>
    <col min="2824" max="2824" width="3.85546875" style="15" customWidth="1"/>
    <col min="2825" max="2825" width="6.140625" style="15" customWidth="1"/>
    <col min="2826" max="2826" width="15" style="15" bestFit="1" customWidth="1"/>
    <col min="2827" max="2827" width="11.140625" style="15" customWidth="1"/>
    <col min="2828" max="2828" width="10.5703125" style="15" customWidth="1"/>
    <col min="2829" max="3071" width="9.140625" style="15"/>
    <col min="3072" max="3072" width="3.42578125" style="15" customWidth="1"/>
    <col min="3073" max="3073" width="6.85546875" style="15" customWidth="1"/>
    <col min="3074" max="3074" width="15.5703125" style="15" customWidth="1"/>
    <col min="3075" max="3075" width="8.28515625" style="15" bestFit="1" customWidth="1"/>
    <col min="3076" max="3076" width="13.140625" style="15" customWidth="1"/>
    <col min="3077" max="3077" width="10.85546875" style="15" customWidth="1"/>
    <col min="3078" max="3078" width="12" style="15" customWidth="1"/>
    <col min="3079" max="3079" width="12.85546875" style="15" customWidth="1"/>
    <col min="3080" max="3080" width="3.85546875" style="15" customWidth="1"/>
    <col min="3081" max="3081" width="6.140625" style="15" customWidth="1"/>
    <col min="3082" max="3082" width="15" style="15" bestFit="1" customWidth="1"/>
    <col min="3083" max="3083" width="11.140625" style="15" customWidth="1"/>
    <col min="3084" max="3084" width="10.5703125" style="15" customWidth="1"/>
    <col min="3085" max="3327" width="9.140625" style="15"/>
    <col min="3328" max="3328" width="3.42578125" style="15" customWidth="1"/>
    <col min="3329" max="3329" width="6.85546875" style="15" customWidth="1"/>
    <col min="3330" max="3330" width="15.5703125" style="15" customWidth="1"/>
    <col min="3331" max="3331" width="8.28515625" style="15" bestFit="1" customWidth="1"/>
    <col min="3332" max="3332" width="13.140625" style="15" customWidth="1"/>
    <col min="3333" max="3333" width="10.85546875" style="15" customWidth="1"/>
    <col min="3334" max="3334" width="12" style="15" customWidth="1"/>
    <col min="3335" max="3335" width="12.85546875" style="15" customWidth="1"/>
    <col min="3336" max="3336" width="3.85546875" style="15" customWidth="1"/>
    <col min="3337" max="3337" width="6.140625" style="15" customWidth="1"/>
    <col min="3338" max="3338" width="15" style="15" bestFit="1" customWidth="1"/>
    <col min="3339" max="3339" width="11.140625" style="15" customWidth="1"/>
    <col min="3340" max="3340" width="10.5703125" style="15" customWidth="1"/>
    <col min="3341" max="3583" width="9.140625" style="15"/>
    <col min="3584" max="3584" width="3.42578125" style="15" customWidth="1"/>
    <col min="3585" max="3585" width="6.85546875" style="15" customWidth="1"/>
    <col min="3586" max="3586" width="15.5703125" style="15" customWidth="1"/>
    <col min="3587" max="3587" width="8.28515625" style="15" bestFit="1" customWidth="1"/>
    <col min="3588" max="3588" width="13.140625" style="15" customWidth="1"/>
    <col min="3589" max="3589" width="10.85546875" style="15" customWidth="1"/>
    <col min="3590" max="3590" width="12" style="15" customWidth="1"/>
    <col min="3591" max="3591" width="12.85546875" style="15" customWidth="1"/>
    <col min="3592" max="3592" width="3.85546875" style="15" customWidth="1"/>
    <col min="3593" max="3593" width="6.140625" style="15" customWidth="1"/>
    <col min="3594" max="3594" width="15" style="15" bestFit="1" customWidth="1"/>
    <col min="3595" max="3595" width="11.140625" style="15" customWidth="1"/>
    <col min="3596" max="3596" width="10.5703125" style="15" customWidth="1"/>
    <col min="3597" max="3839" width="9.140625" style="15"/>
    <col min="3840" max="3840" width="3.42578125" style="15" customWidth="1"/>
    <col min="3841" max="3841" width="6.85546875" style="15" customWidth="1"/>
    <col min="3842" max="3842" width="15.5703125" style="15" customWidth="1"/>
    <col min="3843" max="3843" width="8.28515625" style="15" bestFit="1" customWidth="1"/>
    <col min="3844" max="3844" width="13.140625" style="15" customWidth="1"/>
    <col min="3845" max="3845" width="10.85546875" style="15" customWidth="1"/>
    <col min="3846" max="3846" width="12" style="15" customWidth="1"/>
    <col min="3847" max="3847" width="12.85546875" style="15" customWidth="1"/>
    <col min="3848" max="3848" width="3.85546875" style="15" customWidth="1"/>
    <col min="3849" max="3849" width="6.140625" style="15" customWidth="1"/>
    <col min="3850" max="3850" width="15" style="15" bestFit="1" customWidth="1"/>
    <col min="3851" max="3851" width="11.140625" style="15" customWidth="1"/>
    <col min="3852" max="3852" width="10.5703125" style="15" customWidth="1"/>
    <col min="3853" max="4095" width="9.140625" style="15"/>
    <col min="4096" max="4096" width="3.42578125" style="15" customWidth="1"/>
    <col min="4097" max="4097" width="6.85546875" style="15" customWidth="1"/>
    <col min="4098" max="4098" width="15.5703125" style="15" customWidth="1"/>
    <col min="4099" max="4099" width="8.28515625" style="15" bestFit="1" customWidth="1"/>
    <col min="4100" max="4100" width="13.140625" style="15" customWidth="1"/>
    <col min="4101" max="4101" width="10.85546875" style="15" customWidth="1"/>
    <col min="4102" max="4102" width="12" style="15" customWidth="1"/>
    <col min="4103" max="4103" width="12.85546875" style="15" customWidth="1"/>
    <col min="4104" max="4104" width="3.85546875" style="15" customWidth="1"/>
    <col min="4105" max="4105" width="6.140625" style="15" customWidth="1"/>
    <col min="4106" max="4106" width="15" style="15" bestFit="1" customWidth="1"/>
    <col min="4107" max="4107" width="11.140625" style="15" customWidth="1"/>
    <col min="4108" max="4108" width="10.5703125" style="15" customWidth="1"/>
    <col min="4109" max="4351" width="9.140625" style="15"/>
    <col min="4352" max="4352" width="3.42578125" style="15" customWidth="1"/>
    <col min="4353" max="4353" width="6.85546875" style="15" customWidth="1"/>
    <col min="4354" max="4354" width="15.5703125" style="15" customWidth="1"/>
    <col min="4355" max="4355" width="8.28515625" style="15" bestFit="1" customWidth="1"/>
    <col min="4356" max="4356" width="13.140625" style="15" customWidth="1"/>
    <col min="4357" max="4357" width="10.85546875" style="15" customWidth="1"/>
    <col min="4358" max="4358" width="12" style="15" customWidth="1"/>
    <col min="4359" max="4359" width="12.85546875" style="15" customWidth="1"/>
    <col min="4360" max="4360" width="3.85546875" style="15" customWidth="1"/>
    <col min="4361" max="4361" width="6.140625" style="15" customWidth="1"/>
    <col min="4362" max="4362" width="15" style="15" bestFit="1" customWidth="1"/>
    <col min="4363" max="4363" width="11.140625" style="15" customWidth="1"/>
    <col min="4364" max="4364" width="10.5703125" style="15" customWidth="1"/>
    <col min="4365" max="4607" width="9.140625" style="15"/>
    <col min="4608" max="4608" width="3.42578125" style="15" customWidth="1"/>
    <col min="4609" max="4609" width="6.85546875" style="15" customWidth="1"/>
    <col min="4610" max="4610" width="15.5703125" style="15" customWidth="1"/>
    <col min="4611" max="4611" width="8.28515625" style="15" bestFit="1" customWidth="1"/>
    <col min="4612" max="4612" width="13.140625" style="15" customWidth="1"/>
    <col min="4613" max="4613" width="10.85546875" style="15" customWidth="1"/>
    <col min="4614" max="4614" width="12" style="15" customWidth="1"/>
    <col min="4615" max="4615" width="12.85546875" style="15" customWidth="1"/>
    <col min="4616" max="4616" width="3.85546875" style="15" customWidth="1"/>
    <col min="4617" max="4617" width="6.140625" style="15" customWidth="1"/>
    <col min="4618" max="4618" width="15" style="15" bestFit="1" customWidth="1"/>
    <col min="4619" max="4619" width="11.140625" style="15" customWidth="1"/>
    <col min="4620" max="4620" width="10.5703125" style="15" customWidth="1"/>
    <col min="4621" max="4863" width="9.140625" style="15"/>
    <col min="4864" max="4864" width="3.42578125" style="15" customWidth="1"/>
    <col min="4865" max="4865" width="6.85546875" style="15" customWidth="1"/>
    <col min="4866" max="4866" width="15.5703125" style="15" customWidth="1"/>
    <col min="4867" max="4867" width="8.28515625" style="15" bestFit="1" customWidth="1"/>
    <col min="4868" max="4868" width="13.140625" style="15" customWidth="1"/>
    <col min="4869" max="4869" width="10.85546875" style="15" customWidth="1"/>
    <col min="4870" max="4870" width="12" style="15" customWidth="1"/>
    <col min="4871" max="4871" width="12.85546875" style="15" customWidth="1"/>
    <col min="4872" max="4872" width="3.85546875" style="15" customWidth="1"/>
    <col min="4873" max="4873" width="6.140625" style="15" customWidth="1"/>
    <col min="4874" max="4874" width="15" style="15" bestFit="1" customWidth="1"/>
    <col min="4875" max="4875" width="11.140625" style="15" customWidth="1"/>
    <col min="4876" max="4876" width="10.5703125" style="15" customWidth="1"/>
    <col min="4877" max="5119" width="9.140625" style="15"/>
    <col min="5120" max="5120" width="3.42578125" style="15" customWidth="1"/>
    <col min="5121" max="5121" width="6.85546875" style="15" customWidth="1"/>
    <col min="5122" max="5122" width="15.5703125" style="15" customWidth="1"/>
    <col min="5123" max="5123" width="8.28515625" style="15" bestFit="1" customWidth="1"/>
    <col min="5124" max="5124" width="13.140625" style="15" customWidth="1"/>
    <col min="5125" max="5125" width="10.85546875" style="15" customWidth="1"/>
    <col min="5126" max="5126" width="12" style="15" customWidth="1"/>
    <col min="5127" max="5127" width="12.85546875" style="15" customWidth="1"/>
    <col min="5128" max="5128" width="3.85546875" style="15" customWidth="1"/>
    <col min="5129" max="5129" width="6.140625" style="15" customWidth="1"/>
    <col min="5130" max="5130" width="15" style="15" bestFit="1" customWidth="1"/>
    <col min="5131" max="5131" width="11.140625" style="15" customWidth="1"/>
    <col min="5132" max="5132" width="10.5703125" style="15" customWidth="1"/>
    <col min="5133" max="5375" width="9.140625" style="15"/>
    <col min="5376" max="5376" width="3.42578125" style="15" customWidth="1"/>
    <col min="5377" max="5377" width="6.85546875" style="15" customWidth="1"/>
    <col min="5378" max="5378" width="15.5703125" style="15" customWidth="1"/>
    <col min="5379" max="5379" width="8.28515625" style="15" bestFit="1" customWidth="1"/>
    <col min="5380" max="5380" width="13.140625" style="15" customWidth="1"/>
    <col min="5381" max="5381" width="10.85546875" style="15" customWidth="1"/>
    <col min="5382" max="5382" width="12" style="15" customWidth="1"/>
    <col min="5383" max="5383" width="12.85546875" style="15" customWidth="1"/>
    <col min="5384" max="5384" width="3.85546875" style="15" customWidth="1"/>
    <col min="5385" max="5385" width="6.140625" style="15" customWidth="1"/>
    <col min="5386" max="5386" width="15" style="15" bestFit="1" customWidth="1"/>
    <col min="5387" max="5387" width="11.140625" style="15" customWidth="1"/>
    <col min="5388" max="5388" width="10.5703125" style="15" customWidth="1"/>
    <col min="5389" max="5631" width="9.140625" style="15"/>
    <col min="5632" max="5632" width="3.42578125" style="15" customWidth="1"/>
    <col min="5633" max="5633" width="6.85546875" style="15" customWidth="1"/>
    <col min="5634" max="5634" width="15.5703125" style="15" customWidth="1"/>
    <col min="5635" max="5635" width="8.28515625" style="15" bestFit="1" customWidth="1"/>
    <col min="5636" max="5636" width="13.140625" style="15" customWidth="1"/>
    <col min="5637" max="5637" width="10.85546875" style="15" customWidth="1"/>
    <col min="5638" max="5638" width="12" style="15" customWidth="1"/>
    <col min="5639" max="5639" width="12.85546875" style="15" customWidth="1"/>
    <col min="5640" max="5640" width="3.85546875" style="15" customWidth="1"/>
    <col min="5641" max="5641" width="6.140625" style="15" customWidth="1"/>
    <col min="5642" max="5642" width="15" style="15" bestFit="1" customWidth="1"/>
    <col min="5643" max="5643" width="11.140625" style="15" customWidth="1"/>
    <col min="5644" max="5644" width="10.5703125" style="15" customWidth="1"/>
    <col min="5645" max="5887" width="9.140625" style="15"/>
    <col min="5888" max="5888" width="3.42578125" style="15" customWidth="1"/>
    <col min="5889" max="5889" width="6.85546875" style="15" customWidth="1"/>
    <col min="5890" max="5890" width="15.5703125" style="15" customWidth="1"/>
    <col min="5891" max="5891" width="8.28515625" style="15" bestFit="1" customWidth="1"/>
    <col min="5892" max="5892" width="13.140625" style="15" customWidth="1"/>
    <col min="5893" max="5893" width="10.85546875" style="15" customWidth="1"/>
    <col min="5894" max="5894" width="12" style="15" customWidth="1"/>
    <col min="5895" max="5895" width="12.85546875" style="15" customWidth="1"/>
    <col min="5896" max="5896" width="3.85546875" style="15" customWidth="1"/>
    <col min="5897" max="5897" width="6.140625" style="15" customWidth="1"/>
    <col min="5898" max="5898" width="15" style="15" bestFit="1" customWidth="1"/>
    <col min="5899" max="5899" width="11.140625" style="15" customWidth="1"/>
    <col min="5900" max="5900" width="10.5703125" style="15" customWidth="1"/>
    <col min="5901" max="6143" width="9.140625" style="15"/>
    <col min="6144" max="6144" width="3.42578125" style="15" customWidth="1"/>
    <col min="6145" max="6145" width="6.85546875" style="15" customWidth="1"/>
    <col min="6146" max="6146" width="15.5703125" style="15" customWidth="1"/>
    <col min="6147" max="6147" width="8.28515625" style="15" bestFit="1" customWidth="1"/>
    <col min="6148" max="6148" width="13.140625" style="15" customWidth="1"/>
    <col min="6149" max="6149" width="10.85546875" style="15" customWidth="1"/>
    <col min="6150" max="6150" width="12" style="15" customWidth="1"/>
    <col min="6151" max="6151" width="12.85546875" style="15" customWidth="1"/>
    <col min="6152" max="6152" width="3.85546875" style="15" customWidth="1"/>
    <col min="6153" max="6153" width="6.140625" style="15" customWidth="1"/>
    <col min="6154" max="6154" width="15" style="15" bestFit="1" customWidth="1"/>
    <col min="6155" max="6155" width="11.140625" style="15" customWidth="1"/>
    <col min="6156" max="6156" width="10.5703125" style="15" customWidth="1"/>
    <col min="6157" max="6399" width="9.140625" style="15"/>
    <col min="6400" max="6400" width="3.42578125" style="15" customWidth="1"/>
    <col min="6401" max="6401" width="6.85546875" style="15" customWidth="1"/>
    <col min="6402" max="6402" width="15.5703125" style="15" customWidth="1"/>
    <col min="6403" max="6403" width="8.28515625" style="15" bestFit="1" customWidth="1"/>
    <col min="6404" max="6404" width="13.140625" style="15" customWidth="1"/>
    <col min="6405" max="6405" width="10.85546875" style="15" customWidth="1"/>
    <col min="6406" max="6406" width="12" style="15" customWidth="1"/>
    <col min="6407" max="6407" width="12.85546875" style="15" customWidth="1"/>
    <col min="6408" max="6408" width="3.85546875" style="15" customWidth="1"/>
    <col min="6409" max="6409" width="6.140625" style="15" customWidth="1"/>
    <col min="6410" max="6410" width="15" style="15" bestFit="1" customWidth="1"/>
    <col min="6411" max="6411" width="11.140625" style="15" customWidth="1"/>
    <col min="6412" max="6412" width="10.5703125" style="15" customWidth="1"/>
    <col min="6413" max="6655" width="9.140625" style="15"/>
    <col min="6656" max="6656" width="3.42578125" style="15" customWidth="1"/>
    <col min="6657" max="6657" width="6.85546875" style="15" customWidth="1"/>
    <col min="6658" max="6658" width="15.5703125" style="15" customWidth="1"/>
    <col min="6659" max="6659" width="8.28515625" style="15" bestFit="1" customWidth="1"/>
    <col min="6660" max="6660" width="13.140625" style="15" customWidth="1"/>
    <col min="6661" max="6661" width="10.85546875" style="15" customWidth="1"/>
    <col min="6662" max="6662" width="12" style="15" customWidth="1"/>
    <col min="6663" max="6663" width="12.85546875" style="15" customWidth="1"/>
    <col min="6664" max="6664" width="3.85546875" style="15" customWidth="1"/>
    <col min="6665" max="6665" width="6.140625" style="15" customWidth="1"/>
    <col min="6666" max="6666" width="15" style="15" bestFit="1" customWidth="1"/>
    <col min="6667" max="6667" width="11.140625" style="15" customWidth="1"/>
    <col min="6668" max="6668" width="10.5703125" style="15" customWidth="1"/>
    <col min="6669" max="6911" width="9.140625" style="15"/>
    <col min="6912" max="6912" width="3.42578125" style="15" customWidth="1"/>
    <col min="6913" max="6913" width="6.85546875" style="15" customWidth="1"/>
    <col min="6914" max="6914" width="15.5703125" style="15" customWidth="1"/>
    <col min="6915" max="6915" width="8.28515625" style="15" bestFit="1" customWidth="1"/>
    <col min="6916" max="6916" width="13.140625" style="15" customWidth="1"/>
    <col min="6917" max="6917" width="10.85546875" style="15" customWidth="1"/>
    <col min="6918" max="6918" width="12" style="15" customWidth="1"/>
    <col min="6919" max="6919" width="12.85546875" style="15" customWidth="1"/>
    <col min="6920" max="6920" width="3.85546875" style="15" customWidth="1"/>
    <col min="6921" max="6921" width="6.140625" style="15" customWidth="1"/>
    <col min="6922" max="6922" width="15" style="15" bestFit="1" customWidth="1"/>
    <col min="6923" max="6923" width="11.140625" style="15" customWidth="1"/>
    <col min="6924" max="6924" width="10.5703125" style="15" customWidth="1"/>
    <col min="6925" max="7167" width="9.140625" style="15"/>
    <col min="7168" max="7168" width="3.42578125" style="15" customWidth="1"/>
    <col min="7169" max="7169" width="6.85546875" style="15" customWidth="1"/>
    <col min="7170" max="7170" width="15.5703125" style="15" customWidth="1"/>
    <col min="7171" max="7171" width="8.28515625" style="15" bestFit="1" customWidth="1"/>
    <col min="7172" max="7172" width="13.140625" style="15" customWidth="1"/>
    <col min="7173" max="7173" width="10.85546875" style="15" customWidth="1"/>
    <col min="7174" max="7174" width="12" style="15" customWidth="1"/>
    <col min="7175" max="7175" width="12.85546875" style="15" customWidth="1"/>
    <col min="7176" max="7176" width="3.85546875" style="15" customWidth="1"/>
    <col min="7177" max="7177" width="6.140625" style="15" customWidth="1"/>
    <col min="7178" max="7178" width="15" style="15" bestFit="1" customWidth="1"/>
    <col min="7179" max="7179" width="11.140625" style="15" customWidth="1"/>
    <col min="7180" max="7180" width="10.5703125" style="15" customWidth="1"/>
    <col min="7181" max="7423" width="9.140625" style="15"/>
    <col min="7424" max="7424" width="3.42578125" style="15" customWidth="1"/>
    <col min="7425" max="7425" width="6.85546875" style="15" customWidth="1"/>
    <col min="7426" max="7426" width="15.5703125" style="15" customWidth="1"/>
    <col min="7427" max="7427" width="8.28515625" style="15" bestFit="1" customWidth="1"/>
    <col min="7428" max="7428" width="13.140625" style="15" customWidth="1"/>
    <col min="7429" max="7429" width="10.85546875" style="15" customWidth="1"/>
    <col min="7430" max="7430" width="12" style="15" customWidth="1"/>
    <col min="7431" max="7431" width="12.85546875" style="15" customWidth="1"/>
    <col min="7432" max="7432" width="3.85546875" style="15" customWidth="1"/>
    <col min="7433" max="7433" width="6.140625" style="15" customWidth="1"/>
    <col min="7434" max="7434" width="15" style="15" bestFit="1" customWidth="1"/>
    <col min="7435" max="7435" width="11.140625" style="15" customWidth="1"/>
    <col min="7436" max="7436" width="10.5703125" style="15" customWidth="1"/>
    <col min="7437" max="7679" width="9.140625" style="15"/>
    <col min="7680" max="7680" width="3.42578125" style="15" customWidth="1"/>
    <col min="7681" max="7681" width="6.85546875" style="15" customWidth="1"/>
    <col min="7682" max="7682" width="15.5703125" style="15" customWidth="1"/>
    <col min="7683" max="7683" width="8.28515625" style="15" bestFit="1" customWidth="1"/>
    <col min="7684" max="7684" width="13.140625" style="15" customWidth="1"/>
    <col min="7685" max="7685" width="10.85546875" style="15" customWidth="1"/>
    <col min="7686" max="7686" width="12" style="15" customWidth="1"/>
    <col min="7687" max="7687" width="12.85546875" style="15" customWidth="1"/>
    <col min="7688" max="7688" width="3.85546875" style="15" customWidth="1"/>
    <col min="7689" max="7689" width="6.140625" style="15" customWidth="1"/>
    <col min="7690" max="7690" width="15" style="15" bestFit="1" customWidth="1"/>
    <col min="7691" max="7691" width="11.140625" style="15" customWidth="1"/>
    <col min="7692" max="7692" width="10.5703125" style="15" customWidth="1"/>
    <col min="7693" max="7935" width="9.140625" style="15"/>
    <col min="7936" max="7936" width="3.42578125" style="15" customWidth="1"/>
    <col min="7937" max="7937" width="6.85546875" style="15" customWidth="1"/>
    <col min="7938" max="7938" width="15.5703125" style="15" customWidth="1"/>
    <col min="7939" max="7939" width="8.28515625" style="15" bestFit="1" customWidth="1"/>
    <col min="7940" max="7940" width="13.140625" style="15" customWidth="1"/>
    <col min="7941" max="7941" width="10.85546875" style="15" customWidth="1"/>
    <col min="7942" max="7942" width="12" style="15" customWidth="1"/>
    <col min="7943" max="7943" width="12.85546875" style="15" customWidth="1"/>
    <col min="7944" max="7944" width="3.85546875" style="15" customWidth="1"/>
    <col min="7945" max="7945" width="6.140625" style="15" customWidth="1"/>
    <col min="7946" max="7946" width="15" style="15" bestFit="1" customWidth="1"/>
    <col min="7947" max="7947" width="11.140625" style="15" customWidth="1"/>
    <col min="7948" max="7948" width="10.5703125" style="15" customWidth="1"/>
    <col min="7949" max="8191" width="9.140625" style="15"/>
    <col min="8192" max="8192" width="3.42578125" style="15" customWidth="1"/>
    <col min="8193" max="8193" width="6.85546875" style="15" customWidth="1"/>
    <col min="8194" max="8194" width="15.5703125" style="15" customWidth="1"/>
    <col min="8195" max="8195" width="8.28515625" style="15" bestFit="1" customWidth="1"/>
    <col min="8196" max="8196" width="13.140625" style="15" customWidth="1"/>
    <col min="8197" max="8197" width="10.85546875" style="15" customWidth="1"/>
    <col min="8198" max="8198" width="12" style="15" customWidth="1"/>
    <col min="8199" max="8199" width="12.85546875" style="15" customWidth="1"/>
    <col min="8200" max="8200" width="3.85546875" style="15" customWidth="1"/>
    <col min="8201" max="8201" width="6.140625" style="15" customWidth="1"/>
    <col min="8202" max="8202" width="15" style="15" bestFit="1" customWidth="1"/>
    <col min="8203" max="8203" width="11.140625" style="15" customWidth="1"/>
    <col min="8204" max="8204" width="10.5703125" style="15" customWidth="1"/>
    <col min="8205" max="8447" width="9.140625" style="15"/>
    <col min="8448" max="8448" width="3.42578125" style="15" customWidth="1"/>
    <col min="8449" max="8449" width="6.85546875" style="15" customWidth="1"/>
    <col min="8450" max="8450" width="15.5703125" style="15" customWidth="1"/>
    <col min="8451" max="8451" width="8.28515625" style="15" bestFit="1" customWidth="1"/>
    <col min="8452" max="8452" width="13.140625" style="15" customWidth="1"/>
    <col min="8453" max="8453" width="10.85546875" style="15" customWidth="1"/>
    <col min="8454" max="8454" width="12" style="15" customWidth="1"/>
    <col min="8455" max="8455" width="12.85546875" style="15" customWidth="1"/>
    <col min="8456" max="8456" width="3.85546875" style="15" customWidth="1"/>
    <col min="8457" max="8457" width="6.140625" style="15" customWidth="1"/>
    <col min="8458" max="8458" width="15" style="15" bestFit="1" customWidth="1"/>
    <col min="8459" max="8459" width="11.140625" style="15" customWidth="1"/>
    <col min="8460" max="8460" width="10.5703125" style="15" customWidth="1"/>
    <col min="8461" max="8703" width="9.140625" style="15"/>
    <col min="8704" max="8704" width="3.42578125" style="15" customWidth="1"/>
    <col min="8705" max="8705" width="6.85546875" style="15" customWidth="1"/>
    <col min="8706" max="8706" width="15.5703125" style="15" customWidth="1"/>
    <col min="8707" max="8707" width="8.28515625" style="15" bestFit="1" customWidth="1"/>
    <col min="8708" max="8708" width="13.140625" style="15" customWidth="1"/>
    <col min="8709" max="8709" width="10.85546875" style="15" customWidth="1"/>
    <col min="8710" max="8710" width="12" style="15" customWidth="1"/>
    <col min="8711" max="8711" width="12.85546875" style="15" customWidth="1"/>
    <col min="8712" max="8712" width="3.85546875" style="15" customWidth="1"/>
    <col min="8713" max="8713" width="6.140625" style="15" customWidth="1"/>
    <col min="8714" max="8714" width="15" style="15" bestFit="1" customWidth="1"/>
    <col min="8715" max="8715" width="11.140625" style="15" customWidth="1"/>
    <col min="8716" max="8716" width="10.5703125" style="15" customWidth="1"/>
    <col min="8717" max="8959" width="9.140625" style="15"/>
    <col min="8960" max="8960" width="3.42578125" style="15" customWidth="1"/>
    <col min="8961" max="8961" width="6.85546875" style="15" customWidth="1"/>
    <col min="8962" max="8962" width="15.5703125" style="15" customWidth="1"/>
    <col min="8963" max="8963" width="8.28515625" style="15" bestFit="1" customWidth="1"/>
    <col min="8964" max="8964" width="13.140625" style="15" customWidth="1"/>
    <col min="8965" max="8965" width="10.85546875" style="15" customWidth="1"/>
    <col min="8966" max="8966" width="12" style="15" customWidth="1"/>
    <col min="8967" max="8967" width="12.85546875" style="15" customWidth="1"/>
    <col min="8968" max="8968" width="3.85546875" style="15" customWidth="1"/>
    <col min="8969" max="8969" width="6.140625" style="15" customWidth="1"/>
    <col min="8970" max="8970" width="15" style="15" bestFit="1" customWidth="1"/>
    <col min="8971" max="8971" width="11.140625" style="15" customWidth="1"/>
    <col min="8972" max="8972" width="10.5703125" style="15" customWidth="1"/>
    <col min="8973" max="9215" width="9.140625" style="15"/>
    <col min="9216" max="9216" width="3.42578125" style="15" customWidth="1"/>
    <col min="9217" max="9217" width="6.85546875" style="15" customWidth="1"/>
    <col min="9218" max="9218" width="15.5703125" style="15" customWidth="1"/>
    <col min="9219" max="9219" width="8.28515625" style="15" bestFit="1" customWidth="1"/>
    <col min="9220" max="9220" width="13.140625" style="15" customWidth="1"/>
    <col min="9221" max="9221" width="10.85546875" style="15" customWidth="1"/>
    <col min="9222" max="9222" width="12" style="15" customWidth="1"/>
    <col min="9223" max="9223" width="12.85546875" style="15" customWidth="1"/>
    <col min="9224" max="9224" width="3.85546875" style="15" customWidth="1"/>
    <col min="9225" max="9225" width="6.140625" style="15" customWidth="1"/>
    <col min="9226" max="9226" width="15" style="15" bestFit="1" customWidth="1"/>
    <col min="9227" max="9227" width="11.140625" style="15" customWidth="1"/>
    <col min="9228" max="9228" width="10.5703125" style="15" customWidth="1"/>
    <col min="9229" max="9471" width="9.140625" style="15"/>
    <col min="9472" max="9472" width="3.42578125" style="15" customWidth="1"/>
    <col min="9473" max="9473" width="6.85546875" style="15" customWidth="1"/>
    <col min="9474" max="9474" width="15.5703125" style="15" customWidth="1"/>
    <col min="9475" max="9475" width="8.28515625" style="15" bestFit="1" customWidth="1"/>
    <col min="9476" max="9476" width="13.140625" style="15" customWidth="1"/>
    <col min="9477" max="9477" width="10.85546875" style="15" customWidth="1"/>
    <col min="9478" max="9478" width="12" style="15" customWidth="1"/>
    <col min="9479" max="9479" width="12.85546875" style="15" customWidth="1"/>
    <col min="9480" max="9480" width="3.85546875" style="15" customWidth="1"/>
    <col min="9481" max="9481" width="6.140625" style="15" customWidth="1"/>
    <col min="9482" max="9482" width="15" style="15" bestFit="1" customWidth="1"/>
    <col min="9483" max="9483" width="11.140625" style="15" customWidth="1"/>
    <col min="9484" max="9484" width="10.5703125" style="15" customWidth="1"/>
    <col min="9485" max="9727" width="9.140625" style="15"/>
    <col min="9728" max="9728" width="3.42578125" style="15" customWidth="1"/>
    <col min="9729" max="9729" width="6.85546875" style="15" customWidth="1"/>
    <col min="9730" max="9730" width="15.5703125" style="15" customWidth="1"/>
    <col min="9731" max="9731" width="8.28515625" style="15" bestFit="1" customWidth="1"/>
    <col min="9732" max="9732" width="13.140625" style="15" customWidth="1"/>
    <col min="9733" max="9733" width="10.85546875" style="15" customWidth="1"/>
    <col min="9734" max="9734" width="12" style="15" customWidth="1"/>
    <col min="9735" max="9735" width="12.85546875" style="15" customWidth="1"/>
    <col min="9736" max="9736" width="3.85546875" style="15" customWidth="1"/>
    <col min="9737" max="9737" width="6.140625" style="15" customWidth="1"/>
    <col min="9738" max="9738" width="15" style="15" bestFit="1" customWidth="1"/>
    <col min="9739" max="9739" width="11.140625" style="15" customWidth="1"/>
    <col min="9740" max="9740" width="10.5703125" style="15" customWidth="1"/>
    <col min="9741" max="9983" width="9.140625" style="15"/>
    <col min="9984" max="9984" width="3.42578125" style="15" customWidth="1"/>
    <col min="9985" max="9985" width="6.85546875" style="15" customWidth="1"/>
    <col min="9986" max="9986" width="15.5703125" style="15" customWidth="1"/>
    <col min="9987" max="9987" width="8.28515625" style="15" bestFit="1" customWidth="1"/>
    <col min="9988" max="9988" width="13.140625" style="15" customWidth="1"/>
    <col min="9989" max="9989" width="10.85546875" style="15" customWidth="1"/>
    <col min="9990" max="9990" width="12" style="15" customWidth="1"/>
    <col min="9991" max="9991" width="12.85546875" style="15" customWidth="1"/>
    <col min="9992" max="9992" width="3.85546875" style="15" customWidth="1"/>
    <col min="9993" max="9993" width="6.140625" style="15" customWidth="1"/>
    <col min="9994" max="9994" width="15" style="15" bestFit="1" customWidth="1"/>
    <col min="9995" max="9995" width="11.140625" style="15" customWidth="1"/>
    <col min="9996" max="9996" width="10.5703125" style="15" customWidth="1"/>
    <col min="9997" max="10239" width="9.140625" style="15"/>
    <col min="10240" max="10240" width="3.42578125" style="15" customWidth="1"/>
    <col min="10241" max="10241" width="6.85546875" style="15" customWidth="1"/>
    <col min="10242" max="10242" width="15.5703125" style="15" customWidth="1"/>
    <col min="10243" max="10243" width="8.28515625" style="15" bestFit="1" customWidth="1"/>
    <col min="10244" max="10244" width="13.140625" style="15" customWidth="1"/>
    <col min="10245" max="10245" width="10.85546875" style="15" customWidth="1"/>
    <col min="10246" max="10246" width="12" style="15" customWidth="1"/>
    <col min="10247" max="10247" width="12.85546875" style="15" customWidth="1"/>
    <col min="10248" max="10248" width="3.85546875" style="15" customWidth="1"/>
    <col min="10249" max="10249" width="6.140625" style="15" customWidth="1"/>
    <col min="10250" max="10250" width="15" style="15" bestFit="1" customWidth="1"/>
    <col min="10251" max="10251" width="11.140625" style="15" customWidth="1"/>
    <col min="10252" max="10252" width="10.5703125" style="15" customWidth="1"/>
    <col min="10253" max="10495" width="9.140625" style="15"/>
    <col min="10496" max="10496" width="3.42578125" style="15" customWidth="1"/>
    <col min="10497" max="10497" width="6.85546875" style="15" customWidth="1"/>
    <col min="10498" max="10498" width="15.5703125" style="15" customWidth="1"/>
    <col min="10499" max="10499" width="8.28515625" style="15" bestFit="1" customWidth="1"/>
    <col min="10500" max="10500" width="13.140625" style="15" customWidth="1"/>
    <col min="10501" max="10501" width="10.85546875" style="15" customWidth="1"/>
    <col min="10502" max="10502" width="12" style="15" customWidth="1"/>
    <col min="10503" max="10503" width="12.85546875" style="15" customWidth="1"/>
    <col min="10504" max="10504" width="3.85546875" style="15" customWidth="1"/>
    <col min="10505" max="10505" width="6.140625" style="15" customWidth="1"/>
    <col min="10506" max="10506" width="15" style="15" bestFit="1" customWidth="1"/>
    <col min="10507" max="10507" width="11.140625" style="15" customWidth="1"/>
    <col min="10508" max="10508" width="10.5703125" style="15" customWidth="1"/>
    <col min="10509" max="10751" width="9.140625" style="15"/>
    <col min="10752" max="10752" width="3.42578125" style="15" customWidth="1"/>
    <col min="10753" max="10753" width="6.85546875" style="15" customWidth="1"/>
    <col min="10754" max="10754" width="15.5703125" style="15" customWidth="1"/>
    <col min="10755" max="10755" width="8.28515625" style="15" bestFit="1" customWidth="1"/>
    <col min="10756" max="10756" width="13.140625" style="15" customWidth="1"/>
    <col min="10757" max="10757" width="10.85546875" style="15" customWidth="1"/>
    <col min="10758" max="10758" width="12" style="15" customWidth="1"/>
    <col min="10759" max="10759" width="12.85546875" style="15" customWidth="1"/>
    <col min="10760" max="10760" width="3.85546875" style="15" customWidth="1"/>
    <col min="10761" max="10761" width="6.140625" style="15" customWidth="1"/>
    <col min="10762" max="10762" width="15" style="15" bestFit="1" customWidth="1"/>
    <col min="10763" max="10763" width="11.140625" style="15" customWidth="1"/>
    <col min="10764" max="10764" width="10.5703125" style="15" customWidth="1"/>
    <col min="10765" max="11007" width="9.140625" style="15"/>
    <col min="11008" max="11008" width="3.42578125" style="15" customWidth="1"/>
    <col min="11009" max="11009" width="6.85546875" style="15" customWidth="1"/>
    <col min="11010" max="11010" width="15.5703125" style="15" customWidth="1"/>
    <col min="11011" max="11011" width="8.28515625" style="15" bestFit="1" customWidth="1"/>
    <col min="11012" max="11012" width="13.140625" style="15" customWidth="1"/>
    <col min="11013" max="11013" width="10.85546875" style="15" customWidth="1"/>
    <col min="11014" max="11014" width="12" style="15" customWidth="1"/>
    <col min="11015" max="11015" width="12.85546875" style="15" customWidth="1"/>
    <col min="11016" max="11016" width="3.85546875" style="15" customWidth="1"/>
    <col min="11017" max="11017" width="6.140625" style="15" customWidth="1"/>
    <col min="11018" max="11018" width="15" style="15" bestFit="1" customWidth="1"/>
    <col min="11019" max="11019" width="11.140625" style="15" customWidth="1"/>
    <col min="11020" max="11020" width="10.5703125" style="15" customWidth="1"/>
    <col min="11021" max="11263" width="9.140625" style="15"/>
    <col min="11264" max="11264" width="3.42578125" style="15" customWidth="1"/>
    <col min="11265" max="11265" width="6.85546875" style="15" customWidth="1"/>
    <col min="11266" max="11266" width="15.5703125" style="15" customWidth="1"/>
    <col min="11267" max="11267" width="8.28515625" style="15" bestFit="1" customWidth="1"/>
    <col min="11268" max="11268" width="13.140625" style="15" customWidth="1"/>
    <col min="11269" max="11269" width="10.85546875" style="15" customWidth="1"/>
    <col min="11270" max="11270" width="12" style="15" customWidth="1"/>
    <col min="11271" max="11271" width="12.85546875" style="15" customWidth="1"/>
    <col min="11272" max="11272" width="3.85546875" style="15" customWidth="1"/>
    <col min="11273" max="11273" width="6.140625" style="15" customWidth="1"/>
    <col min="11274" max="11274" width="15" style="15" bestFit="1" customWidth="1"/>
    <col min="11275" max="11275" width="11.140625" style="15" customWidth="1"/>
    <col min="11276" max="11276" width="10.5703125" style="15" customWidth="1"/>
    <col min="11277" max="11519" width="9.140625" style="15"/>
    <col min="11520" max="11520" width="3.42578125" style="15" customWidth="1"/>
    <col min="11521" max="11521" width="6.85546875" style="15" customWidth="1"/>
    <col min="11522" max="11522" width="15.5703125" style="15" customWidth="1"/>
    <col min="11523" max="11523" width="8.28515625" style="15" bestFit="1" customWidth="1"/>
    <col min="11524" max="11524" width="13.140625" style="15" customWidth="1"/>
    <col min="11525" max="11525" width="10.85546875" style="15" customWidth="1"/>
    <col min="11526" max="11526" width="12" style="15" customWidth="1"/>
    <col min="11527" max="11527" width="12.85546875" style="15" customWidth="1"/>
    <col min="11528" max="11528" width="3.85546875" style="15" customWidth="1"/>
    <col min="11529" max="11529" width="6.140625" style="15" customWidth="1"/>
    <col min="11530" max="11530" width="15" style="15" bestFit="1" customWidth="1"/>
    <col min="11531" max="11531" width="11.140625" style="15" customWidth="1"/>
    <col min="11532" max="11532" width="10.5703125" style="15" customWidth="1"/>
    <col min="11533" max="11775" width="9.140625" style="15"/>
    <col min="11776" max="11776" width="3.42578125" style="15" customWidth="1"/>
    <col min="11777" max="11777" width="6.85546875" style="15" customWidth="1"/>
    <col min="11778" max="11778" width="15.5703125" style="15" customWidth="1"/>
    <col min="11779" max="11779" width="8.28515625" style="15" bestFit="1" customWidth="1"/>
    <col min="11780" max="11780" width="13.140625" style="15" customWidth="1"/>
    <col min="11781" max="11781" width="10.85546875" style="15" customWidth="1"/>
    <col min="11782" max="11782" width="12" style="15" customWidth="1"/>
    <col min="11783" max="11783" width="12.85546875" style="15" customWidth="1"/>
    <col min="11784" max="11784" width="3.85546875" style="15" customWidth="1"/>
    <col min="11785" max="11785" width="6.140625" style="15" customWidth="1"/>
    <col min="11786" max="11786" width="15" style="15" bestFit="1" customWidth="1"/>
    <col min="11787" max="11787" width="11.140625" style="15" customWidth="1"/>
    <col min="11788" max="11788" width="10.5703125" style="15" customWidth="1"/>
    <col min="11789" max="12031" width="9.140625" style="15"/>
    <col min="12032" max="12032" width="3.42578125" style="15" customWidth="1"/>
    <col min="12033" max="12033" width="6.85546875" style="15" customWidth="1"/>
    <col min="12034" max="12034" width="15.5703125" style="15" customWidth="1"/>
    <col min="12035" max="12035" width="8.28515625" style="15" bestFit="1" customWidth="1"/>
    <col min="12036" max="12036" width="13.140625" style="15" customWidth="1"/>
    <col min="12037" max="12037" width="10.85546875" style="15" customWidth="1"/>
    <col min="12038" max="12038" width="12" style="15" customWidth="1"/>
    <col min="12039" max="12039" width="12.85546875" style="15" customWidth="1"/>
    <col min="12040" max="12040" width="3.85546875" style="15" customWidth="1"/>
    <col min="12041" max="12041" width="6.140625" style="15" customWidth="1"/>
    <col min="12042" max="12042" width="15" style="15" bestFit="1" customWidth="1"/>
    <col min="12043" max="12043" width="11.140625" style="15" customWidth="1"/>
    <col min="12044" max="12044" width="10.5703125" style="15" customWidth="1"/>
    <col min="12045" max="12287" width="9.140625" style="15"/>
    <col min="12288" max="12288" width="3.42578125" style="15" customWidth="1"/>
    <col min="12289" max="12289" width="6.85546875" style="15" customWidth="1"/>
    <col min="12290" max="12290" width="15.5703125" style="15" customWidth="1"/>
    <col min="12291" max="12291" width="8.28515625" style="15" bestFit="1" customWidth="1"/>
    <col min="12292" max="12292" width="13.140625" style="15" customWidth="1"/>
    <col min="12293" max="12293" width="10.85546875" style="15" customWidth="1"/>
    <col min="12294" max="12294" width="12" style="15" customWidth="1"/>
    <col min="12295" max="12295" width="12.85546875" style="15" customWidth="1"/>
    <col min="12296" max="12296" width="3.85546875" style="15" customWidth="1"/>
    <col min="12297" max="12297" width="6.140625" style="15" customWidth="1"/>
    <col min="12298" max="12298" width="15" style="15" bestFit="1" customWidth="1"/>
    <col min="12299" max="12299" width="11.140625" style="15" customWidth="1"/>
    <col min="12300" max="12300" width="10.5703125" style="15" customWidth="1"/>
    <col min="12301" max="12543" width="9.140625" style="15"/>
    <col min="12544" max="12544" width="3.42578125" style="15" customWidth="1"/>
    <col min="12545" max="12545" width="6.85546875" style="15" customWidth="1"/>
    <col min="12546" max="12546" width="15.5703125" style="15" customWidth="1"/>
    <col min="12547" max="12547" width="8.28515625" style="15" bestFit="1" customWidth="1"/>
    <col min="12548" max="12548" width="13.140625" style="15" customWidth="1"/>
    <col min="12549" max="12549" width="10.85546875" style="15" customWidth="1"/>
    <col min="12550" max="12550" width="12" style="15" customWidth="1"/>
    <col min="12551" max="12551" width="12.85546875" style="15" customWidth="1"/>
    <col min="12552" max="12552" width="3.85546875" style="15" customWidth="1"/>
    <col min="12553" max="12553" width="6.140625" style="15" customWidth="1"/>
    <col min="12554" max="12554" width="15" style="15" bestFit="1" customWidth="1"/>
    <col min="12555" max="12555" width="11.140625" style="15" customWidth="1"/>
    <col min="12556" max="12556" width="10.5703125" style="15" customWidth="1"/>
    <col min="12557" max="12799" width="9.140625" style="15"/>
    <col min="12800" max="12800" width="3.42578125" style="15" customWidth="1"/>
    <col min="12801" max="12801" width="6.85546875" style="15" customWidth="1"/>
    <col min="12802" max="12802" width="15.5703125" style="15" customWidth="1"/>
    <col min="12803" max="12803" width="8.28515625" style="15" bestFit="1" customWidth="1"/>
    <col min="12804" max="12804" width="13.140625" style="15" customWidth="1"/>
    <col min="12805" max="12805" width="10.85546875" style="15" customWidth="1"/>
    <col min="12806" max="12806" width="12" style="15" customWidth="1"/>
    <col min="12807" max="12807" width="12.85546875" style="15" customWidth="1"/>
    <col min="12808" max="12808" width="3.85546875" style="15" customWidth="1"/>
    <col min="12809" max="12809" width="6.140625" style="15" customWidth="1"/>
    <col min="12810" max="12810" width="15" style="15" bestFit="1" customWidth="1"/>
    <col min="12811" max="12811" width="11.140625" style="15" customWidth="1"/>
    <col min="12812" max="12812" width="10.5703125" style="15" customWidth="1"/>
    <col min="12813" max="13055" width="9.140625" style="15"/>
    <col min="13056" max="13056" width="3.42578125" style="15" customWidth="1"/>
    <col min="13057" max="13057" width="6.85546875" style="15" customWidth="1"/>
    <col min="13058" max="13058" width="15.5703125" style="15" customWidth="1"/>
    <col min="13059" max="13059" width="8.28515625" style="15" bestFit="1" customWidth="1"/>
    <col min="13060" max="13060" width="13.140625" style="15" customWidth="1"/>
    <col min="13061" max="13061" width="10.85546875" style="15" customWidth="1"/>
    <col min="13062" max="13062" width="12" style="15" customWidth="1"/>
    <col min="13063" max="13063" width="12.85546875" style="15" customWidth="1"/>
    <col min="13064" max="13064" width="3.85546875" style="15" customWidth="1"/>
    <col min="13065" max="13065" width="6.140625" style="15" customWidth="1"/>
    <col min="13066" max="13066" width="15" style="15" bestFit="1" customWidth="1"/>
    <col min="13067" max="13067" width="11.140625" style="15" customWidth="1"/>
    <col min="13068" max="13068" width="10.5703125" style="15" customWidth="1"/>
    <col min="13069" max="13311" width="9.140625" style="15"/>
    <col min="13312" max="13312" width="3.42578125" style="15" customWidth="1"/>
    <col min="13313" max="13313" width="6.85546875" style="15" customWidth="1"/>
    <col min="13314" max="13314" width="15.5703125" style="15" customWidth="1"/>
    <col min="13315" max="13315" width="8.28515625" style="15" bestFit="1" customWidth="1"/>
    <col min="13316" max="13316" width="13.140625" style="15" customWidth="1"/>
    <col min="13317" max="13317" width="10.85546875" style="15" customWidth="1"/>
    <col min="13318" max="13318" width="12" style="15" customWidth="1"/>
    <col min="13319" max="13319" width="12.85546875" style="15" customWidth="1"/>
    <col min="13320" max="13320" width="3.85546875" style="15" customWidth="1"/>
    <col min="13321" max="13321" width="6.140625" style="15" customWidth="1"/>
    <col min="13322" max="13322" width="15" style="15" bestFit="1" customWidth="1"/>
    <col min="13323" max="13323" width="11.140625" style="15" customWidth="1"/>
    <col min="13324" max="13324" width="10.5703125" style="15" customWidth="1"/>
    <col min="13325" max="13567" width="9.140625" style="15"/>
    <col min="13568" max="13568" width="3.42578125" style="15" customWidth="1"/>
    <col min="13569" max="13569" width="6.85546875" style="15" customWidth="1"/>
    <col min="13570" max="13570" width="15.5703125" style="15" customWidth="1"/>
    <col min="13571" max="13571" width="8.28515625" style="15" bestFit="1" customWidth="1"/>
    <col min="13572" max="13572" width="13.140625" style="15" customWidth="1"/>
    <col min="13573" max="13573" width="10.85546875" style="15" customWidth="1"/>
    <col min="13574" max="13574" width="12" style="15" customWidth="1"/>
    <col min="13575" max="13575" width="12.85546875" style="15" customWidth="1"/>
    <col min="13576" max="13576" width="3.85546875" style="15" customWidth="1"/>
    <col min="13577" max="13577" width="6.140625" style="15" customWidth="1"/>
    <col min="13578" max="13578" width="15" style="15" bestFit="1" customWidth="1"/>
    <col min="13579" max="13579" width="11.140625" style="15" customWidth="1"/>
    <col min="13580" max="13580" width="10.5703125" style="15" customWidth="1"/>
    <col min="13581" max="13823" width="9.140625" style="15"/>
    <col min="13824" max="13824" width="3.42578125" style="15" customWidth="1"/>
    <col min="13825" max="13825" width="6.85546875" style="15" customWidth="1"/>
    <col min="13826" max="13826" width="15.5703125" style="15" customWidth="1"/>
    <col min="13827" max="13827" width="8.28515625" style="15" bestFit="1" customWidth="1"/>
    <col min="13828" max="13828" width="13.140625" style="15" customWidth="1"/>
    <col min="13829" max="13829" width="10.85546875" style="15" customWidth="1"/>
    <col min="13830" max="13830" width="12" style="15" customWidth="1"/>
    <col min="13831" max="13831" width="12.85546875" style="15" customWidth="1"/>
    <col min="13832" max="13832" width="3.85546875" style="15" customWidth="1"/>
    <col min="13833" max="13833" width="6.140625" style="15" customWidth="1"/>
    <col min="13834" max="13834" width="15" style="15" bestFit="1" customWidth="1"/>
    <col min="13835" max="13835" width="11.140625" style="15" customWidth="1"/>
    <col min="13836" max="13836" width="10.5703125" style="15" customWidth="1"/>
    <col min="13837" max="14079" width="9.140625" style="15"/>
    <col min="14080" max="14080" width="3.42578125" style="15" customWidth="1"/>
    <col min="14081" max="14081" width="6.85546875" style="15" customWidth="1"/>
    <col min="14082" max="14082" width="15.5703125" style="15" customWidth="1"/>
    <col min="14083" max="14083" width="8.28515625" style="15" bestFit="1" customWidth="1"/>
    <col min="14084" max="14084" width="13.140625" style="15" customWidth="1"/>
    <col min="14085" max="14085" width="10.85546875" style="15" customWidth="1"/>
    <col min="14086" max="14086" width="12" style="15" customWidth="1"/>
    <col min="14087" max="14087" width="12.85546875" style="15" customWidth="1"/>
    <col min="14088" max="14088" width="3.85546875" style="15" customWidth="1"/>
    <col min="14089" max="14089" width="6.140625" style="15" customWidth="1"/>
    <col min="14090" max="14090" width="15" style="15" bestFit="1" customWidth="1"/>
    <col min="14091" max="14091" width="11.140625" style="15" customWidth="1"/>
    <col min="14092" max="14092" width="10.5703125" style="15" customWidth="1"/>
    <col min="14093" max="14335" width="9.140625" style="15"/>
    <col min="14336" max="14336" width="3.42578125" style="15" customWidth="1"/>
    <col min="14337" max="14337" width="6.85546875" style="15" customWidth="1"/>
    <col min="14338" max="14338" width="15.5703125" style="15" customWidth="1"/>
    <col min="14339" max="14339" width="8.28515625" style="15" bestFit="1" customWidth="1"/>
    <col min="14340" max="14340" width="13.140625" style="15" customWidth="1"/>
    <col min="14341" max="14341" width="10.85546875" style="15" customWidth="1"/>
    <col min="14342" max="14342" width="12" style="15" customWidth="1"/>
    <col min="14343" max="14343" width="12.85546875" style="15" customWidth="1"/>
    <col min="14344" max="14344" width="3.85546875" style="15" customWidth="1"/>
    <col min="14345" max="14345" width="6.140625" style="15" customWidth="1"/>
    <col min="14346" max="14346" width="15" style="15" bestFit="1" customWidth="1"/>
    <col min="14347" max="14347" width="11.140625" style="15" customWidth="1"/>
    <col min="14348" max="14348" width="10.5703125" style="15" customWidth="1"/>
    <col min="14349" max="14591" width="9.140625" style="15"/>
    <col min="14592" max="14592" width="3.42578125" style="15" customWidth="1"/>
    <col min="14593" max="14593" width="6.85546875" style="15" customWidth="1"/>
    <col min="14594" max="14594" width="15.5703125" style="15" customWidth="1"/>
    <col min="14595" max="14595" width="8.28515625" style="15" bestFit="1" customWidth="1"/>
    <col min="14596" max="14596" width="13.140625" style="15" customWidth="1"/>
    <col min="14597" max="14597" width="10.85546875" style="15" customWidth="1"/>
    <col min="14598" max="14598" width="12" style="15" customWidth="1"/>
    <col min="14599" max="14599" width="12.85546875" style="15" customWidth="1"/>
    <col min="14600" max="14600" width="3.85546875" style="15" customWidth="1"/>
    <col min="14601" max="14601" width="6.140625" style="15" customWidth="1"/>
    <col min="14602" max="14602" width="15" style="15" bestFit="1" customWidth="1"/>
    <col min="14603" max="14603" width="11.140625" style="15" customWidth="1"/>
    <col min="14604" max="14604" width="10.5703125" style="15" customWidth="1"/>
    <col min="14605" max="14847" width="9.140625" style="15"/>
    <col min="14848" max="14848" width="3.42578125" style="15" customWidth="1"/>
    <col min="14849" max="14849" width="6.85546875" style="15" customWidth="1"/>
    <col min="14850" max="14850" width="15.5703125" style="15" customWidth="1"/>
    <col min="14851" max="14851" width="8.28515625" style="15" bestFit="1" customWidth="1"/>
    <col min="14852" max="14852" width="13.140625" style="15" customWidth="1"/>
    <col min="14853" max="14853" width="10.85546875" style="15" customWidth="1"/>
    <col min="14854" max="14854" width="12" style="15" customWidth="1"/>
    <col min="14855" max="14855" width="12.85546875" style="15" customWidth="1"/>
    <col min="14856" max="14856" width="3.85546875" style="15" customWidth="1"/>
    <col min="14857" max="14857" width="6.140625" style="15" customWidth="1"/>
    <col min="14858" max="14858" width="15" style="15" bestFit="1" customWidth="1"/>
    <col min="14859" max="14859" width="11.140625" style="15" customWidth="1"/>
    <col min="14860" max="14860" width="10.5703125" style="15" customWidth="1"/>
    <col min="14861" max="15103" width="9.140625" style="15"/>
    <col min="15104" max="15104" width="3.42578125" style="15" customWidth="1"/>
    <col min="15105" max="15105" width="6.85546875" style="15" customWidth="1"/>
    <col min="15106" max="15106" width="15.5703125" style="15" customWidth="1"/>
    <col min="15107" max="15107" width="8.28515625" style="15" bestFit="1" customWidth="1"/>
    <col min="15108" max="15108" width="13.140625" style="15" customWidth="1"/>
    <col min="15109" max="15109" width="10.85546875" style="15" customWidth="1"/>
    <col min="15110" max="15110" width="12" style="15" customWidth="1"/>
    <col min="15111" max="15111" width="12.85546875" style="15" customWidth="1"/>
    <col min="15112" max="15112" width="3.85546875" style="15" customWidth="1"/>
    <col min="15113" max="15113" width="6.140625" style="15" customWidth="1"/>
    <col min="15114" max="15114" width="15" style="15" bestFit="1" customWidth="1"/>
    <col min="15115" max="15115" width="11.140625" style="15" customWidth="1"/>
    <col min="15116" max="15116" width="10.5703125" style="15" customWidth="1"/>
    <col min="15117" max="15359" width="9.140625" style="15"/>
    <col min="15360" max="15360" width="3.42578125" style="15" customWidth="1"/>
    <col min="15361" max="15361" width="6.85546875" style="15" customWidth="1"/>
    <col min="15362" max="15362" width="15.5703125" style="15" customWidth="1"/>
    <col min="15363" max="15363" width="8.28515625" style="15" bestFit="1" customWidth="1"/>
    <col min="15364" max="15364" width="13.140625" style="15" customWidth="1"/>
    <col min="15365" max="15365" width="10.85546875" style="15" customWidth="1"/>
    <col min="15366" max="15366" width="12" style="15" customWidth="1"/>
    <col min="15367" max="15367" width="12.85546875" style="15" customWidth="1"/>
    <col min="15368" max="15368" width="3.85546875" style="15" customWidth="1"/>
    <col min="15369" max="15369" width="6.140625" style="15" customWidth="1"/>
    <col min="15370" max="15370" width="15" style="15" bestFit="1" customWidth="1"/>
    <col min="15371" max="15371" width="11.140625" style="15" customWidth="1"/>
    <col min="15372" max="15372" width="10.5703125" style="15" customWidth="1"/>
    <col min="15373" max="15615" width="9.140625" style="15"/>
    <col min="15616" max="15616" width="3.42578125" style="15" customWidth="1"/>
    <col min="15617" max="15617" width="6.85546875" style="15" customWidth="1"/>
    <col min="15618" max="15618" width="15.5703125" style="15" customWidth="1"/>
    <col min="15619" max="15619" width="8.28515625" style="15" bestFit="1" customWidth="1"/>
    <col min="15620" max="15620" width="13.140625" style="15" customWidth="1"/>
    <col min="15621" max="15621" width="10.85546875" style="15" customWidth="1"/>
    <col min="15622" max="15622" width="12" style="15" customWidth="1"/>
    <col min="15623" max="15623" width="12.85546875" style="15" customWidth="1"/>
    <col min="15624" max="15624" width="3.85546875" style="15" customWidth="1"/>
    <col min="15625" max="15625" width="6.140625" style="15" customWidth="1"/>
    <col min="15626" max="15626" width="15" style="15" bestFit="1" customWidth="1"/>
    <col min="15627" max="15627" width="11.140625" style="15" customWidth="1"/>
    <col min="15628" max="15628" width="10.5703125" style="15" customWidth="1"/>
    <col min="15629" max="15871" width="9.140625" style="15"/>
    <col min="15872" max="15872" width="3.42578125" style="15" customWidth="1"/>
    <col min="15873" max="15873" width="6.85546875" style="15" customWidth="1"/>
    <col min="15874" max="15874" width="15.5703125" style="15" customWidth="1"/>
    <col min="15875" max="15875" width="8.28515625" style="15" bestFit="1" customWidth="1"/>
    <col min="15876" max="15876" width="13.140625" style="15" customWidth="1"/>
    <col min="15877" max="15877" width="10.85546875" style="15" customWidth="1"/>
    <col min="15878" max="15878" width="12" style="15" customWidth="1"/>
    <col min="15879" max="15879" width="12.85546875" style="15" customWidth="1"/>
    <col min="15880" max="15880" width="3.85546875" style="15" customWidth="1"/>
    <col min="15881" max="15881" width="6.140625" style="15" customWidth="1"/>
    <col min="15882" max="15882" width="15" style="15" bestFit="1" customWidth="1"/>
    <col min="15883" max="15883" width="11.140625" style="15" customWidth="1"/>
    <col min="15884" max="15884" width="10.5703125" style="15" customWidth="1"/>
    <col min="15885" max="16127" width="9.140625" style="15"/>
    <col min="16128" max="16128" width="3.42578125" style="15" customWidth="1"/>
    <col min="16129" max="16129" width="6.85546875" style="15" customWidth="1"/>
    <col min="16130" max="16130" width="15.5703125" style="15" customWidth="1"/>
    <col min="16131" max="16131" width="8.28515625" style="15" bestFit="1" customWidth="1"/>
    <col min="16132" max="16132" width="13.140625" style="15" customWidth="1"/>
    <col min="16133" max="16133" width="10.85546875" style="15" customWidth="1"/>
    <col min="16134" max="16134" width="12" style="15" customWidth="1"/>
    <col min="16135" max="16135" width="12.85546875" style="15" customWidth="1"/>
    <col min="16136" max="16136" width="3.85546875" style="15" customWidth="1"/>
    <col min="16137" max="16137" width="6.140625" style="15" customWidth="1"/>
    <col min="16138" max="16138" width="15" style="15" bestFit="1" customWidth="1"/>
    <col min="16139" max="16139" width="11.140625" style="15" customWidth="1"/>
    <col min="16140" max="16140" width="10.5703125" style="15" customWidth="1"/>
    <col min="16141" max="16384" width="9.140625" style="15"/>
  </cols>
  <sheetData>
    <row r="1" spans="2:13" ht="33.75">
      <c r="D1" s="278" t="s">
        <v>19</v>
      </c>
      <c r="E1" s="278"/>
      <c r="F1" s="278"/>
      <c r="G1" s="278"/>
      <c r="H1" s="278"/>
      <c r="I1" s="278"/>
    </row>
    <row r="2" spans="2:13" ht="18.75" customHeight="1">
      <c r="B2" s="16" t="s">
        <v>436</v>
      </c>
      <c r="C2" s="17"/>
      <c r="D2"/>
      <c r="E2"/>
      <c r="F2"/>
      <c r="G2"/>
      <c r="H2"/>
      <c r="I2"/>
      <c r="J2"/>
      <c r="K2"/>
    </row>
    <row r="3" spans="2:13" s="18" customFormat="1" ht="26.25" customHeight="1">
      <c r="B3" s="191" t="s">
        <v>20</v>
      </c>
      <c r="C3" s="191" t="s">
        <v>21</v>
      </c>
      <c r="D3" s="191" t="s">
        <v>22</v>
      </c>
      <c r="E3" s="191" t="s">
        <v>23</v>
      </c>
      <c r="F3" s="191" t="s">
        <v>24</v>
      </c>
      <c r="G3" s="191" t="s">
        <v>25</v>
      </c>
      <c r="H3" s="191" t="s">
        <v>26</v>
      </c>
      <c r="I3" s="191" t="s">
        <v>27</v>
      </c>
      <c r="J3" s="191" t="s">
        <v>28</v>
      </c>
      <c r="K3"/>
      <c r="L3"/>
      <c r="M3"/>
    </row>
    <row r="4" spans="2:13" s="18" customFormat="1" ht="15.75" customHeight="1">
      <c r="B4" s="19">
        <v>1</v>
      </c>
      <c r="C4" s="20" t="s">
        <v>45</v>
      </c>
      <c r="D4" s="21">
        <v>9999000</v>
      </c>
      <c r="E4" s="21">
        <f>D4*7%</f>
        <v>699930.00000000012</v>
      </c>
      <c r="F4" s="21">
        <f>D4*5%</f>
        <v>499950</v>
      </c>
      <c r="G4" s="235">
        <f>IF(D4&gt;5500000,45%,0)</f>
        <v>0.45</v>
      </c>
      <c r="H4" s="21">
        <f>D4*2%</f>
        <v>199980</v>
      </c>
      <c r="I4" s="21">
        <f>D4*4%</f>
        <v>399960</v>
      </c>
      <c r="J4" s="21">
        <f>E4+F4+G4-H4-I4</f>
        <v>599940.44999999995</v>
      </c>
      <c r="K4"/>
      <c r="L4"/>
      <c r="M4"/>
    </row>
    <row r="5" spans="2:13" s="18" customFormat="1" ht="15.75" customHeight="1">
      <c r="B5" s="19">
        <v>2</v>
      </c>
      <c r="C5" s="20" t="s">
        <v>46</v>
      </c>
      <c r="D5" s="21">
        <v>7981000</v>
      </c>
      <c r="E5" s="21">
        <f t="shared" ref="E5:E23" si="0">D5*7%</f>
        <v>558670</v>
      </c>
      <c r="F5" s="21">
        <f t="shared" ref="F5:F23" si="1">D5*5%</f>
        <v>399050</v>
      </c>
      <c r="G5" s="235">
        <f t="shared" ref="G5:G23" si="2">IF(D5&gt;5500000,45%,0)</f>
        <v>0.45</v>
      </c>
      <c r="H5" s="21">
        <f t="shared" ref="H5:H23" si="3">D5*2%</f>
        <v>159620</v>
      </c>
      <c r="I5" s="21">
        <f t="shared" ref="I5:I23" si="4">D5*4%</f>
        <v>319240</v>
      </c>
      <c r="J5" s="21">
        <f t="shared" ref="J5:J23" si="5">E5+F5+G5-H5-I5</f>
        <v>478860.44999999995</v>
      </c>
      <c r="K5"/>
      <c r="L5"/>
      <c r="M5"/>
    </row>
    <row r="6" spans="2:13" s="18" customFormat="1" ht="15.75" customHeight="1">
      <c r="B6" s="19">
        <v>3</v>
      </c>
      <c r="C6" s="20" t="s">
        <v>47</v>
      </c>
      <c r="D6" s="21">
        <v>5245000</v>
      </c>
      <c r="E6" s="21">
        <f t="shared" si="0"/>
        <v>367150.00000000006</v>
      </c>
      <c r="F6" s="21">
        <f t="shared" si="1"/>
        <v>262250</v>
      </c>
      <c r="G6" s="235">
        <f t="shared" si="2"/>
        <v>0</v>
      </c>
      <c r="H6" s="21">
        <f t="shared" si="3"/>
        <v>104900</v>
      </c>
      <c r="I6" s="21">
        <f t="shared" si="4"/>
        <v>209800</v>
      </c>
      <c r="J6" s="21">
        <f t="shared" si="5"/>
        <v>314700</v>
      </c>
      <c r="K6"/>
      <c r="L6"/>
      <c r="M6"/>
    </row>
    <row r="7" spans="2:13" s="18" customFormat="1" ht="15.75" customHeight="1">
      <c r="B7" s="19">
        <v>4</v>
      </c>
      <c r="C7" s="20" t="s">
        <v>48</v>
      </c>
      <c r="D7" s="21">
        <v>3695000</v>
      </c>
      <c r="E7" s="21">
        <f t="shared" si="0"/>
        <v>258650.00000000003</v>
      </c>
      <c r="F7" s="21">
        <f t="shared" si="1"/>
        <v>184750</v>
      </c>
      <c r="G7" s="235">
        <f t="shared" si="2"/>
        <v>0</v>
      </c>
      <c r="H7" s="21">
        <f t="shared" si="3"/>
        <v>73900</v>
      </c>
      <c r="I7" s="21">
        <f t="shared" si="4"/>
        <v>147800</v>
      </c>
      <c r="J7" s="21">
        <f t="shared" si="5"/>
        <v>221700</v>
      </c>
      <c r="K7"/>
      <c r="L7"/>
      <c r="M7"/>
    </row>
    <row r="8" spans="2:13" s="18" customFormat="1" ht="15.75" customHeight="1">
      <c r="B8" s="19">
        <v>5</v>
      </c>
      <c r="C8" s="20" t="s">
        <v>41</v>
      </c>
      <c r="D8" s="21">
        <v>3901000</v>
      </c>
      <c r="E8" s="21">
        <f t="shared" si="0"/>
        <v>273070</v>
      </c>
      <c r="F8" s="21">
        <f t="shared" si="1"/>
        <v>195050</v>
      </c>
      <c r="G8" s="235">
        <f t="shared" si="2"/>
        <v>0</v>
      </c>
      <c r="H8" s="21">
        <f t="shared" si="3"/>
        <v>78020</v>
      </c>
      <c r="I8" s="21">
        <f t="shared" si="4"/>
        <v>156040</v>
      </c>
      <c r="J8" s="21">
        <f t="shared" si="5"/>
        <v>234060</v>
      </c>
      <c r="K8"/>
      <c r="L8"/>
      <c r="M8"/>
    </row>
    <row r="9" spans="2:13" s="18" customFormat="1" ht="15.75" customHeight="1">
      <c r="B9" s="19">
        <v>6</v>
      </c>
      <c r="C9" s="20" t="s">
        <v>40</v>
      </c>
      <c r="D9" s="21">
        <v>7145000</v>
      </c>
      <c r="E9" s="21">
        <f t="shared" si="0"/>
        <v>500150.00000000006</v>
      </c>
      <c r="F9" s="21">
        <f t="shared" si="1"/>
        <v>357250</v>
      </c>
      <c r="G9" s="235">
        <f t="shared" si="2"/>
        <v>0.45</v>
      </c>
      <c r="H9" s="21">
        <f t="shared" si="3"/>
        <v>142900</v>
      </c>
      <c r="I9" s="21">
        <f t="shared" si="4"/>
        <v>285800</v>
      </c>
      <c r="J9" s="21">
        <f t="shared" si="5"/>
        <v>428700.44999999995</v>
      </c>
      <c r="K9"/>
      <c r="L9"/>
      <c r="M9"/>
    </row>
    <row r="10" spans="2:13" s="18" customFormat="1" ht="15.75" customHeight="1">
      <c r="B10" s="19">
        <v>7</v>
      </c>
      <c r="C10" s="20" t="s">
        <v>39</v>
      </c>
      <c r="D10" s="21">
        <v>3722000</v>
      </c>
      <c r="E10" s="21">
        <f t="shared" si="0"/>
        <v>260540.00000000003</v>
      </c>
      <c r="F10" s="21">
        <f t="shared" si="1"/>
        <v>186100</v>
      </c>
      <c r="G10" s="235">
        <f t="shared" si="2"/>
        <v>0</v>
      </c>
      <c r="H10" s="21">
        <f t="shared" si="3"/>
        <v>74440</v>
      </c>
      <c r="I10" s="21">
        <f t="shared" si="4"/>
        <v>148880</v>
      </c>
      <c r="J10" s="21">
        <f t="shared" si="5"/>
        <v>223320</v>
      </c>
      <c r="K10"/>
      <c r="L10"/>
      <c r="M10"/>
    </row>
    <row r="11" spans="2:13" s="18" customFormat="1" ht="15.75" customHeight="1">
      <c r="B11" s="19">
        <v>8</v>
      </c>
      <c r="C11" s="20" t="s">
        <v>38</v>
      </c>
      <c r="D11" s="21">
        <v>4790000</v>
      </c>
      <c r="E11" s="21">
        <f t="shared" si="0"/>
        <v>335300.00000000006</v>
      </c>
      <c r="F11" s="21">
        <f t="shared" si="1"/>
        <v>239500</v>
      </c>
      <c r="G11" s="235">
        <f t="shared" si="2"/>
        <v>0</v>
      </c>
      <c r="H11" s="21">
        <f t="shared" si="3"/>
        <v>95800</v>
      </c>
      <c r="I11" s="21">
        <f t="shared" si="4"/>
        <v>191600</v>
      </c>
      <c r="J11" s="21">
        <f t="shared" si="5"/>
        <v>287400</v>
      </c>
      <c r="K11"/>
      <c r="L11"/>
      <c r="M11"/>
    </row>
    <row r="12" spans="2:13" s="18" customFormat="1" ht="15.75" customHeight="1">
      <c r="B12" s="19">
        <v>9</v>
      </c>
      <c r="C12" s="20" t="s">
        <v>37</v>
      </c>
      <c r="D12" s="21">
        <v>4698000</v>
      </c>
      <c r="E12" s="21">
        <f t="shared" si="0"/>
        <v>328860.00000000006</v>
      </c>
      <c r="F12" s="21">
        <f t="shared" si="1"/>
        <v>234900</v>
      </c>
      <c r="G12" s="235">
        <f t="shared" si="2"/>
        <v>0</v>
      </c>
      <c r="H12" s="21">
        <f t="shared" si="3"/>
        <v>93960</v>
      </c>
      <c r="I12" s="21">
        <f t="shared" si="4"/>
        <v>187920</v>
      </c>
      <c r="J12" s="21">
        <f t="shared" si="5"/>
        <v>281880</v>
      </c>
      <c r="K12"/>
      <c r="L12"/>
      <c r="M12"/>
    </row>
    <row r="13" spans="2:13" s="18" customFormat="1" ht="15.75" customHeight="1">
      <c r="B13" s="19">
        <v>10</v>
      </c>
      <c r="C13" s="20" t="s">
        <v>36</v>
      </c>
      <c r="D13" s="21">
        <v>3887000</v>
      </c>
      <c r="E13" s="21">
        <f t="shared" si="0"/>
        <v>272090</v>
      </c>
      <c r="F13" s="21">
        <f t="shared" si="1"/>
        <v>194350</v>
      </c>
      <c r="G13" s="235">
        <f t="shared" si="2"/>
        <v>0</v>
      </c>
      <c r="H13" s="21">
        <f t="shared" si="3"/>
        <v>77740</v>
      </c>
      <c r="I13" s="21">
        <f t="shared" si="4"/>
        <v>155480</v>
      </c>
      <c r="J13" s="21">
        <f t="shared" si="5"/>
        <v>233220</v>
      </c>
      <c r="K13"/>
      <c r="L13"/>
      <c r="M13"/>
    </row>
    <row r="14" spans="2:13" s="18" customFormat="1" ht="15.75" customHeight="1">
      <c r="B14" s="19">
        <v>11</v>
      </c>
      <c r="C14" s="20" t="s">
        <v>35</v>
      </c>
      <c r="D14" s="21">
        <v>4215000</v>
      </c>
      <c r="E14" s="21">
        <f t="shared" si="0"/>
        <v>295050</v>
      </c>
      <c r="F14" s="21">
        <f t="shared" si="1"/>
        <v>210750</v>
      </c>
      <c r="G14" s="235">
        <f t="shared" si="2"/>
        <v>0</v>
      </c>
      <c r="H14" s="21">
        <f t="shared" si="3"/>
        <v>84300</v>
      </c>
      <c r="I14" s="21">
        <f t="shared" si="4"/>
        <v>168600</v>
      </c>
      <c r="J14" s="21">
        <f t="shared" si="5"/>
        <v>252900</v>
      </c>
      <c r="K14"/>
      <c r="L14"/>
      <c r="M14"/>
    </row>
    <row r="15" spans="2:13" s="18" customFormat="1" ht="15.75" customHeight="1">
      <c r="B15" s="19">
        <v>12</v>
      </c>
      <c r="C15" s="20" t="s">
        <v>34</v>
      </c>
      <c r="D15" s="21">
        <v>4778000</v>
      </c>
      <c r="E15" s="21">
        <f t="shared" si="0"/>
        <v>334460.00000000006</v>
      </c>
      <c r="F15" s="21">
        <f t="shared" si="1"/>
        <v>238900</v>
      </c>
      <c r="G15" s="235">
        <f t="shared" si="2"/>
        <v>0</v>
      </c>
      <c r="H15" s="21">
        <f t="shared" si="3"/>
        <v>95560</v>
      </c>
      <c r="I15" s="21">
        <f t="shared" si="4"/>
        <v>191120</v>
      </c>
      <c r="J15" s="21">
        <f t="shared" si="5"/>
        <v>286680</v>
      </c>
      <c r="K15"/>
      <c r="L15"/>
      <c r="M15"/>
    </row>
    <row r="16" spans="2:13" s="18" customFormat="1" ht="15.75" customHeight="1">
      <c r="B16" s="19">
        <v>13</v>
      </c>
      <c r="C16" s="20" t="s">
        <v>33</v>
      </c>
      <c r="D16" s="21">
        <v>8052000</v>
      </c>
      <c r="E16" s="21">
        <f t="shared" si="0"/>
        <v>563640</v>
      </c>
      <c r="F16" s="21">
        <f t="shared" si="1"/>
        <v>402600</v>
      </c>
      <c r="G16" s="235">
        <f t="shared" si="2"/>
        <v>0.45</v>
      </c>
      <c r="H16" s="21">
        <f t="shared" si="3"/>
        <v>161040</v>
      </c>
      <c r="I16" s="21">
        <f t="shared" si="4"/>
        <v>322080</v>
      </c>
      <c r="J16" s="21">
        <f t="shared" si="5"/>
        <v>483120.44999999995</v>
      </c>
      <c r="K16"/>
      <c r="L16"/>
      <c r="M16"/>
    </row>
    <row r="17" spans="2:13" s="18" customFormat="1" ht="15.75" customHeight="1">
      <c r="B17" s="19">
        <v>14</v>
      </c>
      <c r="C17" s="20" t="s">
        <v>32</v>
      </c>
      <c r="D17" s="21">
        <v>5250000</v>
      </c>
      <c r="E17" s="21">
        <f t="shared" si="0"/>
        <v>367500.00000000006</v>
      </c>
      <c r="F17" s="21">
        <f t="shared" si="1"/>
        <v>262500</v>
      </c>
      <c r="G17" s="235">
        <f t="shared" si="2"/>
        <v>0</v>
      </c>
      <c r="H17" s="21">
        <f t="shared" si="3"/>
        <v>105000</v>
      </c>
      <c r="I17" s="21">
        <f t="shared" si="4"/>
        <v>210000</v>
      </c>
      <c r="J17" s="21">
        <f t="shared" si="5"/>
        <v>315000</v>
      </c>
      <c r="K17"/>
      <c r="L17"/>
      <c r="M17"/>
    </row>
    <row r="18" spans="2:13" s="18" customFormat="1" ht="15.75" customHeight="1">
      <c r="B18" s="19">
        <v>15</v>
      </c>
      <c r="C18" s="20" t="s">
        <v>31</v>
      </c>
      <c r="D18" s="21">
        <v>4975000</v>
      </c>
      <c r="E18" s="21">
        <f t="shared" si="0"/>
        <v>348250.00000000006</v>
      </c>
      <c r="F18" s="21">
        <f t="shared" si="1"/>
        <v>248750</v>
      </c>
      <c r="G18" s="235">
        <f t="shared" si="2"/>
        <v>0</v>
      </c>
      <c r="H18" s="21">
        <f t="shared" si="3"/>
        <v>99500</v>
      </c>
      <c r="I18" s="21">
        <f t="shared" si="4"/>
        <v>199000</v>
      </c>
      <c r="J18" s="21">
        <f t="shared" si="5"/>
        <v>298500</v>
      </c>
      <c r="K18"/>
      <c r="L18"/>
      <c r="M18"/>
    </row>
    <row r="19" spans="2:13" s="18" customFormat="1" ht="15.75" customHeight="1">
      <c r="B19" s="19">
        <v>16</v>
      </c>
      <c r="C19" s="20" t="s">
        <v>30</v>
      </c>
      <c r="D19" s="21">
        <v>4758000</v>
      </c>
      <c r="E19" s="21">
        <f t="shared" si="0"/>
        <v>333060.00000000006</v>
      </c>
      <c r="F19" s="21">
        <f t="shared" si="1"/>
        <v>237900</v>
      </c>
      <c r="G19" s="235">
        <f t="shared" si="2"/>
        <v>0</v>
      </c>
      <c r="H19" s="21">
        <f t="shared" si="3"/>
        <v>95160</v>
      </c>
      <c r="I19" s="21">
        <f t="shared" si="4"/>
        <v>190320</v>
      </c>
      <c r="J19" s="21">
        <f t="shared" si="5"/>
        <v>285480</v>
      </c>
      <c r="K19"/>
      <c r="L19"/>
      <c r="M19"/>
    </row>
    <row r="20" spans="2:13" s="18" customFormat="1" ht="15.75" customHeight="1">
      <c r="B20" s="19">
        <v>17</v>
      </c>
      <c r="C20" s="20" t="s">
        <v>29</v>
      </c>
      <c r="D20" s="21">
        <v>4128000</v>
      </c>
      <c r="E20" s="21">
        <f t="shared" si="0"/>
        <v>288960</v>
      </c>
      <c r="F20" s="21">
        <f t="shared" si="1"/>
        <v>206400</v>
      </c>
      <c r="G20" s="235">
        <f t="shared" si="2"/>
        <v>0</v>
      </c>
      <c r="H20" s="21">
        <f t="shared" si="3"/>
        <v>82560</v>
      </c>
      <c r="I20" s="21">
        <f t="shared" si="4"/>
        <v>165120</v>
      </c>
      <c r="J20" s="21">
        <f t="shared" si="5"/>
        <v>247680</v>
      </c>
      <c r="K20"/>
      <c r="L20"/>
      <c r="M20"/>
    </row>
    <row r="21" spans="2:13" s="18" customFormat="1" ht="15.75" customHeight="1">
      <c r="B21" s="19">
        <v>18</v>
      </c>
      <c r="C21" s="20" t="s">
        <v>42</v>
      </c>
      <c r="D21" s="21">
        <v>5775500</v>
      </c>
      <c r="E21" s="21">
        <f t="shared" si="0"/>
        <v>404285.00000000006</v>
      </c>
      <c r="F21" s="21">
        <f t="shared" si="1"/>
        <v>288775</v>
      </c>
      <c r="G21" s="235">
        <f t="shared" si="2"/>
        <v>0.45</v>
      </c>
      <c r="H21" s="21">
        <f t="shared" si="3"/>
        <v>115510</v>
      </c>
      <c r="I21" s="21">
        <f t="shared" si="4"/>
        <v>231020</v>
      </c>
      <c r="J21" s="21">
        <f t="shared" si="5"/>
        <v>346530.44999999995</v>
      </c>
      <c r="K21"/>
      <c r="L21"/>
      <c r="M21"/>
    </row>
    <row r="22" spans="2:13" s="18" customFormat="1" ht="15.75" customHeight="1">
      <c r="B22" s="19">
        <v>19</v>
      </c>
      <c r="C22" s="20" t="s">
        <v>43</v>
      </c>
      <c r="D22" s="21">
        <v>5478000</v>
      </c>
      <c r="E22" s="21">
        <f t="shared" si="0"/>
        <v>383460.00000000006</v>
      </c>
      <c r="F22" s="21">
        <f t="shared" si="1"/>
        <v>273900</v>
      </c>
      <c r="G22" s="235">
        <f t="shared" si="2"/>
        <v>0</v>
      </c>
      <c r="H22" s="21">
        <f t="shared" si="3"/>
        <v>109560</v>
      </c>
      <c r="I22" s="21">
        <f t="shared" si="4"/>
        <v>219120</v>
      </c>
      <c r="J22" s="21">
        <f t="shared" si="5"/>
        <v>328680</v>
      </c>
      <c r="K22"/>
      <c r="L22"/>
      <c r="M22"/>
    </row>
    <row r="23" spans="2:13" s="18" customFormat="1" ht="15.75" customHeight="1">
      <c r="B23" s="19">
        <v>20</v>
      </c>
      <c r="C23" s="20" t="s">
        <v>44</v>
      </c>
      <c r="D23" s="21">
        <v>8129000</v>
      </c>
      <c r="E23" s="21">
        <f t="shared" si="0"/>
        <v>569030</v>
      </c>
      <c r="F23" s="21">
        <f t="shared" si="1"/>
        <v>406450</v>
      </c>
      <c r="G23" s="235">
        <f t="shared" si="2"/>
        <v>0.45</v>
      </c>
      <c r="H23" s="21">
        <f t="shared" si="3"/>
        <v>162580</v>
      </c>
      <c r="I23" s="21">
        <f t="shared" si="4"/>
        <v>325160</v>
      </c>
      <c r="J23" s="21">
        <f t="shared" si="5"/>
        <v>487740.44999999995</v>
      </c>
      <c r="K23"/>
      <c r="L23"/>
      <c r="M23"/>
    </row>
    <row r="24" spans="2:13" s="18" customFormat="1" ht="15.75" customHeight="1">
      <c r="B24" s="210" t="s">
        <v>49</v>
      </c>
      <c r="C24" s="193"/>
      <c r="D24" s="209">
        <f t="shared" ref="D24:J24" si="6">SUM(D4:D23)</f>
        <v>110601500</v>
      </c>
      <c r="E24" s="209">
        <f t="shared" si="6"/>
        <v>7742105</v>
      </c>
      <c r="F24" s="209">
        <f t="shared" si="6"/>
        <v>5530075</v>
      </c>
      <c r="G24" s="209">
        <f t="shared" si="6"/>
        <v>2.7</v>
      </c>
      <c r="H24" s="209">
        <f t="shared" si="6"/>
        <v>2212030</v>
      </c>
      <c r="I24" s="209">
        <f t="shared" si="6"/>
        <v>4424060</v>
      </c>
      <c r="J24" s="209">
        <f t="shared" si="6"/>
        <v>6636092.7000000002</v>
      </c>
      <c r="K24"/>
      <c r="L24"/>
      <c r="M24"/>
    </row>
    <row r="25" spans="2:13">
      <c r="B25" s="204" t="s">
        <v>50</v>
      </c>
      <c r="C25" s="190"/>
      <c r="D25" s="21">
        <f>AVERAGE(D4:D23)</f>
        <v>5530075</v>
      </c>
      <c r="E25" s="21">
        <f t="shared" ref="E25:J25" si="7">AVERAGE(E4:E23)</f>
        <v>387105.25</v>
      </c>
      <c r="F25" s="21">
        <f t="shared" si="7"/>
        <v>276503.75</v>
      </c>
      <c r="G25" s="21">
        <f t="shared" si="7"/>
        <v>0.13500000000000001</v>
      </c>
      <c r="H25" s="21">
        <f t="shared" si="7"/>
        <v>110601.5</v>
      </c>
      <c r="I25" s="21">
        <f t="shared" si="7"/>
        <v>221203</v>
      </c>
      <c r="J25" s="21">
        <f t="shared" si="7"/>
        <v>331804.63500000001</v>
      </c>
      <c r="K25"/>
      <c r="L25"/>
      <c r="M25"/>
    </row>
    <row r="26" spans="2:13">
      <c r="B26" s="205" t="s">
        <v>51</v>
      </c>
      <c r="C26" s="189"/>
      <c r="D26" s="236">
        <f>MAX(D4:D23)</f>
        <v>9999000</v>
      </c>
      <c r="E26" s="236">
        <f t="shared" ref="E26:J26" si="8">MAX(E4:E23)</f>
        <v>699930.00000000012</v>
      </c>
      <c r="F26" s="236">
        <f t="shared" si="8"/>
        <v>499950</v>
      </c>
      <c r="G26" s="236">
        <f t="shared" si="8"/>
        <v>0.45</v>
      </c>
      <c r="H26" s="236">
        <f t="shared" si="8"/>
        <v>199980</v>
      </c>
      <c r="I26" s="236">
        <f t="shared" si="8"/>
        <v>399960</v>
      </c>
      <c r="J26" s="236">
        <f t="shared" si="8"/>
        <v>599940.44999999995</v>
      </c>
    </row>
    <row r="27" spans="2:13">
      <c r="B27" s="205" t="s">
        <v>52</v>
      </c>
      <c r="C27" s="189"/>
      <c r="D27" s="236">
        <f>MIN(D4:D23)</f>
        <v>3695000</v>
      </c>
      <c r="E27" s="236">
        <f t="shared" ref="E27:J27" si="9">MIN(E4:E23)</f>
        <v>258650.00000000003</v>
      </c>
      <c r="F27" s="236">
        <f t="shared" si="9"/>
        <v>184750</v>
      </c>
      <c r="G27" s="236">
        <f t="shared" si="9"/>
        <v>0</v>
      </c>
      <c r="H27" s="236">
        <f t="shared" si="9"/>
        <v>73900</v>
      </c>
      <c r="I27" s="236">
        <f t="shared" si="9"/>
        <v>147800</v>
      </c>
      <c r="J27" s="236">
        <f t="shared" si="9"/>
        <v>221700</v>
      </c>
    </row>
    <row r="28" spans="2:13">
      <c r="B28" s="205" t="s">
        <v>53</v>
      </c>
      <c r="C28" s="189"/>
      <c r="D28" s="8">
        <f>COUNT(D4:D23)</f>
        <v>20</v>
      </c>
      <c r="E28" s="8">
        <f t="shared" ref="E28:J28" si="10">COUNT(E4:E23)</f>
        <v>20</v>
      </c>
      <c r="F28" s="8">
        <f t="shared" si="10"/>
        <v>20</v>
      </c>
      <c r="G28" s="8">
        <f t="shared" si="10"/>
        <v>20</v>
      </c>
      <c r="H28" s="8">
        <f t="shared" si="10"/>
        <v>20</v>
      </c>
      <c r="I28" s="8">
        <f t="shared" si="10"/>
        <v>20</v>
      </c>
      <c r="J28" s="8">
        <f t="shared" si="10"/>
        <v>20</v>
      </c>
    </row>
  </sheetData>
  <sortState ref="C4:C16">
    <sortCondition descending="1" ref="C4"/>
  </sortState>
  <mergeCells count="1">
    <mergeCell ref="D1:I1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1:J29"/>
  <sheetViews>
    <sheetView zoomScale="85" zoomScaleNormal="85" workbookViewId="0">
      <selection activeCell="G18" sqref="G18:J18"/>
    </sheetView>
  </sheetViews>
  <sheetFormatPr defaultRowHeight="15"/>
  <cols>
    <col min="3" max="3" width="19.28515625" customWidth="1"/>
    <col min="4" max="4" width="15.7109375" customWidth="1"/>
    <col min="5" max="5" width="17.5703125" customWidth="1"/>
    <col min="6" max="6" width="15.42578125" customWidth="1"/>
    <col min="7" max="7" width="12" customWidth="1"/>
    <col min="8" max="8" width="16.42578125" customWidth="1"/>
    <col min="9" max="9" width="14.140625" customWidth="1"/>
    <col min="10" max="10" width="21.42578125" bestFit="1" customWidth="1"/>
  </cols>
  <sheetData>
    <row r="1" spans="2:10" ht="18">
      <c r="B1" s="34" t="s">
        <v>115</v>
      </c>
      <c r="C1" s="35"/>
      <c r="D1" s="35"/>
      <c r="E1" s="36"/>
      <c r="F1" s="36"/>
      <c r="G1" s="36"/>
      <c r="H1" s="36"/>
      <c r="I1" s="36"/>
      <c r="J1" s="36"/>
    </row>
    <row r="2" spans="2:10" ht="15.75">
      <c r="B2" s="37" t="s">
        <v>90</v>
      </c>
      <c r="C2" s="35"/>
      <c r="D2" s="35"/>
      <c r="E2" s="36"/>
      <c r="F2" s="36"/>
      <c r="G2" s="36"/>
      <c r="H2" s="36"/>
      <c r="I2" s="36"/>
      <c r="J2" s="36"/>
    </row>
    <row r="3" spans="2:10">
      <c r="B3" s="38" t="s">
        <v>116</v>
      </c>
      <c r="C3" s="35"/>
      <c r="D3" s="35"/>
      <c r="E3" s="36"/>
      <c r="F3" s="36"/>
      <c r="G3" s="36"/>
      <c r="H3" s="36"/>
      <c r="I3" s="36"/>
      <c r="J3" s="36"/>
    </row>
    <row r="4" spans="2:10">
      <c r="B4" s="39"/>
      <c r="C4" s="39"/>
      <c r="D4" s="39"/>
      <c r="E4" s="39"/>
      <c r="F4" s="39"/>
      <c r="G4" s="39"/>
      <c r="H4" s="39"/>
      <c r="I4" s="39"/>
      <c r="J4" s="39"/>
    </row>
    <row r="5" spans="2:10">
      <c r="B5" s="211" t="s">
        <v>20</v>
      </c>
      <c r="C5" s="211" t="s">
        <v>91</v>
      </c>
      <c r="D5" s="211" t="s">
        <v>2</v>
      </c>
      <c r="E5" s="211" t="s">
        <v>3</v>
      </c>
      <c r="F5" s="211" t="s">
        <v>92</v>
      </c>
      <c r="G5" s="211" t="s">
        <v>93</v>
      </c>
      <c r="H5" s="211" t="s">
        <v>15</v>
      </c>
      <c r="I5" s="211" t="s">
        <v>75</v>
      </c>
      <c r="J5" s="211" t="s">
        <v>94</v>
      </c>
    </row>
    <row r="6" spans="2:10">
      <c r="B6" s="40">
        <v>1</v>
      </c>
      <c r="C6" s="24" t="s">
        <v>95</v>
      </c>
      <c r="D6" s="40" t="s">
        <v>10</v>
      </c>
      <c r="E6" s="20" t="str">
        <f>VLOOKUP(D6,$B$22:$E$26,2,0)</f>
        <v>BERUANG</v>
      </c>
      <c r="F6" s="20">
        <f>VLOOKUP(D6,$B$22:$E$26,3,0)</f>
        <v>123800</v>
      </c>
      <c r="G6" s="23">
        <v>36</v>
      </c>
      <c r="H6" s="20">
        <f>F6*G6</f>
        <v>4456800</v>
      </c>
      <c r="I6" s="237">
        <f>VLOOKUP(D6,$B$22:$E$26,4,0)*H6</f>
        <v>44568</v>
      </c>
      <c r="J6" s="237">
        <f>(H6-I6)</f>
        <v>4412232</v>
      </c>
    </row>
    <row r="7" spans="2:10">
      <c r="B7" s="40">
        <v>2</v>
      </c>
      <c r="C7" s="24" t="s">
        <v>96</v>
      </c>
      <c r="D7" s="40" t="s">
        <v>11</v>
      </c>
      <c r="E7" s="20" t="str">
        <f t="shared" ref="E7:E17" si="0">VLOOKUP(D7,$B$22:$E$26,2,0)</f>
        <v>BARBIE</v>
      </c>
      <c r="F7" s="20">
        <f t="shared" ref="F7:F17" si="1">VLOOKUP(D7,$B$22:$E$26,3,0)</f>
        <v>317000</v>
      </c>
      <c r="G7" s="23">
        <v>19</v>
      </c>
      <c r="H7" s="20">
        <f t="shared" ref="H7:H17" si="2">F7*G7</f>
        <v>6023000</v>
      </c>
      <c r="I7" s="237">
        <f t="shared" ref="I7:I17" si="3">VLOOKUP(D7,$B$22:$E$26,4,0)*H7</f>
        <v>301150</v>
      </c>
      <c r="J7" s="237">
        <f t="shared" ref="J7:J17" si="4">(H7-I7)</f>
        <v>5721850</v>
      </c>
    </row>
    <row r="8" spans="2:10">
      <c r="B8" s="40">
        <v>3</v>
      </c>
      <c r="C8" s="24" t="s">
        <v>97</v>
      </c>
      <c r="D8" s="40" t="s">
        <v>14</v>
      </c>
      <c r="E8" s="20" t="str">
        <f t="shared" si="0"/>
        <v>DOMBA</v>
      </c>
      <c r="F8" s="20">
        <f t="shared" si="1"/>
        <v>155700</v>
      </c>
      <c r="G8" s="23">
        <v>11</v>
      </c>
      <c r="H8" s="20">
        <f t="shared" si="2"/>
        <v>1712700</v>
      </c>
      <c r="I8" s="237">
        <f t="shared" si="3"/>
        <v>51381</v>
      </c>
      <c r="J8" s="237">
        <f t="shared" si="4"/>
        <v>1661319</v>
      </c>
    </row>
    <row r="9" spans="2:10">
      <c r="B9" s="40">
        <v>4</v>
      </c>
      <c r="C9" s="24" t="s">
        <v>98</v>
      </c>
      <c r="D9" s="40" t="s">
        <v>12</v>
      </c>
      <c r="E9" s="20" t="str">
        <f t="shared" si="0"/>
        <v>ROBOT</v>
      </c>
      <c r="F9" s="20">
        <f t="shared" si="1"/>
        <v>214000</v>
      </c>
      <c r="G9" s="23">
        <v>13</v>
      </c>
      <c r="H9" s="20">
        <f t="shared" si="2"/>
        <v>2782000</v>
      </c>
      <c r="I9" s="237">
        <f t="shared" si="3"/>
        <v>111280</v>
      </c>
      <c r="J9" s="237">
        <f t="shared" si="4"/>
        <v>2670720</v>
      </c>
    </row>
    <row r="10" spans="2:10">
      <c r="B10" s="40">
        <v>5</v>
      </c>
      <c r="C10" s="24" t="s">
        <v>99</v>
      </c>
      <c r="D10" s="40" t="s">
        <v>10</v>
      </c>
      <c r="E10" s="20" t="str">
        <f t="shared" si="0"/>
        <v>BERUANG</v>
      </c>
      <c r="F10" s="20">
        <f t="shared" si="1"/>
        <v>123800</v>
      </c>
      <c r="G10" s="23">
        <v>16</v>
      </c>
      <c r="H10" s="20">
        <f t="shared" si="2"/>
        <v>1980800</v>
      </c>
      <c r="I10" s="237">
        <f t="shared" si="3"/>
        <v>19808</v>
      </c>
      <c r="J10" s="237">
        <f t="shared" si="4"/>
        <v>1960992</v>
      </c>
    </row>
    <row r="11" spans="2:10">
      <c r="B11" s="40">
        <v>6</v>
      </c>
      <c r="C11" s="24" t="s">
        <v>100</v>
      </c>
      <c r="D11" s="40" t="s">
        <v>13</v>
      </c>
      <c r="E11" s="20" t="str">
        <f t="shared" si="0"/>
        <v>KUCING</v>
      </c>
      <c r="F11" s="20">
        <f t="shared" si="1"/>
        <v>87500</v>
      </c>
      <c r="G11" s="23">
        <v>21</v>
      </c>
      <c r="H11" s="20">
        <f t="shared" si="2"/>
        <v>1837500</v>
      </c>
      <c r="I11" s="237">
        <f t="shared" si="3"/>
        <v>36750</v>
      </c>
      <c r="J11" s="237">
        <f t="shared" si="4"/>
        <v>1800750</v>
      </c>
    </row>
    <row r="12" spans="2:10">
      <c r="B12" s="40">
        <v>7</v>
      </c>
      <c r="C12" s="24" t="s">
        <v>101</v>
      </c>
      <c r="D12" s="40" t="s">
        <v>11</v>
      </c>
      <c r="E12" s="20" t="str">
        <f t="shared" si="0"/>
        <v>BARBIE</v>
      </c>
      <c r="F12" s="20">
        <f t="shared" si="1"/>
        <v>317000</v>
      </c>
      <c r="G12" s="23">
        <v>25</v>
      </c>
      <c r="H12" s="20">
        <f t="shared" si="2"/>
        <v>7925000</v>
      </c>
      <c r="I12" s="237">
        <f t="shared" si="3"/>
        <v>396250</v>
      </c>
      <c r="J12" s="237">
        <f t="shared" si="4"/>
        <v>7528750</v>
      </c>
    </row>
    <row r="13" spans="2:10">
      <c r="B13" s="40">
        <v>8</v>
      </c>
      <c r="C13" s="24" t="s">
        <v>102</v>
      </c>
      <c r="D13" s="40" t="s">
        <v>14</v>
      </c>
      <c r="E13" s="20" t="str">
        <f t="shared" si="0"/>
        <v>DOMBA</v>
      </c>
      <c r="F13" s="20">
        <f t="shared" si="1"/>
        <v>155700</v>
      </c>
      <c r="G13" s="23">
        <v>37</v>
      </c>
      <c r="H13" s="20">
        <f t="shared" si="2"/>
        <v>5760900</v>
      </c>
      <c r="I13" s="237">
        <f t="shared" si="3"/>
        <v>172827</v>
      </c>
      <c r="J13" s="237">
        <f t="shared" si="4"/>
        <v>5588073</v>
      </c>
    </row>
    <row r="14" spans="2:10">
      <c r="B14" s="40">
        <v>9</v>
      </c>
      <c r="C14" s="24" t="s">
        <v>103</v>
      </c>
      <c r="D14" s="40" t="s">
        <v>11</v>
      </c>
      <c r="E14" s="20" t="str">
        <f t="shared" si="0"/>
        <v>BARBIE</v>
      </c>
      <c r="F14" s="20">
        <f t="shared" si="1"/>
        <v>317000</v>
      </c>
      <c r="G14" s="23">
        <v>28</v>
      </c>
      <c r="H14" s="20">
        <f t="shared" si="2"/>
        <v>8876000</v>
      </c>
      <c r="I14" s="237">
        <f t="shared" si="3"/>
        <v>443800</v>
      </c>
      <c r="J14" s="237">
        <f t="shared" si="4"/>
        <v>8432200</v>
      </c>
    </row>
    <row r="15" spans="2:10">
      <c r="B15" s="40">
        <v>10</v>
      </c>
      <c r="C15" s="24" t="s">
        <v>104</v>
      </c>
      <c r="D15" s="40" t="s">
        <v>10</v>
      </c>
      <c r="E15" s="20" t="str">
        <f t="shared" si="0"/>
        <v>BERUANG</v>
      </c>
      <c r="F15" s="20">
        <f t="shared" si="1"/>
        <v>123800</v>
      </c>
      <c r="G15" s="23">
        <v>8</v>
      </c>
      <c r="H15" s="20">
        <f t="shared" si="2"/>
        <v>990400</v>
      </c>
      <c r="I15" s="237">
        <f t="shared" si="3"/>
        <v>9904</v>
      </c>
      <c r="J15" s="237">
        <f t="shared" si="4"/>
        <v>980496</v>
      </c>
    </row>
    <row r="16" spans="2:10">
      <c r="B16" s="40">
        <v>11</v>
      </c>
      <c r="C16" s="24" t="s">
        <v>105</v>
      </c>
      <c r="D16" s="40" t="s">
        <v>14</v>
      </c>
      <c r="E16" s="20" t="str">
        <f t="shared" si="0"/>
        <v>DOMBA</v>
      </c>
      <c r="F16" s="20">
        <f t="shared" si="1"/>
        <v>155700</v>
      </c>
      <c r="G16" s="23">
        <v>14</v>
      </c>
      <c r="H16" s="20">
        <f t="shared" si="2"/>
        <v>2179800</v>
      </c>
      <c r="I16" s="237">
        <f t="shared" si="3"/>
        <v>65394</v>
      </c>
      <c r="J16" s="237">
        <f t="shared" si="4"/>
        <v>2114406</v>
      </c>
    </row>
    <row r="17" spans="2:10">
      <c r="B17" s="40">
        <v>12</v>
      </c>
      <c r="C17" s="24" t="s">
        <v>106</v>
      </c>
      <c r="D17" s="40" t="s">
        <v>11</v>
      </c>
      <c r="E17" s="20" t="str">
        <f t="shared" si="0"/>
        <v>BARBIE</v>
      </c>
      <c r="F17" s="20">
        <f t="shared" si="1"/>
        <v>317000</v>
      </c>
      <c r="G17" s="23">
        <v>22</v>
      </c>
      <c r="H17" s="20">
        <f t="shared" si="2"/>
        <v>6974000</v>
      </c>
      <c r="I17" s="237">
        <f t="shared" si="3"/>
        <v>348700</v>
      </c>
      <c r="J17" s="237">
        <f t="shared" si="4"/>
        <v>6625300</v>
      </c>
    </row>
    <row r="18" spans="2:10">
      <c r="B18" s="279" t="s">
        <v>17</v>
      </c>
      <c r="C18" s="280"/>
      <c r="D18" s="280"/>
      <c r="E18" s="280"/>
      <c r="F18" s="281"/>
      <c r="G18" s="238">
        <f t="shared" ref="G18:J18" si="5">SUM(G6:G17)</f>
        <v>250</v>
      </c>
      <c r="H18" s="238">
        <f t="shared" si="5"/>
        <v>51498900</v>
      </c>
      <c r="I18" s="238">
        <f t="shared" si="5"/>
        <v>2001812</v>
      </c>
      <c r="J18" s="238">
        <f t="shared" si="5"/>
        <v>49497088</v>
      </c>
    </row>
    <row r="19" spans="2:10">
      <c r="B19" s="39"/>
      <c r="C19" s="39"/>
      <c r="D19" s="39"/>
      <c r="E19" s="39"/>
      <c r="F19" s="39"/>
      <c r="G19" s="39"/>
      <c r="H19" s="39"/>
      <c r="I19" s="39"/>
      <c r="J19" s="39"/>
    </row>
    <row r="20" spans="2:10">
      <c r="B20" s="39"/>
      <c r="C20" s="39"/>
      <c r="D20" s="39"/>
      <c r="E20" s="39"/>
      <c r="F20" s="39"/>
      <c r="G20" s="39"/>
      <c r="H20" s="39"/>
      <c r="I20" s="39"/>
      <c r="J20" s="39"/>
    </row>
    <row r="21" spans="2:10" ht="15" customHeight="1">
      <c r="B21" s="211" t="s">
        <v>2</v>
      </c>
      <c r="C21" s="211" t="s">
        <v>3</v>
      </c>
      <c r="D21" s="211" t="s">
        <v>4</v>
      </c>
      <c r="E21" s="211" t="s">
        <v>75</v>
      </c>
      <c r="G21" s="39"/>
    </row>
    <row r="22" spans="2:10" ht="15" customHeight="1">
      <c r="B22" s="41" t="s">
        <v>11</v>
      </c>
      <c r="C22" s="42" t="s">
        <v>107</v>
      </c>
      <c r="D22" s="43">
        <v>317000</v>
      </c>
      <c r="E22" s="44">
        <v>0.05</v>
      </c>
      <c r="G22" s="39"/>
    </row>
    <row r="23" spans="2:10">
      <c r="B23" s="41" t="s">
        <v>13</v>
      </c>
      <c r="C23" s="42" t="s">
        <v>108</v>
      </c>
      <c r="D23" s="43">
        <v>87500</v>
      </c>
      <c r="E23" s="44">
        <v>0.02</v>
      </c>
      <c r="G23" s="39"/>
    </row>
    <row r="24" spans="2:10">
      <c r="B24" s="41" t="s">
        <v>10</v>
      </c>
      <c r="C24" s="42" t="s">
        <v>109</v>
      </c>
      <c r="D24" s="43">
        <v>123800</v>
      </c>
      <c r="E24" s="44">
        <v>0.01</v>
      </c>
      <c r="G24" s="39"/>
    </row>
    <row r="25" spans="2:10">
      <c r="B25" s="41" t="s">
        <v>14</v>
      </c>
      <c r="C25" s="42" t="s">
        <v>110</v>
      </c>
      <c r="D25" s="43">
        <v>155700</v>
      </c>
      <c r="E25" s="44">
        <v>0.03</v>
      </c>
      <c r="G25" s="39"/>
      <c r="H25" s="39"/>
      <c r="I25" s="39"/>
      <c r="J25" s="39"/>
    </row>
    <row r="26" spans="2:10">
      <c r="B26" s="41" t="s">
        <v>12</v>
      </c>
      <c r="C26" s="42" t="s">
        <v>111</v>
      </c>
      <c r="D26" s="43">
        <v>214000</v>
      </c>
      <c r="E26" s="44">
        <v>0.04</v>
      </c>
      <c r="G26" s="39"/>
      <c r="H26" s="39"/>
      <c r="I26" s="39"/>
      <c r="J26" s="39"/>
    </row>
    <row r="27" spans="2:10">
      <c r="F27" s="45"/>
      <c r="G27" s="45"/>
      <c r="H27" s="45"/>
      <c r="I27" s="45"/>
      <c r="J27" s="45"/>
    </row>
    <row r="28" spans="2:10">
      <c r="B28" s="45"/>
      <c r="C28" s="45"/>
      <c r="D28" s="45"/>
      <c r="E28" s="45"/>
      <c r="F28" s="45"/>
      <c r="G28" s="45"/>
      <c r="H28" s="45"/>
      <c r="I28" s="45"/>
      <c r="J28" s="45"/>
    </row>
    <row r="29" spans="2:10">
      <c r="F29" s="45"/>
      <c r="G29" s="45"/>
      <c r="H29" s="45"/>
      <c r="I29" s="45"/>
      <c r="J29" s="45"/>
    </row>
  </sheetData>
  <mergeCells count="1">
    <mergeCell ref="B18:F18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C1048574"/>
  <sheetViews>
    <sheetView zoomScale="130" zoomScaleNormal="130" workbookViewId="0">
      <selection activeCell="E12" sqref="E12:G12"/>
    </sheetView>
  </sheetViews>
  <sheetFormatPr defaultRowHeight="15"/>
  <cols>
    <col min="1" max="1" width="7" customWidth="1"/>
    <col min="2" max="2" width="18.28515625" customWidth="1"/>
    <col min="3" max="3" width="13.7109375" customWidth="1"/>
    <col min="4" max="5" width="14.85546875" customWidth="1"/>
    <col min="6" max="6" width="14.42578125" customWidth="1"/>
    <col min="7" max="7" width="17" customWidth="1"/>
  </cols>
  <sheetData>
    <row r="1" spans="1:10" ht="23.25">
      <c r="A1" s="260" t="s">
        <v>219</v>
      </c>
      <c r="B1" s="260"/>
      <c r="C1" s="260"/>
      <c r="D1" s="260"/>
      <c r="E1" s="260"/>
      <c r="F1" s="260"/>
      <c r="G1" s="260"/>
      <c r="H1" s="119"/>
      <c r="I1" s="119"/>
      <c r="J1" s="119"/>
    </row>
    <row r="3" spans="1:10" s="121" customFormat="1" ht="19.5" customHeight="1">
      <c r="A3" s="120" t="s">
        <v>56</v>
      </c>
      <c r="B3" s="120" t="s">
        <v>8</v>
      </c>
      <c r="C3" s="120" t="s">
        <v>220</v>
      </c>
      <c r="D3" s="120" t="s">
        <v>221</v>
      </c>
      <c r="E3" s="120" t="s">
        <v>61</v>
      </c>
      <c r="F3" s="120" t="s">
        <v>62</v>
      </c>
      <c r="G3" s="120" t="s">
        <v>63</v>
      </c>
    </row>
    <row r="4" spans="1:10">
      <c r="A4" s="19">
        <v>1</v>
      </c>
      <c r="B4" s="20" t="s">
        <v>222</v>
      </c>
      <c r="C4" s="26">
        <v>88400</v>
      </c>
      <c r="D4" s="23">
        <v>78</v>
      </c>
      <c r="E4" s="122">
        <f>C4*D4</f>
        <v>6895200</v>
      </c>
      <c r="F4" s="27">
        <f>IF(E4&gt;9000000,15%,0)*E4</f>
        <v>0</v>
      </c>
      <c r="G4" s="27">
        <f>E4-F4</f>
        <v>6895200</v>
      </c>
    </row>
    <row r="5" spans="1:10">
      <c r="A5" s="19">
        <v>2</v>
      </c>
      <c r="B5" s="20" t="s">
        <v>223</v>
      </c>
      <c r="C5" s="26">
        <v>512600</v>
      </c>
      <c r="D5" s="23">
        <v>27</v>
      </c>
      <c r="E5" s="122">
        <f t="shared" ref="E5:E11" si="0">C5*D5</f>
        <v>13840200</v>
      </c>
      <c r="F5" s="27">
        <f t="shared" ref="F5:F11" si="1">IF(E5&gt;9000000,15%,0)*E5</f>
        <v>2076030</v>
      </c>
      <c r="G5" s="27">
        <f t="shared" ref="G5:G11" si="2">E5-F5</f>
        <v>11764170</v>
      </c>
    </row>
    <row r="6" spans="1:10">
      <c r="A6" s="19">
        <v>3</v>
      </c>
      <c r="B6" s="20" t="s">
        <v>224</v>
      </c>
      <c r="C6" s="26">
        <v>91000</v>
      </c>
      <c r="D6" s="23">
        <v>228</v>
      </c>
      <c r="E6" s="122">
        <f t="shared" si="0"/>
        <v>20748000</v>
      </c>
      <c r="F6" s="27">
        <f t="shared" si="1"/>
        <v>3112200</v>
      </c>
      <c r="G6" s="27">
        <f t="shared" si="2"/>
        <v>17635800</v>
      </c>
    </row>
    <row r="7" spans="1:10">
      <c r="A7" s="19">
        <v>4</v>
      </c>
      <c r="B7" s="20" t="s">
        <v>225</v>
      </c>
      <c r="C7" s="26">
        <v>894000</v>
      </c>
      <c r="D7" s="23">
        <v>41</v>
      </c>
      <c r="E7" s="122">
        <f t="shared" si="0"/>
        <v>36654000</v>
      </c>
      <c r="F7" s="27">
        <f t="shared" si="1"/>
        <v>5498100</v>
      </c>
      <c r="G7" s="27">
        <f t="shared" si="2"/>
        <v>31155900</v>
      </c>
    </row>
    <row r="8" spans="1:10">
      <c r="A8" s="19">
        <v>5</v>
      </c>
      <c r="B8" s="20" t="s">
        <v>226</v>
      </c>
      <c r="C8" s="26">
        <v>6120</v>
      </c>
      <c r="D8" s="23">
        <v>73</v>
      </c>
      <c r="E8" s="122">
        <f t="shared" si="0"/>
        <v>446760</v>
      </c>
      <c r="F8" s="27">
        <f t="shared" si="1"/>
        <v>0</v>
      </c>
      <c r="G8" s="27">
        <f t="shared" si="2"/>
        <v>446760</v>
      </c>
    </row>
    <row r="9" spans="1:10">
      <c r="A9" s="19">
        <v>6</v>
      </c>
      <c r="B9" s="20" t="s">
        <v>227</v>
      </c>
      <c r="C9" s="26">
        <v>36760</v>
      </c>
      <c r="D9" s="23">
        <v>128</v>
      </c>
      <c r="E9" s="122">
        <f t="shared" si="0"/>
        <v>4705280</v>
      </c>
      <c r="F9" s="27">
        <f t="shared" si="1"/>
        <v>0</v>
      </c>
      <c r="G9" s="27">
        <f t="shared" si="2"/>
        <v>4705280</v>
      </c>
    </row>
    <row r="10" spans="1:10">
      <c r="A10" s="19">
        <v>7</v>
      </c>
      <c r="B10" s="20" t="s">
        <v>228</v>
      </c>
      <c r="C10" s="26">
        <v>42800</v>
      </c>
      <c r="D10" s="23">
        <v>345</v>
      </c>
      <c r="E10" s="122">
        <f t="shared" si="0"/>
        <v>14766000</v>
      </c>
      <c r="F10" s="27">
        <f t="shared" si="1"/>
        <v>2214900</v>
      </c>
      <c r="G10" s="27">
        <f t="shared" si="2"/>
        <v>12551100</v>
      </c>
    </row>
    <row r="11" spans="1:10">
      <c r="A11" s="19">
        <v>8</v>
      </c>
      <c r="B11" s="20" t="s">
        <v>229</v>
      </c>
      <c r="C11" s="26">
        <v>31000</v>
      </c>
      <c r="D11" s="23">
        <v>378</v>
      </c>
      <c r="E11" s="122">
        <f t="shared" si="0"/>
        <v>11718000</v>
      </c>
      <c r="F11" s="27">
        <f t="shared" si="1"/>
        <v>1757700</v>
      </c>
      <c r="G11" s="27">
        <f t="shared" si="2"/>
        <v>9960300</v>
      </c>
    </row>
    <row r="12" spans="1:10">
      <c r="A12" s="261" t="s">
        <v>230</v>
      </c>
      <c r="B12" s="282"/>
      <c r="C12" s="262"/>
      <c r="D12" s="123"/>
      <c r="E12" s="239">
        <f t="shared" ref="E12:G12" si="3">SUM(E4:E11)</f>
        <v>109773440</v>
      </c>
      <c r="F12" s="27">
        <f t="shared" si="3"/>
        <v>14658930</v>
      </c>
      <c r="G12" s="27">
        <f t="shared" si="3"/>
        <v>95114510</v>
      </c>
    </row>
    <row r="14" spans="1:10">
      <c r="B14" t="s">
        <v>75</v>
      </c>
    </row>
    <row r="15" spans="1:10">
      <c r="B15" t="s">
        <v>437</v>
      </c>
    </row>
    <row r="16" spans="1:10">
      <c r="B16" t="s">
        <v>306</v>
      </c>
      <c r="F16" s="124"/>
    </row>
    <row r="1048574" spans="16383:16383">
      <c r="XFC1048574" s="32" t="s">
        <v>80</v>
      </c>
    </row>
  </sheetData>
  <mergeCells count="2">
    <mergeCell ref="A1:G1"/>
    <mergeCell ref="A12:C12"/>
  </mergeCells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21"/>
  <sheetViews>
    <sheetView workbookViewId="0">
      <selection activeCell="C18" sqref="C18:M21"/>
    </sheetView>
  </sheetViews>
  <sheetFormatPr defaultRowHeight="15"/>
  <cols>
    <col min="2" max="2" width="16" customWidth="1"/>
    <col min="3" max="3" width="12.42578125" customWidth="1"/>
    <col min="4" max="4" width="12.28515625" customWidth="1"/>
    <col min="5" max="6" width="12.42578125" customWidth="1"/>
    <col min="7" max="7" width="13.140625" customWidth="1"/>
    <col min="8" max="9" width="13.28515625" customWidth="1"/>
    <col min="10" max="10" width="12" customWidth="1"/>
    <col min="11" max="11" width="10.42578125" customWidth="1"/>
    <col min="12" max="12" width="11.85546875" customWidth="1"/>
    <col min="13" max="13" width="13.140625" customWidth="1"/>
  </cols>
  <sheetData>
    <row r="1" spans="2:13" ht="18.75">
      <c r="D1" s="109" t="s">
        <v>440</v>
      </c>
    </row>
    <row r="3" spans="2:13" ht="15" customHeight="1">
      <c r="B3" s="271" t="s">
        <v>196</v>
      </c>
      <c r="C3" s="267" t="s">
        <v>197</v>
      </c>
      <c r="D3" s="267"/>
      <c r="E3" s="267"/>
      <c r="F3" s="267"/>
      <c r="G3" s="267"/>
      <c r="H3" s="267"/>
      <c r="I3" s="267"/>
      <c r="J3" s="269" t="s">
        <v>49</v>
      </c>
      <c r="K3" s="275" t="s">
        <v>50</v>
      </c>
      <c r="L3" s="269" t="s">
        <v>198</v>
      </c>
      <c r="M3" s="269" t="s">
        <v>199</v>
      </c>
    </row>
    <row r="4" spans="2:13">
      <c r="B4" s="271"/>
      <c r="C4" s="132" t="s">
        <v>200</v>
      </c>
      <c r="D4" s="132" t="s">
        <v>201</v>
      </c>
      <c r="E4" s="132" t="s">
        <v>202</v>
      </c>
      <c r="F4" s="132" t="s">
        <v>203</v>
      </c>
      <c r="G4" s="132" t="s">
        <v>204</v>
      </c>
      <c r="H4" s="132" t="s">
        <v>205</v>
      </c>
      <c r="I4" s="132" t="s">
        <v>303</v>
      </c>
      <c r="J4" s="270"/>
      <c r="K4" s="276"/>
      <c r="L4" s="270"/>
      <c r="M4" s="270"/>
    </row>
    <row r="5" spans="2:13">
      <c r="B5" s="111" t="s">
        <v>206</v>
      </c>
      <c r="C5" s="112">
        <v>11501</v>
      </c>
      <c r="D5" s="112">
        <v>13519</v>
      </c>
      <c r="E5" s="112">
        <v>14475</v>
      </c>
      <c r="F5" s="112">
        <v>12281</v>
      </c>
      <c r="G5" s="112">
        <v>13847</v>
      </c>
      <c r="H5" s="112">
        <v>12378</v>
      </c>
      <c r="I5" s="112">
        <v>13369</v>
      </c>
      <c r="J5" s="112">
        <f t="shared" ref="J5:J16" si="0">SUM(C5:I5)</f>
        <v>91370</v>
      </c>
      <c r="K5" s="112">
        <f>AVERAGE(C5:I5)</f>
        <v>13052.857142857143</v>
      </c>
      <c r="L5" s="112">
        <f>MAX(C5:I5)</f>
        <v>14475</v>
      </c>
      <c r="M5" s="112">
        <f>MIN(C5:I5)</f>
        <v>11501</v>
      </c>
    </row>
    <row r="6" spans="2:13">
      <c r="B6" s="111" t="s">
        <v>207</v>
      </c>
      <c r="C6" s="112">
        <v>14890</v>
      </c>
      <c r="D6" s="112">
        <v>13002</v>
      </c>
      <c r="E6" s="112">
        <v>12413</v>
      </c>
      <c r="F6" s="112">
        <v>15433</v>
      </c>
      <c r="G6" s="112">
        <v>10989</v>
      </c>
      <c r="H6" s="112">
        <v>15156</v>
      </c>
      <c r="I6" s="112">
        <v>14676</v>
      </c>
      <c r="J6" s="112">
        <f t="shared" si="0"/>
        <v>96559</v>
      </c>
      <c r="K6" s="112">
        <f t="shared" ref="K6:K16" si="1">AVERAGE(C6:I6)</f>
        <v>13794.142857142857</v>
      </c>
      <c r="L6" s="112">
        <f t="shared" ref="L6:L16" si="2">MAX(C6:I6)</f>
        <v>15433</v>
      </c>
      <c r="M6" s="112">
        <f t="shared" ref="M6:M16" si="3">MIN(C6:I6)</f>
        <v>10989</v>
      </c>
    </row>
    <row r="7" spans="2:13">
      <c r="B7" s="111" t="s">
        <v>208</v>
      </c>
      <c r="C7" s="112">
        <v>14674</v>
      </c>
      <c r="D7" s="112">
        <v>15676</v>
      </c>
      <c r="E7" s="112">
        <v>14583</v>
      </c>
      <c r="F7" s="112">
        <v>11114</v>
      </c>
      <c r="G7" s="112">
        <v>14594</v>
      </c>
      <c r="H7" s="112">
        <v>12046</v>
      </c>
      <c r="I7" s="112">
        <v>11618</v>
      </c>
      <c r="J7" s="112">
        <f t="shared" si="0"/>
        <v>94305</v>
      </c>
      <c r="K7" s="112">
        <f t="shared" si="1"/>
        <v>13472.142857142857</v>
      </c>
      <c r="L7" s="112">
        <f t="shared" si="2"/>
        <v>15676</v>
      </c>
      <c r="M7" s="112">
        <f t="shared" si="3"/>
        <v>11114</v>
      </c>
    </row>
    <row r="8" spans="2:13">
      <c r="B8" s="111" t="s">
        <v>209</v>
      </c>
      <c r="C8" s="112">
        <v>15891</v>
      </c>
      <c r="D8" s="112">
        <v>11368</v>
      </c>
      <c r="E8" s="112">
        <v>15242</v>
      </c>
      <c r="F8" s="112">
        <v>13675</v>
      </c>
      <c r="G8" s="112">
        <v>11122</v>
      </c>
      <c r="H8" s="112">
        <v>12809</v>
      </c>
      <c r="I8" s="112">
        <v>11533</v>
      </c>
      <c r="J8" s="112">
        <f t="shared" si="0"/>
        <v>91640</v>
      </c>
      <c r="K8" s="112">
        <f t="shared" si="1"/>
        <v>13091.428571428571</v>
      </c>
      <c r="L8" s="112">
        <f t="shared" si="2"/>
        <v>15891</v>
      </c>
      <c r="M8" s="112">
        <f t="shared" si="3"/>
        <v>11122</v>
      </c>
    </row>
    <row r="9" spans="2:13">
      <c r="B9" s="111" t="s">
        <v>210</v>
      </c>
      <c r="C9" s="112">
        <v>11991</v>
      </c>
      <c r="D9" s="112">
        <v>13888</v>
      </c>
      <c r="E9" s="112">
        <v>13128</v>
      </c>
      <c r="F9" s="112">
        <v>14687</v>
      </c>
      <c r="G9" s="112">
        <v>13457</v>
      </c>
      <c r="H9" s="112">
        <v>12013</v>
      </c>
      <c r="I9" s="112">
        <v>12295</v>
      </c>
      <c r="J9" s="112">
        <f t="shared" si="0"/>
        <v>91459</v>
      </c>
      <c r="K9" s="112">
        <f t="shared" si="1"/>
        <v>13065.571428571429</v>
      </c>
      <c r="L9" s="112">
        <f t="shared" si="2"/>
        <v>14687</v>
      </c>
      <c r="M9" s="112">
        <f t="shared" si="3"/>
        <v>11991</v>
      </c>
    </row>
    <row r="10" spans="2:13">
      <c r="B10" s="111" t="s">
        <v>211</v>
      </c>
      <c r="C10" s="112">
        <v>14574</v>
      </c>
      <c r="D10" s="112">
        <v>12938</v>
      </c>
      <c r="E10" s="112">
        <v>11216</v>
      </c>
      <c r="F10" s="112">
        <v>13270</v>
      </c>
      <c r="G10" s="112">
        <v>12861</v>
      </c>
      <c r="H10" s="112">
        <v>13294</v>
      </c>
      <c r="I10" s="112">
        <v>15314</v>
      </c>
      <c r="J10" s="112">
        <f t="shared" si="0"/>
        <v>93467</v>
      </c>
      <c r="K10" s="112">
        <f t="shared" si="1"/>
        <v>13352.428571428571</v>
      </c>
      <c r="L10" s="112">
        <f t="shared" si="2"/>
        <v>15314</v>
      </c>
      <c r="M10" s="112">
        <f t="shared" si="3"/>
        <v>11216</v>
      </c>
    </row>
    <row r="11" spans="2:13">
      <c r="B11" s="111" t="s">
        <v>212</v>
      </c>
      <c r="C11" s="112">
        <v>11335</v>
      </c>
      <c r="D11" s="112">
        <v>11901</v>
      </c>
      <c r="E11" s="112">
        <v>13032</v>
      </c>
      <c r="F11" s="112">
        <v>13063</v>
      </c>
      <c r="G11" s="112">
        <v>13933</v>
      </c>
      <c r="H11" s="112">
        <v>12258</v>
      </c>
      <c r="I11" s="112">
        <v>14649</v>
      </c>
      <c r="J11" s="112">
        <f t="shared" si="0"/>
        <v>90171</v>
      </c>
      <c r="K11" s="112">
        <f t="shared" si="1"/>
        <v>12881.571428571429</v>
      </c>
      <c r="L11" s="112">
        <f t="shared" si="2"/>
        <v>14649</v>
      </c>
      <c r="M11" s="112">
        <f t="shared" si="3"/>
        <v>11335</v>
      </c>
    </row>
    <row r="12" spans="2:13">
      <c r="B12" s="111" t="s">
        <v>213</v>
      </c>
      <c r="C12" s="112">
        <v>11477</v>
      </c>
      <c r="D12" s="112">
        <v>13159</v>
      </c>
      <c r="E12" s="112">
        <v>11111</v>
      </c>
      <c r="F12" s="112">
        <v>11754</v>
      </c>
      <c r="G12" s="112">
        <v>11932</v>
      </c>
      <c r="H12" s="112">
        <v>14132</v>
      </c>
      <c r="I12" s="112">
        <v>13218</v>
      </c>
      <c r="J12" s="112">
        <f t="shared" si="0"/>
        <v>86783</v>
      </c>
      <c r="K12" s="112">
        <f t="shared" si="1"/>
        <v>12397.571428571429</v>
      </c>
      <c r="L12" s="112">
        <f t="shared" si="2"/>
        <v>14132</v>
      </c>
      <c r="M12" s="112">
        <f t="shared" si="3"/>
        <v>11111</v>
      </c>
    </row>
    <row r="13" spans="2:13">
      <c r="B13" s="111" t="s">
        <v>214</v>
      </c>
      <c r="C13" s="112">
        <v>11771</v>
      </c>
      <c r="D13" s="112">
        <v>13196</v>
      </c>
      <c r="E13" s="112">
        <v>11080</v>
      </c>
      <c r="F13" s="112">
        <v>14599</v>
      </c>
      <c r="G13" s="112">
        <v>11576</v>
      </c>
      <c r="H13" s="112">
        <v>15702</v>
      </c>
      <c r="I13" s="112">
        <v>13696</v>
      </c>
      <c r="J13" s="112">
        <f t="shared" si="0"/>
        <v>91620</v>
      </c>
      <c r="K13" s="112">
        <f t="shared" si="1"/>
        <v>13088.571428571429</v>
      </c>
      <c r="L13" s="112">
        <f t="shared" si="2"/>
        <v>15702</v>
      </c>
      <c r="M13" s="112">
        <f t="shared" si="3"/>
        <v>11080</v>
      </c>
    </row>
    <row r="14" spans="2:13">
      <c r="B14" s="111" t="s">
        <v>215</v>
      </c>
      <c r="C14" s="112">
        <v>13740</v>
      </c>
      <c r="D14" s="112">
        <v>13403</v>
      </c>
      <c r="E14" s="112">
        <v>13003</v>
      </c>
      <c r="F14" s="112">
        <v>15278</v>
      </c>
      <c r="G14" s="112">
        <v>12927</v>
      </c>
      <c r="H14" s="112">
        <v>14891</v>
      </c>
      <c r="I14" s="112">
        <v>12895</v>
      </c>
      <c r="J14" s="112">
        <f t="shared" si="0"/>
        <v>96137</v>
      </c>
      <c r="K14" s="112">
        <f t="shared" si="1"/>
        <v>13733.857142857143</v>
      </c>
      <c r="L14" s="112">
        <f t="shared" si="2"/>
        <v>15278</v>
      </c>
      <c r="M14" s="112">
        <f t="shared" si="3"/>
        <v>12895</v>
      </c>
    </row>
    <row r="15" spans="2:13">
      <c r="B15" s="111" t="s">
        <v>216</v>
      </c>
      <c r="C15" s="112">
        <v>12135</v>
      </c>
      <c r="D15" s="112">
        <v>11767</v>
      </c>
      <c r="E15" s="112">
        <v>15684</v>
      </c>
      <c r="F15" s="112">
        <v>12008</v>
      </c>
      <c r="G15" s="112">
        <v>15397</v>
      </c>
      <c r="H15" s="112">
        <v>14858</v>
      </c>
      <c r="I15" s="112">
        <v>13318</v>
      </c>
      <c r="J15" s="112">
        <f t="shared" si="0"/>
        <v>95167</v>
      </c>
      <c r="K15" s="112">
        <f t="shared" si="1"/>
        <v>13595.285714285714</v>
      </c>
      <c r="L15" s="112">
        <f t="shared" si="2"/>
        <v>15684</v>
      </c>
      <c r="M15" s="112">
        <f t="shared" si="3"/>
        <v>11767</v>
      </c>
    </row>
    <row r="16" spans="2:13">
      <c r="B16" s="111" t="s">
        <v>217</v>
      </c>
      <c r="C16" s="112">
        <v>11501</v>
      </c>
      <c r="D16" s="112">
        <v>15511</v>
      </c>
      <c r="E16" s="112">
        <v>13572</v>
      </c>
      <c r="F16" s="112">
        <v>14435</v>
      </c>
      <c r="G16" s="112">
        <v>11358</v>
      </c>
      <c r="H16" s="112">
        <v>11233</v>
      </c>
      <c r="I16" s="112">
        <v>12828</v>
      </c>
      <c r="J16" s="112">
        <f t="shared" si="0"/>
        <v>90438</v>
      </c>
      <c r="K16" s="112">
        <f t="shared" si="1"/>
        <v>12919.714285714286</v>
      </c>
      <c r="L16" s="112">
        <f t="shared" si="2"/>
        <v>15511</v>
      </c>
      <c r="M16" s="112">
        <f t="shared" si="3"/>
        <v>11233</v>
      </c>
    </row>
    <row r="17" spans="2:13">
      <c r="B17" s="113" t="s">
        <v>49</v>
      </c>
      <c r="C17" s="114">
        <f t="shared" ref="C17:M17" si="4">SUM(C5:C16)</f>
        <v>155480</v>
      </c>
      <c r="D17" s="114">
        <f t="shared" si="4"/>
        <v>159328</v>
      </c>
      <c r="E17" s="114">
        <f t="shared" si="4"/>
        <v>158539</v>
      </c>
      <c r="F17" s="114">
        <f t="shared" si="4"/>
        <v>161597</v>
      </c>
      <c r="G17" s="114">
        <f t="shared" si="4"/>
        <v>153993</v>
      </c>
      <c r="H17" s="114">
        <f t="shared" si="4"/>
        <v>160770</v>
      </c>
      <c r="I17" s="114">
        <f t="shared" si="4"/>
        <v>159409</v>
      </c>
      <c r="J17" s="114">
        <f t="shared" si="4"/>
        <v>1109116</v>
      </c>
      <c r="K17" s="114">
        <f t="shared" si="4"/>
        <v>158445.14285714287</v>
      </c>
      <c r="L17" s="114">
        <f t="shared" si="4"/>
        <v>182432</v>
      </c>
      <c r="M17" s="114">
        <f t="shared" si="4"/>
        <v>137354</v>
      </c>
    </row>
    <row r="18" spans="2:13">
      <c r="B18" s="115" t="s">
        <v>50</v>
      </c>
      <c r="C18" s="116">
        <f>AVERAGE(C5:C16)</f>
        <v>12956.666666666666</v>
      </c>
      <c r="D18" s="116">
        <f t="shared" ref="D18:M18" si="5">AVERAGE(D5:D16)</f>
        <v>13277.333333333334</v>
      </c>
      <c r="E18" s="116">
        <f t="shared" si="5"/>
        <v>13211.583333333334</v>
      </c>
      <c r="F18" s="116">
        <f t="shared" si="5"/>
        <v>13466.416666666666</v>
      </c>
      <c r="G18" s="116">
        <f t="shared" si="5"/>
        <v>12832.75</v>
      </c>
      <c r="H18" s="116">
        <f t="shared" si="5"/>
        <v>13397.5</v>
      </c>
      <c r="I18" s="116">
        <f t="shared" si="5"/>
        <v>13284.083333333334</v>
      </c>
      <c r="J18" s="116">
        <f t="shared" si="5"/>
        <v>92426.333333333328</v>
      </c>
      <c r="K18" s="116">
        <f t="shared" si="5"/>
        <v>13203.761904761906</v>
      </c>
      <c r="L18" s="116">
        <f t="shared" si="5"/>
        <v>15202.666666666666</v>
      </c>
      <c r="M18" s="116">
        <f t="shared" si="5"/>
        <v>11446.166666666666</v>
      </c>
    </row>
    <row r="19" spans="2:13">
      <c r="B19" s="115" t="s">
        <v>198</v>
      </c>
      <c r="C19" s="116">
        <f>MAX(C5:C16)</f>
        <v>15891</v>
      </c>
      <c r="D19" s="116">
        <f t="shared" ref="D19:M19" si="6">MAX(D5:D16)</f>
        <v>15676</v>
      </c>
      <c r="E19" s="116">
        <f t="shared" si="6"/>
        <v>15684</v>
      </c>
      <c r="F19" s="116">
        <f t="shared" si="6"/>
        <v>15433</v>
      </c>
      <c r="G19" s="116">
        <f t="shared" si="6"/>
        <v>15397</v>
      </c>
      <c r="H19" s="116">
        <f t="shared" si="6"/>
        <v>15702</v>
      </c>
      <c r="I19" s="116">
        <f t="shared" si="6"/>
        <v>15314</v>
      </c>
      <c r="J19" s="116">
        <f t="shared" si="6"/>
        <v>96559</v>
      </c>
      <c r="K19" s="116">
        <f t="shared" si="6"/>
        <v>13794.142857142857</v>
      </c>
      <c r="L19" s="116">
        <f t="shared" si="6"/>
        <v>15891</v>
      </c>
      <c r="M19" s="116">
        <f t="shared" si="6"/>
        <v>12895</v>
      </c>
    </row>
    <row r="20" spans="2:13">
      <c r="B20" s="115" t="s">
        <v>199</v>
      </c>
      <c r="C20" s="116">
        <f>MIN(C5:C16)</f>
        <v>11335</v>
      </c>
      <c r="D20" s="116">
        <f t="shared" ref="D20:M20" si="7">MIN(D5:D16)</f>
        <v>11368</v>
      </c>
      <c r="E20" s="116">
        <f t="shared" si="7"/>
        <v>11080</v>
      </c>
      <c r="F20" s="116">
        <f t="shared" si="7"/>
        <v>11114</v>
      </c>
      <c r="G20" s="116">
        <f t="shared" si="7"/>
        <v>10989</v>
      </c>
      <c r="H20" s="116">
        <f t="shared" si="7"/>
        <v>11233</v>
      </c>
      <c r="I20" s="116">
        <f t="shared" si="7"/>
        <v>11533</v>
      </c>
      <c r="J20" s="116">
        <f t="shared" si="7"/>
        <v>86783</v>
      </c>
      <c r="K20" s="116">
        <f t="shared" si="7"/>
        <v>12397.571428571429</v>
      </c>
      <c r="L20" s="116">
        <f t="shared" si="7"/>
        <v>14132</v>
      </c>
      <c r="M20" s="116">
        <f t="shared" si="7"/>
        <v>10989</v>
      </c>
    </row>
    <row r="21" spans="2:13">
      <c r="B21" s="115" t="s">
        <v>53</v>
      </c>
      <c r="C21" s="20">
        <f>COUNT(C5:C16)</f>
        <v>12</v>
      </c>
      <c r="D21" s="20">
        <f t="shared" ref="D21:M21" si="8">COUNT(D5:D16)</f>
        <v>12</v>
      </c>
      <c r="E21" s="20">
        <f t="shared" si="8"/>
        <v>12</v>
      </c>
      <c r="F21" s="20">
        <f t="shared" si="8"/>
        <v>12</v>
      </c>
      <c r="G21" s="20">
        <f t="shared" si="8"/>
        <v>12</v>
      </c>
      <c r="H21" s="20">
        <f t="shared" si="8"/>
        <v>12</v>
      </c>
      <c r="I21" s="20">
        <f t="shared" si="8"/>
        <v>12</v>
      </c>
      <c r="J21" s="20">
        <f t="shared" si="8"/>
        <v>12</v>
      </c>
      <c r="K21" s="20">
        <f t="shared" si="8"/>
        <v>12</v>
      </c>
      <c r="L21" s="20">
        <f t="shared" si="8"/>
        <v>12</v>
      </c>
      <c r="M21" s="20">
        <f t="shared" si="8"/>
        <v>12</v>
      </c>
    </row>
  </sheetData>
  <mergeCells count="6">
    <mergeCell ref="B3:B4"/>
    <mergeCell ref="J3:J4"/>
    <mergeCell ref="K3:K4"/>
    <mergeCell ref="L3:L4"/>
    <mergeCell ref="M3:M4"/>
    <mergeCell ref="C3:I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FC1048573"/>
  <sheetViews>
    <sheetView topLeftCell="A599" workbookViewId="0">
      <selection activeCell="C619" sqref="C619:I622"/>
    </sheetView>
  </sheetViews>
  <sheetFormatPr defaultRowHeight="15"/>
  <cols>
    <col min="2" max="2" width="25" customWidth="1"/>
    <col min="3" max="9" width="16.42578125" customWidth="1"/>
  </cols>
  <sheetData>
    <row r="1" spans="2:9" ht="15" customHeight="1">
      <c r="C1" s="283" t="s">
        <v>260</v>
      </c>
      <c r="D1" s="283"/>
      <c r="E1" s="283"/>
      <c r="F1" s="283"/>
    </row>
    <row r="2" spans="2:9">
      <c r="B2" s="29"/>
    </row>
    <row r="3" spans="2:9">
      <c r="B3" s="110" t="s">
        <v>1</v>
      </c>
      <c r="C3" s="125" t="s">
        <v>262</v>
      </c>
      <c r="D3" s="125" t="s">
        <v>266</v>
      </c>
      <c r="E3" s="125" t="s">
        <v>263</v>
      </c>
      <c r="F3" s="125" t="s">
        <v>261</v>
      </c>
      <c r="G3" s="125" t="s">
        <v>265</v>
      </c>
      <c r="H3" s="125" t="s">
        <v>264</v>
      </c>
      <c r="I3" s="125" t="s">
        <v>15</v>
      </c>
    </row>
    <row r="4" spans="2:9">
      <c r="B4" s="30">
        <v>42954</v>
      </c>
      <c r="C4" s="26">
        <v>28474</v>
      </c>
      <c r="D4" s="26">
        <v>27293</v>
      </c>
      <c r="E4" s="26">
        <v>23229</v>
      </c>
      <c r="F4" s="26">
        <v>23055</v>
      </c>
      <c r="G4" s="26">
        <v>27301</v>
      </c>
      <c r="H4" s="26">
        <v>26925</v>
      </c>
      <c r="I4" s="27">
        <f t="shared" ref="I4:I67" si="0">SUM(C4:H4)</f>
        <v>156277</v>
      </c>
    </row>
    <row r="5" spans="2:9">
      <c r="B5" s="30">
        <v>42955</v>
      </c>
      <c r="C5" s="26">
        <v>28180</v>
      </c>
      <c r="D5" s="26">
        <v>23961</v>
      </c>
      <c r="E5" s="26">
        <v>22740</v>
      </c>
      <c r="F5" s="26">
        <v>21832</v>
      </c>
      <c r="G5" s="26">
        <v>27087</v>
      </c>
      <c r="H5" s="26">
        <v>23090</v>
      </c>
      <c r="I5" s="27">
        <f t="shared" si="0"/>
        <v>146890</v>
      </c>
    </row>
    <row r="6" spans="2:9">
      <c r="B6" s="30">
        <v>42956</v>
      </c>
      <c r="C6" s="26">
        <v>21103</v>
      </c>
      <c r="D6" s="26">
        <v>24458</v>
      </c>
      <c r="E6" s="26">
        <v>21874</v>
      </c>
      <c r="F6" s="26">
        <v>25831</v>
      </c>
      <c r="G6" s="26">
        <v>26531</v>
      </c>
      <c r="H6" s="26">
        <v>20964</v>
      </c>
      <c r="I6" s="27">
        <f t="shared" si="0"/>
        <v>140761</v>
      </c>
    </row>
    <row r="7" spans="2:9">
      <c r="B7" s="30">
        <v>42957</v>
      </c>
      <c r="C7" s="26">
        <v>24463</v>
      </c>
      <c r="D7" s="26">
        <v>24315</v>
      </c>
      <c r="E7" s="26">
        <v>27047</v>
      </c>
      <c r="F7" s="26">
        <v>29683</v>
      </c>
      <c r="G7" s="26">
        <v>26622</v>
      </c>
      <c r="H7" s="26">
        <v>28838</v>
      </c>
      <c r="I7" s="27">
        <f t="shared" si="0"/>
        <v>160968</v>
      </c>
    </row>
    <row r="8" spans="2:9">
      <c r="B8" s="30">
        <v>42958</v>
      </c>
      <c r="C8" s="26">
        <v>25358</v>
      </c>
      <c r="D8" s="26">
        <v>26149</v>
      </c>
      <c r="E8" s="26">
        <v>28280</v>
      </c>
      <c r="F8" s="26">
        <v>23534</v>
      </c>
      <c r="G8" s="26">
        <v>22935</v>
      </c>
      <c r="H8" s="26">
        <v>22144</v>
      </c>
      <c r="I8" s="27">
        <f t="shared" si="0"/>
        <v>148400</v>
      </c>
    </row>
    <row r="9" spans="2:9">
      <c r="B9" s="30">
        <v>42959</v>
      </c>
      <c r="C9" s="26">
        <v>27059</v>
      </c>
      <c r="D9" s="26">
        <v>24191</v>
      </c>
      <c r="E9" s="26">
        <v>22537</v>
      </c>
      <c r="F9" s="26">
        <v>28857</v>
      </c>
      <c r="G9" s="26">
        <v>29874</v>
      </c>
      <c r="H9" s="26">
        <v>25167</v>
      </c>
      <c r="I9" s="27">
        <f t="shared" si="0"/>
        <v>157685</v>
      </c>
    </row>
    <row r="10" spans="2:9">
      <c r="B10" s="30">
        <v>42960</v>
      </c>
      <c r="C10" s="26">
        <v>26270</v>
      </c>
      <c r="D10" s="26">
        <v>29488</v>
      </c>
      <c r="E10" s="26">
        <v>30098</v>
      </c>
      <c r="F10" s="26">
        <v>22862</v>
      </c>
      <c r="G10" s="26">
        <v>28608</v>
      </c>
      <c r="H10" s="26">
        <v>22051</v>
      </c>
      <c r="I10" s="27">
        <f t="shared" si="0"/>
        <v>159377</v>
      </c>
    </row>
    <row r="11" spans="2:9">
      <c r="B11" s="30">
        <v>42961</v>
      </c>
      <c r="C11" s="26">
        <v>25738</v>
      </c>
      <c r="D11" s="26">
        <v>24017</v>
      </c>
      <c r="E11" s="26">
        <v>22550</v>
      </c>
      <c r="F11" s="26">
        <v>24117</v>
      </c>
      <c r="G11" s="26">
        <v>29467</v>
      </c>
      <c r="H11" s="26">
        <v>27610</v>
      </c>
      <c r="I11" s="27">
        <f t="shared" si="0"/>
        <v>153499</v>
      </c>
    </row>
    <row r="12" spans="2:9">
      <c r="B12" s="30">
        <v>42962</v>
      </c>
      <c r="C12" s="26">
        <v>28730</v>
      </c>
      <c r="D12" s="26">
        <v>29440</v>
      </c>
      <c r="E12" s="26">
        <v>29309</v>
      </c>
      <c r="F12" s="26">
        <v>26309</v>
      </c>
      <c r="G12" s="26">
        <v>22442</v>
      </c>
      <c r="H12" s="26">
        <v>24694</v>
      </c>
      <c r="I12" s="27">
        <f t="shared" si="0"/>
        <v>160924</v>
      </c>
    </row>
    <row r="13" spans="2:9">
      <c r="B13" s="30">
        <v>42963</v>
      </c>
      <c r="C13" s="26">
        <v>25903</v>
      </c>
      <c r="D13" s="26">
        <v>24813</v>
      </c>
      <c r="E13" s="26">
        <v>29388</v>
      </c>
      <c r="F13" s="26">
        <v>24900</v>
      </c>
      <c r="G13" s="26">
        <v>23263</v>
      </c>
      <c r="H13" s="26">
        <v>21643</v>
      </c>
      <c r="I13" s="27">
        <f t="shared" si="0"/>
        <v>149910</v>
      </c>
    </row>
    <row r="14" spans="2:9">
      <c r="B14" s="30">
        <v>42964</v>
      </c>
      <c r="C14" s="26">
        <v>27969</v>
      </c>
      <c r="D14" s="26">
        <v>21048</v>
      </c>
      <c r="E14" s="26">
        <v>26813</v>
      </c>
      <c r="F14" s="26">
        <v>22408</v>
      </c>
      <c r="G14" s="26">
        <v>29404</v>
      </c>
      <c r="H14" s="26">
        <v>21073</v>
      </c>
      <c r="I14" s="27">
        <f t="shared" si="0"/>
        <v>148715</v>
      </c>
    </row>
    <row r="15" spans="2:9">
      <c r="B15" s="30">
        <v>42965</v>
      </c>
      <c r="C15" s="26">
        <v>29981</v>
      </c>
      <c r="D15" s="26">
        <v>27382</v>
      </c>
      <c r="E15" s="26">
        <v>26597</v>
      </c>
      <c r="F15" s="26">
        <v>24934</v>
      </c>
      <c r="G15" s="26">
        <v>28278</v>
      </c>
      <c r="H15" s="26">
        <v>29034</v>
      </c>
      <c r="I15" s="27">
        <f t="shared" si="0"/>
        <v>166206</v>
      </c>
    </row>
    <row r="16" spans="2:9">
      <c r="B16" s="30">
        <v>42966</v>
      </c>
      <c r="C16" s="26">
        <v>25546</v>
      </c>
      <c r="D16" s="26">
        <v>22419</v>
      </c>
      <c r="E16" s="26">
        <v>24020</v>
      </c>
      <c r="F16" s="26">
        <v>24094</v>
      </c>
      <c r="G16" s="26">
        <v>23897</v>
      </c>
      <c r="H16" s="26">
        <v>26758</v>
      </c>
      <c r="I16" s="27">
        <f t="shared" si="0"/>
        <v>146734</v>
      </c>
    </row>
    <row r="17" spans="2:9">
      <c r="B17" s="30">
        <v>42967</v>
      </c>
      <c r="C17" s="26">
        <v>21480</v>
      </c>
      <c r="D17" s="26">
        <v>29396</v>
      </c>
      <c r="E17" s="26">
        <v>21441</v>
      </c>
      <c r="F17" s="26">
        <v>28068</v>
      </c>
      <c r="G17" s="26">
        <v>24202</v>
      </c>
      <c r="H17" s="26">
        <v>29651</v>
      </c>
      <c r="I17" s="27">
        <f t="shared" si="0"/>
        <v>154238</v>
      </c>
    </row>
    <row r="18" spans="2:9">
      <c r="B18" s="30">
        <v>42968</v>
      </c>
      <c r="C18" s="26">
        <v>29063</v>
      </c>
      <c r="D18" s="26">
        <v>26936</v>
      </c>
      <c r="E18" s="26">
        <v>28027</v>
      </c>
      <c r="F18" s="26">
        <v>21863</v>
      </c>
      <c r="G18" s="26">
        <v>29382</v>
      </c>
      <c r="H18" s="26">
        <v>28429</v>
      </c>
      <c r="I18" s="27">
        <f t="shared" si="0"/>
        <v>163700</v>
      </c>
    </row>
    <row r="19" spans="2:9">
      <c r="B19" s="30">
        <v>42969</v>
      </c>
      <c r="C19" s="26">
        <v>21176</v>
      </c>
      <c r="D19" s="26">
        <v>23263</v>
      </c>
      <c r="E19" s="26">
        <v>28029</v>
      </c>
      <c r="F19" s="26">
        <v>28171</v>
      </c>
      <c r="G19" s="26">
        <v>29399</v>
      </c>
      <c r="H19" s="26">
        <v>24657</v>
      </c>
      <c r="I19" s="27">
        <f t="shared" si="0"/>
        <v>154695</v>
      </c>
    </row>
    <row r="20" spans="2:9">
      <c r="B20" s="30">
        <v>42970</v>
      </c>
      <c r="C20" s="26">
        <v>22822</v>
      </c>
      <c r="D20" s="26">
        <v>20965</v>
      </c>
      <c r="E20" s="26">
        <v>22129</v>
      </c>
      <c r="F20" s="26">
        <v>21681</v>
      </c>
      <c r="G20" s="26">
        <v>24375</v>
      </c>
      <c r="H20" s="26">
        <v>21672</v>
      </c>
      <c r="I20" s="27">
        <f t="shared" si="0"/>
        <v>133644</v>
      </c>
    </row>
    <row r="21" spans="2:9">
      <c r="B21" s="30">
        <v>42971</v>
      </c>
      <c r="C21" s="26">
        <v>27767</v>
      </c>
      <c r="D21" s="26">
        <v>28488</v>
      </c>
      <c r="E21" s="26">
        <v>28827</v>
      </c>
      <c r="F21" s="26">
        <v>27925</v>
      </c>
      <c r="G21" s="26">
        <v>23410</v>
      </c>
      <c r="H21" s="26">
        <v>28174</v>
      </c>
      <c r="I21" s="27">
        <f t="shared" si="0"/>
        <v>164591</v>
      </c>
    </row>
    <row r="22" spans="2:9">
      <c r="B22" s="30">
        <v>42972</v>
      </c>
      <c r="C22" s="26">
        <v>22692</v>
      </c>
      <c r="D22" s="26">
        <v>25246</v>
      </c>
      <c r="E22" s="26">
        <v>26998</v>
      </c>
      <c r="F22" s="26">
        <v>29828</v>
      </c>
      <c r="G22" s="26">
        <v>27330</v>
      </c>
      <c r="H22" s="26">
        <v>26535</v>
      </c>
      <c r="I22" s="27">
        <f t="shared" si="0"/>
        <v>158629</v>
      </c>
    </row>
    <row r="23" spans="2:9">
      <c r="B23" s="30">
        <v>42973</v>
      </c>
      <c r="C23" s="26">
        <v>27700</v>
      </c>
      <c r="D23" s="26">
        <v>25513</v>
      </c>
      <c r="E23" s="26">
        <v>27178</v>
      </c>
      <c r="F23" s="26">
        <v>27465</v>
      </c>
      <c r="G23" s="26">
        <v>24703</v>
      </c>
      <c r="H23" s="26">
        <v>22729</v>
      </c>
      <c r="I23" s="27">
        <f t="shared" si="0"/>
        <v>155288</v>
      </c>
    </row>
    <row r="24" spans="2:9">
      <c r="B24" s="30">
        <v>42974</v>
      </c>
      <c r="C24" s="26">
        <v>27338</v>
      </c>
      <c r="D24" s="26">
        <v>21218</v>
      </c>
      <c r="E24" s="26">
        <v>26670</v>
      </c>
      <c r="F24" s="26">
        <v>25369</v>
      </c>
      <c r="G24" s="26">
        <v>29342</v>
      </c>
      <c r="H24" s="26">
        <v>23806</v>
      </c>
      <c r="I24" s="27">
        <f t="shared" si="0"/>
        <v>153743</v>
      </c>
    </row>
    <row r="25" spans="2:9">
      <c r="B25" s="30">
        <v>42975</v>
      </c>
      <c r="C25" s="26">
        <v>27962</v>
      </c>
      <c r="D25" s="26">
        <v>21665</v>
      </c>
      <c r="E25" s="26">
        <v>29484</v>
      </c>
      <c r="F25" s="26">
        <v>23321</v>
      </c>
      <c r="G25" s="26">
        <v>21887</v>
      </c>
      <c r="H25" s="26">
        <v>22740</v>
      </c>
      <c r="I25" s="27">
        <f t="shared" si="0"/>
        <v>147059</v>
      </c>
    </row>
    <row r="26" spans="2:9">
      <c r="B26" s="30">
        <v>42976</v>
      </c>
      <c r="C26" s="26">
        <v>22855</v>
      </c>
      <c r="D26" s="26">
        <v>23416</v>
      </c>
      <c r="E26" s="26">
        <v>22393</v>
      </c>
      <c r="F26" s="26">
        <v>23469</v>
      </c>
      <c r="G26" s="26">
        <v>21596</v>
      </c>
      <c r="H26" s="26">
        <v>27632</v>
      </c>
      <c r="I26" s="27">
        <f t="shared" si="0"/>
        <v>141361</v>
      </c>
    </row>
    <row r="27" spans="2:9">
      <c r="B27" s="30">
        <v>42977</v>
      </c>
      <c r="C27" s="26">
        <v>22583</v>
      </c>
      <c r="D27" s="26">
        <v>26290</v>
      </c>
      <c r="E27" s="26">
        <v>26993</v>
      </c>
      <c r="F27" s="26">
        <v>26019</v>
      </c>
      <c r="G27" s="26">
        <v>27983</v>
      </c>
      <c r="H27" s="26">
        <v>24419</v>
      </c>
      <c r="I27" s="27">
        <f t="shared" si="0"/>
        <v>154287</v>
      </c>
    </row>
    <row r="28" spans="2:9">
      <c r="B28" s="30">
        <v>42978</v>
      </c>
      <c r="C28" s="26">
        <v>28104</v>
      </c>
      <c r="D28" s="26">
        <v>30000</v>
      </c>
      <c r="E28" s="26">
        <v>25088</v>
      </c>
      <c r="F28" s="26">
        <v>21470</v>
      </c>
      <c r="G28" s="26">
        <v>21578</v>
      </c>
      <c r="H28" s="26">
        <v>29100</v>
      </c>
      <c r="I28" s="27">
        <f t="shared" si="0"/>
        <v>155340</v>
      </c>
    </row>
    <row r="29" spans="2:9">
      <c r="B29" s="30">
        <v>42979</v>
      </c>
      <c r="C29" s="26">
        <v>29215</v>
      </c>
      <c r="D29" s="26">
        <v>28933</v>
      </c>
      <c r="E29" s="26">
        <v>25509</v>
      </c>
      <c r="F29" s="26">
        <v>25823</v>
      </c>
      <c r="G29" s="26">
        <v>27257</v>
      </c>
      <c r="H29" s="26">
        <v>21678</v>
      </c>
      <c r="I29" s="27">
        <f t="shared" si="0"/>
        <v>158415</v>
      </c>
    </row>
    <row r="30" spans="2:9">
      <c r="B30" s="30">
        <v>42980</v>
      </c>
      <c r="C30" s="26">
        <v>27076</v>
      </c>
      <c r="D30" s="26">
        <v>29646</v>
      </c>
      <c r="E30" s="26">
        <v>23636</v>
      </c>
      <c r="F30" s="26">
        <v>22273</v>
      </c>
      <c r="G30" s="26">
        <v>29205</v>
      </c>
      <c r="H30" s="26">
        <v>26737</v>
      </c>
      <c r="I30" s="27">
        <f t="shared" si="0"/>
        <v>158573</v>
      </c>
    </row>
    <row r="31" spans="2:9">
      <c r="B31" s="30">
        <v>42981</v>
      </c>
      <c r="C31" s="26">
        <v>26541</v>
      </c>
      <c r="D31" s="26">
        <v>23377</v>
      </c>
      <c r="E31" s="26">
        <v>26624</v>
      </c>
      <c r="F31" s="26">
        <v>23236</v>
      </c>
      <c r="G31" s="26">
        <v>25039</v>
      </c>
      <c r="H31" s="26">
        <v>28352</v>
      </c>
      <c r="I31" s="27">
        <f t="shared" si="0"/>
        <v>153169</v>
      </c>
    </row>
    <row r="32" spans="2:9">
      <c r="B32" s="30">
        <v>42982</v>
      </c>
      <c r="C32" s="26">
        <v>26140</v>
      </c>
      <c r="D32" s="26">
        <v>26913</v>
      </c>
      <c r="E32" s="26">
        <v>26228</v>
      </c>
      <c r="F32" s="26">
        <v>22402</v>
      </c>
      <c r="G32" s="26">
        <v>26790</v>
      </c>
      <c r="H32" s="26">
        <v>24556</v>
      </c>
      <c r="I32" s="27">
        <f t="shared" si="0"/>
        <v>153029</v>
      </c>
    </row>
    <row r="33" spans="2:9">
      <c r="B33" s="30">
        <v>42983</v>
      </c>
      <c r="C33" s="26">
        <v>23784</v>
      </c>
      <c r="D33" s="26">
        <v>28623</v>
      </c>
      <c r="E33" s="26">
        <v>23053</v>
      </c>
      <c r="F33" s="26">
        <v>29978</v>
      </c>
      <c r="G33" s="26">
        <v>23475</v>
      </c>
      <c r="H33" s="26">
        <v>27388</v>
      </c>
      <c r="I33" s="27">
        <f t="shared" si="0"/>
        <v>156301</v>
      </c>
    </row>
    <row r="34" spans="2:9">
      <c r="B34" s="30">
        <v>42984</v>
      </c>
      <c r="C34" s="26">
        <v>28814</v>
      </c>
      <c r="D34" s="26">
        <v>29221</v>
      </c>
      <c r="E34" s="26">
        <v>27930</v>
      </c>
      <c r="F34" s="26">
        <v>30009</v>
      </c>
      <c r="G34" s="26">
        <v>29450</v>
      </c>
      <c r="H34" s="26">
        <v>21846</v>
      </c>
      <c r="I34" s="27">
        <f t="shared" si="0"/>
        <v>167270</v>
      </c>
    </row>
    <row r="35" spans="2:9">
      <c r="B35" s="30">
        <v>42985</v>
      </c>
      <c r="C35" s="26">
        <v>25049</v>
      </c>
      <c r="D35" s="26">
        <v>24311</v>
      </c>
      <c r="E35" s="26">
        <v>27916</v>
      </c>
      <c r="F35" s="26">
        <v>22693</v>
      </c>
      <c r="G35" s="26">
        <v>25853</v>
      </c>
      <c r="H35" s="26">
        <v>29407</v>
      </c>
      <c r="I35" s="27">
        <f t="shared" si="0"/>
        <v>155229</v>
      </c>
    </row>
    <row r="36" spans="2:9">
      <c r="B36" s="30">
        <v>42986</v>
      </c>
      <c r="C36" s="26">
        <v>29483</v>
      </c>
      <c r="D36" s="26">
        <v>29749</v>
      </c>
      <c r="E36" s="26">
        <v>26328</v>
      </c>
      <c r="F36" s="26">
        <v>26694</v>
      </c>
      <c r="G36" s="26">
        <v>27451</v>
      </c>
      <c r="H36" s="26">
        <v>26010</v>
      </c>
      <c r="I36" s="27">
        <f t="shared" si="0"/>
        <v>165715</v>
      </c>
    </row>
    <row r="37" spans="2:9">
      <c r="B37" s="30">
        <v>42987</v>
      </c>
      <c r="C37" s="26">
        <v>25591</v>
      </c>
      <c r="D37" s="26">
        <v>23122</v>
      </c>
      <c r="E37" s="26">
        <v>21669</v>
      </c>
      <c r="F37" s="26">
        <v>29083</v>
      </c>
      <c r="G37" s="26">
        <v>22621</v>
      </c>
      <c r="H37" s="26">
        <v>21336</v>
      </c>
      <c r="I37" s="27">
        <f t="shared" si="0"/>
        <v>143422</v>
      </c>
    </row>
    <row r="38" spans="2:9">
      <c r="B38" s="30">
        <v>42988</v>
      </c>
      <c r="C38" s="26">
        <v>27812</v>
      </c>
      <c r="D38" s="26">
        <v>23861</v>
      </c>
      <c r="E38" s="26">
        <v>25221</v>
      </c>
      <c r="F38" s="26">
        <v>20979</v>
      </c>
      <c r="G38" s="26">
        <v>27602</v>
      </c>
      <c r="H38" s="26">
        <v>23923</v>
      </c>
      <c r="I38" s="27">
        <f t="shared" si="0"/>
        <v>149398</v>
      </c>
    </row>
    <row r="39" spans="2:9">
      <c r="B39" s="30">
        <v>42989</v>
      </c>
      <c r="C39" s="26">
        <v>26493</v>
      </c>
      <c r="D39" s="26">
        <v>28632</v>
      </c>
      <c r="E39" s="26">
        <v>23335</v>
      </c>
      <c r="F39" s="26">
        <v>23312</v>
      </c>
      <c r="G39" s="26">
        <v>23613</v>
      </c>
      <c r="H39" s="26">
        <v>29777</v>
      </c>
      <c r="I39" s="27">
        <f t="shared" si="0"/>
        <v>155162</v>
      </c>
    </row>
    <row r="40" spans="2:9">
      <c r="B40" s="30">
        <v>42990</v>
      </c>
      <c r="C40" s="26">
        <v>27438</v>
      </c>
      <c r="D40" s="26">
        <v>24746</v>
      </c>
      <c r="E40" s="26">
        <v>23168</v>
      </c>
      <c r="F40" s="26">
        <v>30028</v>
      </c>
      <c r="G40" s="26">
        <v>28840</v>
      </c>
      <c r="H40" s="26">
        <v>21018</v>
      </c>
      <c r="I40" s="27">
        <f t="shared" si="0"/>
        <v>155238</v>
      </c>
    </row>
    <row r="41" spans="2:9">
      <c r="B41" s="30">
        <v>42991</v>
      </c>
      <c r="C41" s="26">
        <v>22670</v>
      </c>
      <c r="D41" s="26">
        <v>23395</v>
      </c>
      <c r="E41" s="26">
        <v>29952</v>
      </c>
      <c r="F41" s="26">
        <v>22684</v>
      </c>
      <c r="G41" s="26">
        <v>27813</v>
      </c>
      <c r="H41" s="26">
        <v>24229</v>
      </c>
      <c r="I41" s="27">
        <f t="shared" si="0"/>
        <v>150743</v>
      </c>
    </row>
    <row r="42" spans="2:9">
      <c r="B42" s="30">
        <v>42992</v>
      </c>
      <c r="C42" s="26">
        <v>21447</v>
      </c>
      <c r="D42" s="26">
        <v>28208</v>
      </c>
      <c r="E42" s="26">
        <v>24500</v>
      </c>
      <c r="F42" s="26">
        <v>27700</v>
      </c>
      <c r="G42" s="26">
        <v>27596</v>
      </c>
      <c r="H42" s="26">
        <v>25650</v>
      </c>
      <c r="I42" s="27">
        <f t="shared" si="0"/>
        <v>155101</v>
      </c>
    </row>
    <row r="43" spans="2:9">
      <c r="B43" s="30">
        <v>42993</v>
      </c>
      <c r="C43" s="26">
        <v>29284</v>
      </c>
      <c r="D43" s="26">
        <v>29792</v>
      </c>
      <c r="E43" s="26">
        <v>25141</v>
      </c>
      <c r="F43" s="26">
        <v>26237</v>
      </c>
      <c r="G43" s="26">
        <v>27864</v>
      </c>
      <c r="H43" s="26">
        <v>29593</v>
      </c>
      <c r="I43" s="27">
        <f t="shared" si="0"/>
        <v>167911</v>
      </c>
    </row>
    <row r="44" spans="2:9">
      <c r="B44" s="30">
        <v>42994</v>
      </c>
      <c r="C44" s="26">
        <v>22123</v>
      </c>
      <c r="D44" s="26">
        <v>24019</v>
      </c>
      <c r="E44" s="26">
        <v>25176</v>
      </c>
      <c r="F44" s="26">
        <v>21438</v>
      </c>
      <c r="G44" s="26">
        <v>26792</v>
      </c>
      <c r="H44" s="26">
        <v>28241</v>
      </c>
      <c r="I44" s="27">
        <f t="shared" si="0"/>
        <v>147789</v>
      </c>
    </row>
    <row r="45" spans="2:9">
      <c r="B45" s="30">
        <v>42995</v>
      </c>
      <c r="C45" s="26">
        <v>25242</v>
      </c>
      <c r="D45" s="26">
        <v>22282</v>
      </c>
      <c r="E45" s="26">
        <v>26231</v>
      </c>
      <c r="F45" s="26">
        <v>26235</v>
      </c>
      <c r="G45" s="26">
        <v>23645</v>
      </c>
      <c r="H45" s="26">
        <v>27125</v>
      </c>
      <c r="I45" s="27">
        <f t="shared" si="0"/>
        <v>150760</v>
      </c>
    </row>
    <row r="46" spans="2:9">
      <c r="B46" s="30">
        <v>42996</v>
      </c>
      <c r="C46" s="26">
        <v>21700</v>
      </c>
      <c r="D46" s="26">
        <v>27791</v>
      </c>
      <c r="E46" s="26">
        <v>23807</v>
      </c>
      <c r="F46" s="26">
        <v>28702</v>
      </c>
      <c r="G46" s="26">
        <v>23688</v>
      </c>
      <c r="H46" s="26">
        <v>27537</v>
      </c>
      <c r="I46" s="27">
        <f t="shared" si="0"/>
        <v>153225</v>
      </c>
    </row>
    <row r="47" spans="2:9">
      <c r="B47" s="30">
        <v>42997</v>
      </c>
      <c r="C47" s="26">
        <v>24679</v>
      </c>
      <c r="D47" s="26">
        <v>26442</v>
      </c>
      <c r="E47" s="26">
        <v>26518</v>
      </c>
      <c r="F47" s="26">
        <v>26316</v>
      </c>
      <c r="G47" s="26">
        <v>20968</v>
      </c>
      <c r="H47" s="26">
        <v>22431</v>
      </c>
      <c r="I47" s="27">
        <f t="shared" si="0"/>
        <v>147354</v>
      </c>
    </row>
    <row r="48" spans="2:9">
      <c r="B48" s="30">
        <v>42998</v>
      </c>
      <c r="C48" s="26">
        <v>26825</v>
      </c>
      <c r="D48" s="26">
        <v>26325</v>
      </c>
      <c r="E48" s="26">
        <v>21669</v>
      </c>
      <c r="F48" s="26">
        <v>29168</v>
      </c>
      <c r="G48" s="26">
        <v>25822</v>
      </c>
      <c r="H48" s="26">
        <v>22739</v>
      </c>
      <c r="I48" s="27">
        <f t="shared" si="0"/>
        <v>152548</v>
      </c>
    </row>
    <row r="49" spans="2:9">
      <c r="B49" s="30">
        <v>42999</v>
      </c>
      <c r="C49" s="26">
        <v>24633</v>
      </c>
      <c r="D49" s="26">
        <v>25044</v>
      </c>
      <c r="E49" s="26">
        <v>28471</v>
      </c>
      <c r="F49" s="26">
        <v>28874</v>
      </c>
      <c r="G49" s="26">
        <v>29797</v>
      </c>
      <c r="H49" s="26">
        <v>23965</v>
      </c>
      <c r="I49" s="27">
        <f t="shared" si="0"/>
        <v>160784</v>
      </c>
    </row>
    <row r="50" spans="2:9">
      <c r="B50" s="30">
        <v>43000</v>
      </c>
      <c r="C50" s="26">
        <v>21294</v>
      </c>
      <c r="D50" s="26">
        <v>26014</v>
      </c>
      <c r="E50" s="26">
        <v>27529</v>
      </c>
      <c r="F50" s="26">
        <v>26109</v>
      </c>
      <c r="G50" s="26">
        <v>27489</v>
      </c>
      <c r="H50" s="26">
        <v>27790</v>
      </c>
      <c r="I50" s="27">
        <f t="shared" si="0"/>
        <v>156225</v>
      </c>
    </row>
    <row r="51" spans="2:9">
      <c r="B51" s="30">
        <v>43001</v>
      </c>
      <c r="C51" s="26">
        <v>24595</v>
      </c>
      <c r="D51" s="26">
        <v>28097</v>
      </c>
      <c r="E51" s="26">
        <v>23771</v>
      </c>
      <c r="F51" s="26">
        <v>29281</v>
      </c>
      <c r="G51" s="26">
        <v>25278</v>
      </c>
      <c r="H51" s="26">
        <v>21031</v>
      </c>
      <c r="I51" s="27">
        <f t="shared" si="0"/>
        <v>152053</v>
      </c>
    </row>
    <row r="52" spans="2:9">
      <c r="B52" s="30">
        <v>43002</v>
      </c>
      <c r="C52" s="26">
        <v>29973</v>
      </c>
      <c r="D52" s="26">
        <v>22877</v>
      </c>
      <c r="E52" s="26">
        <v>25802</v>
      </c>
      <c r="F52" s="26">
        <v>29861</v>
      </c>
      <c r="G52" s="26">
        <v>29072</v>
      </c>
      <c r="H52" s="26">
        <v>27015</v>
      </c>
      <c r="I52" s="27">
        <f t="shared" si="0"/>
        <v>164600</v>
      </c>
    </row>
    <row r="53" spans="2:9">
      <c r="B53" s="30">
        <v>43003</v>
      </c>
      <c r="C53" s="26">
        <v>24775</v>
      </c>
      <c r="D53" s="26">
        <v>28243</v>
      </c>
      <c r="E53" s="26">
        <v>21544</v>
      </c>
      <c r="F53" s="26">
        <v>21637</v>
      </c>
      <c r="G53" s="26">
        <v>26231</v>
      </c>
      <c r="H53" s="26">
        <v>29958</v>
      </c>
      <c r="I53" s="27">
        <f t="shared" si="0"/>
        <v>152388</v>
      </c>
    </row>
    <row r="54" spans="2:9">
      <c r="B54" s="30">
        <v>43004</v>
      </c>
      <c r="C54" s="26">
        <v>29529</v>
      </c>
      <c r="D54" s="26">
        <v>26397</v>
      </c>
      <c r="E54" s="26">
        <v>29743</v>
      </c>
      <c r="F54" s="26">
        <v>23564</v>
      </c>
      <c r="G54" s="26">
        <v>25192</v>
      </c>
      <c r="H54" s="26">
        <v>27607</v>
      </c>
      <c r="I54" s="27">
        <f t="shared" si="0"/>
        <v>162032</v>
      </c>
    </row>
    <row r="55" spans="2:9">
      <c r="B55" s="30">
        <v>43005</v>
      </c>
      <c r="C55" s="26">
        <v>23728</v>
      </c>
      <c r="D55" s="26">
        <v>25965</v>
      </c>
      <c r="E55" s="26">
        <v>22268</v>
      </c>
      <c r="F55" s="26">
        <v>27061</v>
      </c>
      <c r="G55" s="26">
        <v>29059</v>
      </c>
      <c r="H55" s="26">
        <v>21650</v>
      </c>
      <c r="I55" s="27">
        <f t="shared" si="0"/>
        <v>149731</v>
      </c>
    </row>
    <row r="56" spans="2:9">
      <c r="B56" s="30">
        <v>43006</v>
      </c>
      <c r="C56" s="26">
        <v>26580</v>
      </c>
      <c r="D56" s="26">
        <v>28388</v>
      </c>
      <c r="E56" s="26">
        <v>21447</v>
      </c>
      <c r="F56" s="26">
        <v>29250</v>
      </c>
      <c r="G56" s="26">
        <v>26740</v>
      </c>
      <c r="H56" s="26">
        <v>28083</v>
      </c>
      <c r="I56" s="27">
        <f t="shared" si="0"/>
        <v>160488</v>
      </c>
    </row>
    <row r="57" spans="2:9">
      <c r="B57" s="30">
        <v>43007</v>
      </c>
      <c r="C57" s="26">
        <v>24089</v>
      </c>
      <c r="D57" s="26">
        <v>22781</v>
      </c>
      <c r="E57" s="26">
        <v>25267</v>
      </c>
      <c r="F57" s="26">
        <v>21287</v>
      </c>
      <c r="G57" s="26">
        <v>24403</v>
      </c>
      <c r="H57" s="26">
        <v>30036</v>
      </c>
      <c r="I57" s="27">
        <f t="shared" si="0"/>
        <v>147863</v>
      </c>
    </row>
    <row r="58" spans="2:9">
      <c r="B58" s="30">
        <v>43008</v>
      </c>
      <c r="C58" s="26">
        <v>23349</v>
      </c>
      <c r="D58" s="26">
        <v>28887</v>
      </c>
      <c r="E58" s="26">
        <v>27692</v>
      </c>
      <c r="F58" s="26">
        <v>24581</v>
      </c>
      <c r="G58" s="26">
        <v>29378</v>
      </c>
      <c r="H58" s="26">
        <v>21368</v>
      </c>
      <c r="I58" s="27">
        <f t="shared" si="0"/>
        <v>155255</v>
      </c>
    </row>
    <row r="59" spans="2:9">
      <c r="B59" s="30">
        <v>43009</v>
      </c>
      <c r="C59" s="26">
        <v>22837</v>
      </c>
      <c r="D59" s="26">
        <v>26417</v>
      </c>
      <c r="E59" s="26">
        <v>26753</v>
      </c>
      <c r="F59" s="26">
        <v>29031</v>
      </c>
      <c r="G59" s="26">
        <v>21456</v>
      </c>
      <c r="H59" s="26">
        <v>24767</v>
      </c>
      <c r="I59" s="27">
        <f t="shared" si="0"/>
        <v>151261</v>
      </c>
    </row>
    <row r="60" spans="2:9">
      <c r="B60" s="30">
        <v>43010</v>
      </c>
      <c r="C60" s="26">
        <v>27573</v>
      </c>
      <c r="D60" s="26">
        <v>24475</v>
      </c>
      <c r="E60" s="26">
        <v>23065</v>
      </c>
      <c r="F60" s="26">
        <v>21388</v>
      </c>
      <c r="G60" s="26">
        <v>24551</v>
      </c>
      <c r="H60" s="26">
        <v>27514</v>
      </c>
      <c r="I60" s="27">
        <f t="shared" si="0"/>
        <v>148566</v>
      </c>
    </row>
    <row r="61" spans="2:9">
      <c r="B61" s="30">
        <v>43011</v>
      </c>
      <c r="C61" s="26">
        <v>22321</v>
      </c>
      <c r="D61" s="26">
        <v>22974</v>
      </c>
      <c r="E61" s="26">
        <v>29263</v>
      </c>
      <c r="F61" s="26">
        <v>21236</v>
      </c>
      <c r="G61" s="26">
        <v>23880</v>
      </c>
      <c r="H61" s="26">
        <v>21910</v>
      </c>
      <c r="I61" s="27">
        <f t="shared" si="0"/>
        <v>141584</v>
      </c>
    </row>
    <row r="62" spans="2:9">
      <c r="B62" s="30">
        <v>43012</v>
      </c>
      <c r="C62" s="26">
        <v>29535</v>
      </c>
      <c r="D62" s="26">
        <v>27389</v>
      </c>
      <c r="E62" s="26">
        <v>23335</v>
      </c>
      <c r="F62" s="26">
        <v>25175</v>
      </c>
      <c r="G62" s="26">
        <v>21436</v>
      </c>
      <c r="H62" s="26">
        <v>25183</v>
      </c>
      <c r="I62" s="27">
        <f t="shared" si="0"/>
        <v>152053</v>
      </c>
    </row>
    <row r="63" spans="2:9">
      <c r="B63" s="30">
        <v>43013</v>
      </c>
      <c r="C63" s="26">
        <v>28644</v>
      </c>
      <c r="D63" s="26">
        <v>21441</v>
      </c>
      <c r="E63" s="26">
        <v>29583</v>
      </c>
      <c r="F63" s="26">
        <v>21520</v>
      </c>
      <c r="G63" s="26">
        <v>26756</v>
      </c>
      <c r="H63" s="26">
        <v>29312</v>
      </c>
      <c r="I63" s="27">
        <f t="shared" si="0"/>
        <v>157256</v>
      </c>
    </row>
    <row r="64" spans="2:9">
      <c r="B64" s="30">
        <v>43014</v>
      </c>
      <c r="C64" s="26">
        <v>26015</v>
      </c>
      <c r="D64" s="26">
        <v>23066</v>
      </c>
      <c r="E64" s="26">
        <v>26120</v>
      </c>
      <c r="F64" s="26">
        <v>26535</v>
      </c>
      <c r="G64" s="26">
        <v>21146</v>
      </c>
      <c r="H64" s="26">
        <v>21841</v>
      </c>
      <c r="I64" s="27">
        <f t="shared" si="0"/>
        <v>144723</v>
      </c>
    </row>
    <row r="65" spans="2:9">
      <c r="B65" s="30">
        <v>43015</v>
      </c>
      <c r="C65" s="26">
        <v>22381</v>
      </c>
      <c r="D65" s="26">
        <v>25513</v>
      </c>
      <c r="E65" s="26">
        <v>27451</v>
      </c>
      <c r="F65" s="26">
        <v>24052</v>
      </c>
      <c r="G65" s="26">
        <v>29792</v>
      </c>
      <c r="H65" s="26">
        <v>27008</v>
      </c>
      <c r="I65" s="27">
        <f t="shared" si="0"/>
        <v>156197</v>
      </c>
    </row>
    <row r="66" spans="2:9">
      <c r="B66" s="30">
        <v>43016</v>
      </c>
      <c r="C66" s="26">
        <v>26200</v>
      </c>
      <c r="D66" s="26">
        <v>28584</v>
      </c>
      <c r="E66" s="26">
        <v>22687</v>
      </c>
      <c r="F66" s="26">
        <v>21843</v>
      </c>
      <c r="G66" s="26">
        <v>29970</v>
      </c>
      <c r="H66" s="26">
        <v>25250</v>
      </c>
      <c r="I66" s="27">
        <f t="shared" si="0"/>
        <v>154534</v>
      </c>
    </row>
    <row r="67" spans="2:9">
      <c r="B67" s="30">
        <v>43017</v>
      </c>
      <c r="C67" s="26">
        <v>28450</v>
      </c>
      <c r="D67" s="26">
        <v>24522</v>
      </c>
      <c r="E67" s="26">
        <v>27336</v>
      </c>
      <c r="F67" s="26">
        <v>29839</v>
      </c>
      <c r="G67" s="26">
        <v>23435</v>
      </c>
      <c r="H67" s="26">
        <v>21132</v>
      </c>
      <c r="I67" s="27">
        <f t="shared" si="0"/>
        <v>154714</v>
      </c>
    </row>
    <row r="68" spans="2:9">
      <c r="B68" s="30">
        <v>43018</v>
      </c>
      <c r="C68" s="26">
        <v>23056</v>
      </c>
      <c r="D68" s="26">
        <v>25756</v>
      </c>
      <c r="E68" s="26">
        <v>26711</v>
      </c>
      <c r="F68" s="26">
        <v>21903</v>
      </c>
      <c r="G68" s="26">
        <v>27012</v>
      </c>
      <c r="H68" s="26">
        <v>21090</v>
      </c>
      <c r="I68" s="27">
        <f t="shared" ref="I68:I131" si="1">SUM(C68:H68)</f>
        <v>145528</v>
      </c>
    </row>
    <row r="69" spans="2:9">
      <c r="B69" s="30">
        <v>43019</v>
      </c>
      <c r="C69" s="26">
        <v>29261</v>
      </c>
      <c r="D69" s="26">
        <v>27411</v>
      </c>
      <c r="E69" s="26">
        <v>21500</v>
      </c>
      <c r="F69" s="26">
        <v>28835</v>
      </c>
      <c r="G69" s="26">
        <v>24261</v>
      </c>
      <c r="H69" s="26">
        <v>22583</v>
      </c>
      <c r="I69" s="27">
        <f t="shared" si="1"/>
        <v>153851</v>
      </c>
    </row>
    <row r="70" spans="2:9">
      <c r="B70" s="30">
        <v>43020</v>
      </c>
      <c r="C70" s="26">
        <v>28437</v>
      </c>
      <c r="D70" s="26">
        <v>25462</v>
      </c>
      <c r="E70" s="26">
        <v>29376</v>
      </c>
      <c r="F70" s="26">
        <v>29076</v>
      </c>
      <c r="G70" s="26">
        <v>22525</v>
      </c>
      <c r="H70" s="26">
        <v>22601</v>
      </c>
      <c r="I70" s="27">
        <f t="shared" si="1"/>
        <v>157477</v>
      </c>
    </row>
    <row r="71" spans="2:9">
      <c r="B71" s="30">
        <v>43021</v>
      </c>
      <c r="C71" s="26">
        <v>23800</v>
      </c>
      <c r="D71" s="26">
        <v>23248</v>
      </c>
      <c r="E71" s="26">
        <v>21982</v>
      </c>
      <c r="F71" s="26">
        <v>29572</v>
      </c>
      <c r="G71" s="26">
        <v>27756</v>
      </c>
      <c r="H71" s="26">
        <v>26572</v>
      </c>
      <c r="I71" s="27">
        <f t="shared" si="1"/>
        <v>152930</v>
      </c>
    </row>
    <row r="72" spans="2:9">
      <c r="B72" s="30">
        <v>43022</v>
      </c>
      <c r="C72" s="26">
        <v>23910</v>
      </c>
      <c r="D72" s="26">
        <v>29749</v>
      </c>
      <c r="E72" s="26">
        <v>21141</v>
      </c>
      <c r="F72" s="26">
        <v>29780</v>
      </c>
      <c r="G72" s="26">
        <v>23056</v>
      </c>
      <c r="H72" s="26">
        <v>28937</v>
      </c>
      <c r="I72" s="27">
        <f t="shared" si="1"/>
        <v>156573</v>
      </c>
    </row>
    <row r="73" spans="2:9">
      <c r="B73" s="30">
        <v>43023</v>
      </c>
      <c r="C73" s="26">
        <v>26974</v>
      </c>
      <c r="D73" s="26">
        <v>21581</v>
      </c>
      <c r="E73" s="26">
        <v>24979</v>
      </c>
      <c r="F73" s="26">
        <v>29245</v>
      </c>
      <c r="G73" s="26">
        <v>26865</v>
      </c>
      <c r="H73" s="26">
        <v>24910</v>
      </c>
      <c r="I73" s="27">
        <f t="shared" si="1"/>
        <v>154554</v>
      </c>
    </row>
    <row r="74" spans="2:9">
      <c r="B74" s="30">
        <v>43024</v>
      </c>
      <c r="C74" s="26">
        <v>28274</v>
      </c>
      <c r="D74" s="26">
        <v>28115</v>
      </c>
      <c r="E74" s="26">
        <v>22910</v>
      </c>
      <c r="F74" s="26">
        <v>27466</v>
      </c>
      <c r="G74" s="26">
        <v>25246</v>
      </c>
      <c r="H74" s="26">
        <v>27282</v>
      </c>
      <c r="I74" s="27">
        <f t="shared" si="1"/>
        <v>159293</v>
      </c>
    </row>
    <row r="75" spans="2:9">
      <c r="B75" s="30">
        <v>43025</v>
      </c>
      <c r="C75" s="26">
        <v>24355</v>
      </c>
      <c r="D75" s="26">
        <v>21386</v>
      </c>
      <c r="E75" s="26">
        <v>27802</v>
      </c>
      <c r="F75" s="26">
        <v>27385</v>
      </c>
      <c r="G75" s="26">
        <v>22692</v>
      </c>
      <c r="H75" s="26">
        <v>23090</v>
      </c>
      <c r="I75" s="27">
        <f t="shared" si="1"/>
        <v>146710</v>
      </c>
    </row>
    <row r="76" spans="2:9">
      <c r="B76" s="30">
        <v>43026</v>
      </c>
      <c r="C76" s="26">
        <v>24527</v>
      </c>
      <c r="D76" s="26">
        <v>26451</v>
      </c>
      <c r="E76" s="26">
        <v>24500</v>
      </c>
      <c r="F76" s="26">
        <v>28736</v>
      </c>
      <c r="G76" s="26">
        <v>22673</v>
      </c>
      <c r="H76" s="26">
        <v>24952</v>
      </c>
      <c r="I76" s="27">
        <f t="shared" si="1"/>
        <v>151839</v>
      </c>
    </row>
    <row r="77" spans="2:9">
      <c r="B77" s="30">
        <v>43027</v>
      </c>
      <c r="C77" s="26">
        <v>29987</v>
      </c>
      <c r="D77" s="26">
        <v>23268</v>
      </c>
      <c r="E77" s="26">
        <v>29881</v>
      </c>
      <c r="F77" s="26">
        <v>25785</v>
      </c>
      <c r="G77" s="26">
        <v>22275</v>
      </c>
      <c r="H77" s="26">
        <v>25860</v>
      </c>
      <c r="I77" s="27">
        <f t="shared" si="1"/>
        <v>157056</v>
      </c>
    </row>
    <row r="78" spans="2:9">
      <c r="B78" s="30">
        <v>43028</v>
      </c>
      <c r="C78" s="26">
        <v>23722</v>
      </c>
      <c r="D78" s="26">
        <v>28748</v>
      </c>
      <c r="E78" s="26">
        <v>22519</v>
      </c>
      <c r="F78" s="26">
        <v>28818</v>
      </c>
      <c r="G78" s="26">
        <v>23539</v>
      </c>
      <c r="H78" s="26">
        <v>25110</v>
      </c>
      <c r="I78" s="27">
        <f t="shared" si="1"/>
        <v>152456</v>
      </c>
    </row>
    <row r="79" spans="2:9">
      <c r="B79" s="30">
        <v>43029</v>
      </c>
      <c r="C79" s="26">
        <v>23886</v>
      </c>
      <c r="D79" s="26">
        <v>21627</v>
      </c>
      <c r="E79" s="26">
        <v>29624</v>
      </c>
      <c r="F79" s="26">
        <v>25268</v>
      </c>
      <c r="G79" s="26">
        <v>29024</v>
      </c>
      <c r="H79" s="26">
        <v>23493</v>
      </c>
      <c r="I79" s="27">
        <f t="shared" si="1"/>
        <v>152922</v>
      </c>
    </row>
    <row r="80" spans="2:9">
      <c r="B80" s="30">
        <v>43030</v>
      </c>
      <c r="C80" s="26">
        <v>28989</v>
      </c>
      <c r="D80" s="26">
        <v>23345</v>
      </c>
      <c r="E80" s="26">
        <v>22889</v>
      </c>
      <c r="F80" s="26">
        <v>24295</v>
      </c>
      <c r="G80" s="26">
        <v>21059</v>
      </c>
      <c r="H80" s="26">
        <v>29878</v>
      </c>
      <c r="I80" s="27">
        <f t="shared" si="1"/>
        <v>150455</v>
      </c>
    </row>
    <row r="81" spans="2:9">
      <c r="B81" s="30">
        <v>43031</v>
      </c>
      <c r="C81" s="26">
        <v>25003</v>
      </c>
      <c r="D81" s="26">
        <v>25305</v>
      </c>
      <c r="E81" s="26">
        <v>25799</v>
      </c>
      <c r="F81" s="26">
        <v>29922</v>
      </c>
      <c r="G81" s="26">
        <v>22440</v>
      </c>
      <c r="H81" s="26">
        <v>25741</v>
      </c>
      <c r="I81" s="27">
        <f t="shared" si="1"/>
        <v>154210</v>
      </c>
    </row>
    <row r="82" spans="2:9">
      <c r="B82" s="30">
        <v>43032</v>
      </c>
      <c r="C82" s="26">
        <v>26096</v>
      </c>
      <c r="D82" s="26">
        <v>22708</v>
      </c>
      <c r="E82" s="26">
        <v>22021</v>
      </c>
      <c r="F82" s="26">
        <v>22736</v>
      </c>
      <c r="G82" s="26">
        <v>21442</v>
      </c>
      <c r="H82" s="26">
        <v>21463</v>
      </c>
      <c r="I82" s="27">
        <f t="shared" si="1"/>
        <v>136466</v>
      </c>
    </row>
    <row r="83" spans="2:9">
      <c r="B83" s="30">
        <v>43033</v>
      </c>
      <c r="C83" s="26">
        <v>28229</v>
      </c>
      <c r="D83" s="26">
        <v>23811</v>
      </c>
      <c r="E83" s="26">
        <v>28934</v>
      </c>
      <c r="F83" s="26">
        <v>29348</v>
      </c>
      <c r="G83" s="26">
        <v>24567</v>
      </c>
      <c r="H83" s="26">
        <v>27399</v>
      </c>
      <c r="I83" s="27">
        <f t="shared" si="1"/>
        <v>162288</v>
      </c>
    </row>
    <row r="84" spans="2:9">
      <c r="B84" s="30">
        <v>43034</v>
      </c>
      <c r="C84" s="26">
        <v>22137</v>
      </c>
      <c r="D84" s="26">
        <v>26812</v>
      </c>
      <c r="E84" s="26">
        <v>23452</v>
      </c>
      <c r="F84" s="26">
        <v>27188</v>
      </c>
      <c r="G84" s="26">
        <v>20904</v>
      </c>
      <c r="H84" s="26">
        <v>28925</v>
      </c>
      <c r="I84" s="27">
        <f t="shared" si="1"/>
        <v>149418</v>
      </c>
    </row>
    <row r="85" spans="2:9">
      <c r="B85" s="30">
        <v>43035</v>
      </c>
      <c r="C85" s="26">
        <v>27377</v>
      </c>
      <c r="D85" s="26">
        <v>20975</v>
      </c>
      <c r="E85" s="26">
        <v>24183</v>
      </c>
      <c r="F85" s="26">
        <v>22562</v>
      </c>
      <c r="G85" s="26">
        <v>24215</v>
      </c>
      <c r="H85" s="26">
        <v>25826</v>
      </c>
      <c r="I85" s="27">
        <f t="shared" si="1"/>
        <v>145138</v>
      </c>
    </row>
    <row r="86" spans="2:9">
      <c r="B86" s="30">
        <v>43036</v>
      </c>
      <c r="C86" s="26">
        <v>28015</v>
      </c>
      <c r="D86" s="26">
        <v>29910</v>
      </c>
      <c r="E86" s="26">
        <v>22467</v>
      </c>
      <c r="F86" s="26">
        <v>24789</v>
      </c>
      <c r="G86" s="26">
        <v>23614</v>
      </c>
      <c r="H86" s="26">
        <v>25277</v>
      </c>
      <c r="I86" s="27">
        <f t="shared" si="1"/>
        <v>154072</v>
      </c>
    </row>
    <row r="87" spans="2:9">
      <c r="B87" s="30">
        <v>43037</v>
      </c>
      <c r="C87" s="26">
        <v>21280</v>
      </c>
      <c r="D87" s="26">
        <v>27133</v>
      </c>
      <c r="E87" s="26">
        <v>26232</v>
      </c>
      <c r="F87" s="26">
        <v>26669</v>
      </c>
      <c r="G87" s="26">
        <v>20925</v>
      </c>
      <c r="H87" s="26">
        <v>29755</v>
      </c>
      <c r="I87" s="27">
        <f t="shared" si="1"/>
        <v>151994</v>
      </c>
    </row>
    <row r="88" spans="2:9">
      <c r="B88" s="30">
        <v>43038</v>
      </c>
      <c r="C88" s="26">
        <v>28684</v>
      </c>
      <c r="D88" s="26">
        <v>21763</v>
      </c>
      <c r="E88" s="26">
        <v>28953</v>
      </c>
      <c r="F88" s="26">
        <v>29473</v>
      </c>
      <c r="G88" s="26">
        <v>28360</v>
      </c>
      <c r="H88" s="26">
        <v>21254</v>
      </c>
      <c r="I88" s="27">
        <f t="shared" si="1"/>
        <v>158487</v>
      </c>
    </row>
    <row r="89" spans="2:9">
      <c r="B89" s="30">
        <v>43039</v>
      </c>
      <c r="C89" s="26">
        <v>29875</v>
      </c>
      <c r="D89" s="26">
        <v>22458</v>
      </c>
      <c r="E89" s="26">
        <v>25818</v>
      </c>
      <c r="F89" s="26">
        <v>25158</v>
      </c>
      <c r="G89" s="26">
        <v>25648</v>
      </c>
      <c r="H89" s="26">
        <v>26177</v>
      </c>
      <c r="I89" s="27">
        <f t="shared" si="1"/>
        <v>155134</v>
      </c>
    </row>
    <row r="90" spans="2:9">
      <c r="B90" s="30">
        <v>43040</v>
      </c>
      <c r="C90" s="26">
        <v>23807</v>
      </c>
      <c r="D90" s="26">
        <v>26609</v>
      </c>
      <c r="E90" s="26">
        <v>29586</v>
      </c>
      <c r="F90" s="26">
        <v>28621</v>
      </c>
      <c r="G90" s="26">
        <v>29695</v>
      </c>
      <c r="H90" s="26">
        <v>26597</v>
      </c>
      <c r="I90" s="27">
        <f t="shared" si="1"/>
        <v>164915</v>
      </c>
    </row>
    <row r="91" spans="2:9">
      <c r="B91" s="30">
        <v>43041</v>
      </c>
      <c r="C91" s="26">
        <v>24077</v>
      </c>
      <c r="D91" s="26">
        <v>29723</v>
      </c>
      <c r="E91" s="26">
        <v>22837</v>
      </c>
      <c r="F91" s="26">
        <v>23973</v>
      </c>
      <c r="G91" s="26">
        <v>25057</v>
      </c>
      <c r="H91" s="26">
        <v>25234</v>
      </c>
      <c r="I91" s="27">
        <f t="shared" si="1"/>
        <v>150901</v>
      </c>
    </row>
    <row r="92" spans="2:9">
      <c r="B92" s="30">
        <v>43042</v>
      </c>
      <c r="C92" s="26">
        <v>27299</v>
      </c>
      <c r="D92" s="26">
        <v>27886</v>
      </c>
      <c r="E92" s="26">
        <v>29483</v>
      </c>
      <c r="F92" s="26">
        <v>23073</v>
      </c>
      <c r="G92" s="26">
        <v>21135</v>
      </c>
      <c r="H92" s="26">
        <v>25327</v>
      </c>
      <c r="I92" s="27">
        <f t="shared" si="1"/>
        <v>154203</v>
      </c>
    </row>
    <row r="93" spans="2:9">
      <c r="B93" s="30">
        <v>43043</v>
      </c>
      <c r="C93" s="26">
        <v>22181</v>
      </c>
      <c r="D93" s="26">
        <v>24734</v>
      </c>
      <c r="E93" s="26">
        <v>23930</v>
      </c>
      <c r="F93" s="26">
        <v>29566</v>
      </c>
      <c r="G93" s="26">
        <v>26946</v>
      </c>
      <c r="H93" s="26">
        <v>26559</v>
      </c>
      <c r="I93" s="27">
        <f t="shared" si="1"/>
        <v>153916</v>
      </c>
    </row>
    <row r="94" spans="2:9">
      <c r="B94" s="30">
        <v>43044</v>
      </c>
      <c r="C94" s="26">
        <v>27238</v>
      </c>
      <c r="D94" s="26">
        <v>28386</v>
      </c>
      <c r="E94" s="26">
        <v>24231</v>
      </c>
      <c r="F94" s="26">
        <v>28043</v>
      </c>
      <c r="G94" s="26">
        <v>28515</v>
      </c>
      <c r="H94" s="26">
        <v>23417</v>
      </c>
      <c r="I94" s="27">
        <f t="shared" si="1"/>
        <v>159830</v>
      </c>
    </row>
    <row r="95" spans="2:9">
      <c r="B95" s="30">
        <v>43045</v>
      </c>
      <c r="C95" s="26">
        <v>28914</v>
      </c>
      <c r="D95" s="26">
        <v>22412</v>
      </c>
      <c r="E95" s="26">
        <v>23493</v>
      </c>
      <c r="F95" s="26">
        <v>27358</v>
      </c>
      <c r="G95" s="26">
        <v>25072</v>
      </c>
      <c r="H95" s="26">
        <v>28982</v>
      </c>
      <c r="I95" s="27">
        <f t="shared" si="1"/>
        <v>156231</v>
      </c>
    </row>
    <row r="96" spans="2:9">
      <c r="B96" s="30">
        <v>43046</v>
      </c>
      <c r="C96" s="26">
        <v>24576</v>
      </c>
      <c r="D96" s="26">
        <v>22392</v>
      </c>
      <c r="E96" s="26">
        <v>25870</v>
      </c>
      <c r="F96" s="26">
        <v>26625</v>
      </c>
      <c r="G96" s="26">
        <v>23370</v>
      </c>
      <c r="H96" s="26">
        <v>27841</v>
      </c>
      <c r="I96" s="27">
        <f t="shared" si="1"/>
        <v>150674</v>
      </c>
    </row>
    <row r="97" spans="2:9">
      <c r="B97" s="30">
        <v>43047</v>
      </c>
      <c r="C97" s="26">
        <v>28162</v>
      </c>
      <c r="D97" s="26">
        <v>21930</v>
      </c>
      <c r="E97" s="26">
        <v>21018</v>
      </c>
      <c r="F97" s="26">
        <v>26833</v>
      </c>
      <c r="G97" s="26">
        <v>23842</v>
      </c>
      <c r="H97" s="26">
        <v>27152</v>
      </c>
      <c r="I97" s="27">
        <f t="shared" si="1"/>
        <v>148937</v>
      </c>
    </row>
    <row r="98" spans="2:9">
      <c r="B98" s="30">
        <v>43048</v>
      </c>
      <c r="C98" s="26">
        <v>25943</v>
      </c>
      <c r="D98" s="26">
        <v>26720</v>
      </c>
      <c r="E98" s="26">
        <v>26608</v>
      </c>
      <c r="F98" s="26">
        <v>28248</v>
      </c>
      <c r="G98" s="26">
        <v>21521</v>
      </c>
      <c r="H98" s="26">
        <v>29941</v>
      </c>
      <c r="I98" s="27">
        <f t="shared" si="1"/>
        <v>158981</v>
      </c>
    </row>
    <row r="99" spans="2:9">
      <c r="B99" s="30">
        <v>43049</v>
      </c>
      <c r="C99" s="26">
        <v>27278</v>
      </c>
      <c r="D99" s="26">
        <v>22357</v>
      </c>
      <c r="E99" s="26">
        <v>22389</v>
      </c>
      <c r="F99" s="26">
        <v>25140</v>
      </c>
      <c r="G99" s="26">
        <v>24946</v>
      </c>
      <c r="H99" s="26">
        <v>24927</v>
      </c>
      <c r="I99" s="27">
        <f t="shared" si="1"/>
        <v>147037</v>
      </c>
    </row>
    <row r="100" spans="2:9">
      <c r="B100" s="30">
        <v>43050</v>
      </c>
      <c r="C100" s="26">
        <v>27653</v>
      </c>
      <c r="D100" s="26">
        <v>27476</v>
      </c>
      <c r="E100" s="26">
        <v>28398</v>
      </c>
      <c r="F100" s="26">
        <v>29019</v>
      </c>
      <c r="G100" s="26">
        <v>21134</v>
      </c>
      <c r="H100" s="26">
        <v>26750</v>
      </c>
      <c r="I100" s="27">
        <f t="shared" si="1"/>
        <v>160430</v>
      </c>
    </row>
    <row r="101" spans="2:9">
      <c r="B101" s="30">
        <v>43051</v>
      </c>
      <c r="C101" s="26">
        <v>22625</v>
      </c>
      <c r="D101" s="26">
        <v>27171</v>
      </c>
      <c r="E101" s="26">
        <v>23703</v>
      </c>
      <c r="F101" s="26">
        <v>25352</v>
      </c>
      <c r="G101" s="26">
        <v>29309</v>
      </c>
      <c r="H101" s="26">
        <v>28308</v>
      </c>
      <c r="I101" s="27">
        <f t="shared" si="1"/>
        <v>156468</v>
      </c>
    </row>
    <row r="102" spans="2:9">
      <c r="B102" s="30">
        <v>43052</v>
      </c>
      <c r="C102" s="26">
        <v>22292</v>
      </c>
      <c r="D102" s="26">
        <v>24940</v>
      </c>
      <c r="E102" s="26">
        <v>22138</v>
      </c>
      <c r="F102" s="26">
        <v>24157</v>
      </c>
      <c r="G102" s="26">
        <v>23116</v>
      </c>
      <c r="H102" s="26">
        <v>21517</v>
      </c>
      <c r="I102" s="27">
        <f t="shared" si="1"/>
        <v>138160</v>
      </c>
    </row>
    <row r="103" spans="2:9">
      <c r="B103" s="30">
        <v>43053</v>
      </c>
      <c r="C103" s="26">
        <v>22752</v>
      </c>
      <c r="D103" s="26">
        <v>27432</v>
      </c>
      <c r="E103" s="26">
        <v>22288</v>
      </c>
      <c r="F103" s="26">
        <v>29239</v>
      </c>
      <c r="G103" s="26">
        <v>21199</v>
      </c>
      <c r="H103" s="26">
        <v>29416</v>
      </c>
      <c r="I103" s="27">
        <f t="shared" si="1"/>
        <v>152326</v>
      </c>
    </row>
    <row r="104" spans="2:9">
      <c r="B104" s="30">
        <v>43054</v>
      </c>
      <c r="C104" s="26">
        <v>21472</v>
      </c>
      <c r="D104" s="26">
        <v>27519</v>
      </c>
      <c r="E104" s="26">
        <v>25454</v>
      </c>
      <c r="F104" s="26">
        <v>22961</v>
      </c>
      <c r="G104" s="26">
        <v>29964</v>
      </c>
      <c r="H104" s="26">
        <v>22376</v>
      </c>
      <c r="I104" s="27">
        <f t="shared" si="1"/>
        <v>149746</v>
      </c>
    </row>
    <row r="105" spans="2:9">
      <c r="B105" s="30">
        <v>43055</v>
      </c>
      <c r="C105" s="26">
        <v>25982</v>
      </c>
      <c r="D105" s="26">
        <v>24422</v>
      </c>
      <c r="E105" s="26">
        <v>26007</v>
      </c>
      <c r="F105" s="26">
        <v>24807</v>
      </c>
      <c r="G105" s="26">
        <v>23040</v>
      </c>
      <c r="H105" s="26">
        <v>21553</v>
      </c>
      <c r="I105" s="27">
        <f t="shared" si="1"/>
        <v>145811</v>
      </c>
    </row>
    <row r="106" spans="2:9">
      <c r="B106" s="30">
        <v>43056</v>
      </c>
      <c r="C106" s="26">
        <v>26114</v>
      </c>
      <c r="D106" s="26">
        <v>29727</v>
      </c>
      <c r="E106" s="26">
        <v>24517</v>
      </c>
      <c r="F106" s="26">
        <v>23736</v>
      </c>
      <c r="G106" s="26">
        <v>25757</v>
      </c>
      <c r="H106" s="26">
        <v>21348</v>
      </c>
      <c r="I106" s="27">
        <f t="shared" si="1"/>
        <v>151199</v>
      </c>
    </row>
    <row r="107" spans="2:9">
      <c r="B107" s="30">
        <v>43057</v>
      </c>
      <c r="C107" s="26">
        <v>24095</v>
      </c>
      <c r="D107" s="26">
        <v>25012</v>
      </c>
      <c r="E107" s="26">
        <v>25925</v>
      </c>
      <c r="F107" s="26">
        <v>26457</v>
      </c>
      <c r="G107" s="26">
        <v>29630</v>
      </c>
      <c r="H107" s="26">
        <v>27375</v>
      </c>
      <c r="I107" s="27">
        <f t="shared" si="1"/>
        <v>158494</v>
      </c>
    </row>
    <row r="108" spans="2:9">
      <c r="B108" s="30">
        <v>43058</v>
      </c>
      <c r="C108" s="26">
        <v>25241</v>
      </c>
      <c r="D108" s="26">
        <v>27816</v>
      </c>
      <c r="E108" s="26">
        <v>25628</v>
      </c>
      <c r="F108" s="26">
        <v>28816</v>
      </c>
      <c r="G108" s="26">
        <v>28304</v>
      </c>
      <c r="H108" s="26">
        <v>29399</v>
      </c>
      <c r="I108" s="27">
        <f t="shared" si="1"/>
        <v>165204</v>
      </c>
    </row>
    <row r="109" spans="2:9">
      <c r="B109" s="30">
        <v>43059</v>
      </c>
      <c r="C109" s="26">
        <v>26200</v>
      </c>
      <c r="D109" s="26">
        <v>22453</v>
      </c>
      <c r="E109" s="26">
        <v>23263</v>
      </c>
      <c r="F109" s="26">
        <v>21641</v>
      </c>
      <c r="G109" s="26">
        <v>21313</v>
      </c>
      <c r="H109" s="26">
        <v>21009</v>
      </c>
      <c r="I109" s="27">
        <f t="shared" si="1"/>
        <v>135879</v>
      </c>
    </row>
    <row r="110" spans="2:9">
      <c r="B110" s="30">
        <v>43060</v>
      </c>
      <c r="C110" s="26">
        <v>25538</v>
      </c>
      <c r="D110" s="26">
        <v>27618</v>
      </c>
      <c r="E110" s="26">
        <v>27340</v>
      </c>
      <c r="F110" s="26">
        <v>23546</v>
      </c>
      <c r="G110" s="26">
        <v>22861</v>
      </c>
      <c r="H110" s="26">
        <v>29200</v>
      </c>
      <c r="I110" s="27">
        <f t="shared" si="1"/>
        <v>156103</v>
      </c>
    </row>
    <row r="111" spans="2:9">
      <c r="B111" s="30">
        <v>43061</v>
      </c>
      <c r="C111" s="26">
        <v>24940</v>
      </c>
      <c r="D111" s="26">
        <v>27279</v>
      </c>
      <c r="E111" s="26">
        <v>27161</v>
      </c>
      <c r="F111" s="26">
        <v>22549</v>
      </c>
      <c r="G111" s="26">
        <v>29573</v>
      </c>
      <c r="H111" s="26">
        <v>22574</v>
      </c>
      <c r="I111" s="27">
        <f t="shared" si="1"/>
        <v>154076</v>
      </c>
    </row>
    <row r="112" spans="2:9">
      <c r="B112" s="30">
        <v>43062</v>
      </c>
      <c r="C112" s="26">
        <v>25392</v>
      </c>
      <c r="D112" s="26">
        <v>26872</v>
      </c>
      <c r="E112" s="26">
        <v>27460</v>
      </c>
      <c r="F112" s="26">
        <v>28353</v>
      </c>
      <c r="G112" s="26">
        <v>29848</v>
      </c>
      <c r="H112" s="26">
        <v>22630</v>
      </c>
      <c r="I112" s="27">
        <f t="shared" si="1"/>
        <v>160555</v>
      </c>
    </row>
    <row r="113" spans="2:9">
      <c r="B113" s="30">
        <v>43063</v>
      </c>
      <c r="C113" s="26">
        <v>26936</v>
      </c>
      <c r="D113" s="26">
        <v>29808</v>
      </c>
      <c r="E113" s="26">
        <v>28922</v>
      </c>
      <c r="F113" s="26">
        <v>29172</v>
      </c>
      <c r="G113" s="26">
        <v>28877</v>
      </c>
      <c r="H113" s="26">
        <v>22238</v>
      </c>
      <c r="I113" s="27">
        <f t="shared" si="1"/>
        <v>165953</v>
      </c>
    </row>
    <row r="114" spans="2:9">
      <c r="B114" s="30">
        <v>43064</v>
      </c>
      <c r="C114" s="26">
        <v>28952</v>
      </c>
      <c r="D114" s="26">
        <v>23254</v>
      </c>
      <c r="E114" s="26">
        <v>22650</v>
      </c>
      <c r="F114" s="26">
        <v>25546</v>
      </c>
      <c r="G114" s="26">
        <v>25701</v>
      </c>
      <c r="H114" s="26">
        <v>27401</v>
      </c>
      <c r="I114" s="27">
        <f t="shared" si="1"/>
        <v>153504</v>
      </c>
    </row>
    <row r="115" spans="2:9">
      <c r="B115" s="30">
        <v>43065</v>
      </c>
      <c r="C115" s="26">
        <v>23491</v>
      </c>
      <c r="D115" s="26">
        <v>25590</v>
      </c>
      <c r="E115" s="26">
        <v>28412</v>
      </c>
      <c r="F115" s="26">
        <v>27421</v>
      </c>
      <c r="G115" s="26">
        <v>25489</v>
      </c>
      <c r="H115" s="26">
        <v>24020</v>
      </c>
      <c r="I115" s="27">
        <f t="shared" si="1"/>
        <v>154423</v>
      </c>
    </row>
    <row r="116" spans="2:9">
      <c r="B116" s="30">
        <v>43066</v>
      </c>
      <c r="C116" s="26">
        <v>25250</v>
      </c>
      <c r="D116" s="26">
        <v>27838</v>
      </c>
      <c r="E116" s="26">
        <v>29131</v>
      </c>
      <c r="F116" s="26">
        <v>20953</v>
      </c>
      <c r="G116" s="26">
        <v>26662</v>
      </c>
      <c r="H116" s="26">
        <v>29664</v>
      </c>
      <c r="I116" s="27">
        <f t="shared" si="1"/>
        <v>159498</v>
      </c>
    </row>
    <row r="117" spans="2:9">
      <c r="B117" s="30">
        <v>43067</v>
      </c>
      <c r="C117" s="26">
        <v>23202</v>
      </c>
      <c r="D117" s="26">
        <v>22946</v>
      </c>
      <c r="E117" s="26">
        <v>26014</v>
      </c>
      <c r="F117" s="26">
        <v>25790</v>
      </c>
      <c r="G117" s="26">
        <v>28011</v>
      </c>
      <c r="H117" s="26">
        <v>24794</v>
      </c>
      <c r="I117" s="27">
        <f t="shared" si="1"/>
        <v>150757</v>
      </c>
    </row>
    <row r="118" spans="2:9">
      <c r="B118" s="30">
        <v>43068</v>
      </c>
      <c r="C118" s="26">
        <v>30012</v>
      </c>
      <c r="D118" s="26">
        <v>24504</v>
      </c>
      <c r="E118" s="26">
        <v>26034</v>
      </c>
      <c r="F118" s="26">
        <v>25684</v>
      </c>
      <c r="G118" s="26">
        <v>28339</v>
      </c>
      <c r="H118" s="26">
        <v>29069</v>
      </c>
      <c r="I118" s="27">
        <f t="shared" si="1"/>
        <v>163642</v>
      </c>
    </row>
    <row r="119" spans="2:9">
      <c r="B119" s="30">
        <v>43069</v>
      </c>
      <c r="C119" s="26">
        <v>24793</v>
      </c>
      <c r="D119" s="26">
        <v>25484</v>
      </c>
      <c r="E119" s="26">
        <v>25626</v>
      </c>
      <c r="F119" s="26">
        <v>21877</v>
      </c>
      <c r="G119" s="26">
        <v>29679</v>
      </c>
      <c r="H119" s="26">
        <v>29440</v>
      </c>
      <c r="I119" s="27">
        <f t="shared" si="1"/>
        <v>156899</v>
      </c>
    </row>
    <row r="120" spans="2:9">
      <c r="B120" s="30">
        <v>43070</v>
      </c>
      <c r="C120" s="26">
        <v>25125</v>
      </c>
      <c r="D120" s="26">
        <v>22825</v>
      </c>
      <c r="E120" s="26">
        <v>29045</v>
      </c>
      <c r="F120" s="26">
        <v>27523</v>
      </c>
      <c r="G120" s="26">
        <v>22093</v>
      </c>
      <c r="H120" s="26">
        <v>22977</v>
      </c>
      <c r="I120" s="27">
        <f t="shared" si="1"/>
        <v>149588</v>
      </c>
    </row>
    <row r="121" spans="2:9">
      <c r="B121" s="30">
        <v>43071</v>
      </c>
      <c r="C121" s="26">
        <v>22133</v>
      </c>
      <c r="D121" s="26">
        <v>28334</v>
      </c>
      <c r="E121" s="26">
        <v>22299</v>
      </c>
      <c r="F121" s="26">
        <v>23685</v>
      </c>
      <c r="G121" s="26">
        <v>30069</v>
      </c>
      <c r="H121" s="26">
        <v>25355</v>
      </c>
      <c r="I121" s="27">
        <f t="shared" si="1"/>
        <v>151875</v>
      </c>
    </row>
    <row r="122" spans="2:9">
      <c r="B122" s="30">
        <v>43072</v>
      </c>
      <c r="C122" s="26">
        <v>22558</v>
      </c>
      <c r="D122" s="26">
        <v>26399</v>
      </c>
      <c r="E122" s="26">
        <v>29687</v>
      </c>
      <c r="F122" s="26">
        <v>28769</v>
      </c>
      <c r="G122" s="26">
        <v>25104</v>
      </c>
      <c r="H122" s="26">
        <v>28299</v>
      </c>
      <c r="I122" s="27">
        <f t="shared" si="1"/>
        <v>160816</v>
      </c>
    </row>
    <row r="123" spans="2:9">
      <c r="B123" s="30">
        <v>43073</v>
      </c>
      <c r="C123" s="26">
        <v>24482</v>
      </c>
      <c r="D123" s="26">
        <v>24049</v>
      </c>
      <c r="E123" s="26">
        <v>22181</v>
      </c>
      <c r="F123" s="26">
        <v>21199</v>
      </c>
      <c r="G123" s="26">
        <v>29442</v>
      </c>
      <c r="H123" s="26">
        <v>26368</v>
      </c>
      <c r="I123" s="27">
        <f t="shared" si="1"/>
        <v>147721</v>
      </c>
    </row>
    <row r="124" spans="2:9">
      <c r="B124" s="30">
        <v>43074</v>
      </c>
      <c r="C124" s="26">
        <v>23921</v>
      </c>
      <c r="D124" s="26">
        <v>23398</v>
      </c>
      <c r="E124" s="26">
        <v>27268</v>
      </c>
      <c r="F124" s="26">
        <v>24616</v>
      </c>
      <c r="G124" s="26">
        <v>26874</v>
      </c>
      <c r="H124" s="26">
        <v>27768</v>
      </c>
      <c r="I124" s="27">
        <f t="shared" si="1"/>
        <v>153845</v>
      </c>
    </row>
    <row r="125" spans="2:9">
      <c r="B125" s="30">
        <v>43075</v>
      </c>
      <c r="C125" s="26">
        <v>20955</v>
      </c>
      <c r="D125" s="26">
        <v>23340</v>
      </c>
      <c r="E125" s="26">
        <v>27036</v>
      </c>
      <c r="F125" s="26">
        <v>25784</v>
      </c>
      <c r="G125" s="26">
        <v>29694</v>
      </c>
      <c r="H125" s="26">
        <v>21644</v>
      </c>
      <c r="I125" s="27">
        <f t="shared" si="1"/>
        <v>148453</v>
      </c>
    </row>
    <row r="126" spans="2:9">
      <c r="B126" s="30">
        <v>43076</v>
      </c>
      <c r="C126" s="26">
        <v>21233</v>
      </c>
      <c r="D126" s="26">
        <v>22444</v>
      </c>
      <c r="E126" s="26">
        <v>28023</v>
      </c>
      <c r="F126" s="26">
        <v>25326</v>
      </c>
      <c r="G126" s="26">
        <v>25805</v>
      </c>
      <c r="H126" s="26">
        <v>27678</v>
      </c>
      <c r="I126" s="27">
        <f t="shared" si="1"/>
        <v>150509</v>
      </c>
    </row>
    <row r="127" spans="2:9">
      <c r="B127" s="30">
        <v>43077</v>
      </c>
      <c r="C127" s="26">
        <v>26417</v>
      </c>
      <c r="D127" s="26">
        <v>27507</v>
      </c>
      <c r="E127" s="26">
        <v>25652</v>
      </c>
      <c r="F127" s="26">
        <v>26872</v>
      </c>
      <c r="G127" s="26">
        <v>29120</v>
      </c>
      <c r="H127" s="26">
        <v>28478</v>
      </c>
      <c r="I127" s="27">
        <f t="shared" si="1"/>
        <v>164046</v>
      </c>
    </row>
    <row r="128" spans="2:9">
      <c r="B128" s="30">
        <v>43078</v>
      </c>
      <c r="C128" s="26">
        <v>25652</v>
      </c>
      <c r="D128" s="26">
        <v>29890</v>
      </c>
      <c r="E128" s="26">
        <v>26975</v>
      </c>
      <c r="F128" s="26">
        <v>21563</v>
      </c>
      <c r="G128" s="26">
        <v>24867</v>
      </c>
      <c r="H128" s="26">
        <v>26544</v>
      </c>
      <c r="I128" s="27">
        <f t="shared" si="1"/>
        <v>155491</v>
      </c>
    </row>
    <row r="129" spans="2:9">
      <c r="B129" s="30">
        <v>43079</v>
      </c>
      <c r="C129" s="26">
        <v>27270</v>
      </c>
      <c r="D129" s="26">
        <v>23873</v>
      </c>
      <c r="E129" s="26">
        <v>29557</v>
      </c>
      <c r="F129" s="26">
        <v>28099</v>
      </c>
      <c r="G129" s="26">
        <v>28104</v>
      </c>
      <c r="H129" s="26">
        <v>26341</v>
      </c>
      <c r="I129" s="27">
        <f t="shared" si="1"/>
        <v>163244</v>
      </c>
    </row>
    <row r="130" spans="2:9">
      <c r="B130" s="30">
        <v>43080</v>
      </c>
      <c r="C130" s="26">
        <v>23907</v>
      </c>
      <c r="D130" s="26">
        <v>26980</v>
      </c>
      <c r="E130" s="26">
        <v>26335</v>
      </c>
      <c r="F130" s="26">
        <v>23828</v>
      </c>
      <c r="G130" s="26">
        <v>27900</v>
      </c>
      <c r="H130" s="26">
        <v>24845</v>
      </c>
      <c r="I130" s="27">
        <f t="shared" si="1"/>
        <v>153795</v>
      </c>
    </row>
    <row r="131" spans="2:9">
      <c r="B131" s="30">
        <v>43081</v>
      </c>
      <c r="C131" s="26">
        <v>22128</v>
      </c>
      <c r="D131" s="26">
        <v>27822</v>
      </c>
      <c r="E131" s="26">
        <v>28937</v>
      </c>
      <c r="F131" s="26">
        <v>26109</v>
      </c>
      <c r="G131" s="26">
        <v>26087</v>
      </c>
      <c r="H131" s="26">
        <v>24806</v>
      </c>
      <c r="I131" s="27">
        <f t="shared" si="1"/>
        <v>155889</v>
      </c>
    </row>
    <row r="132" spans="2:9">
      <c r="B132" s="30">
        <v>43082</v>
      </c>
      <c r="C132" s="26">
        <v>21355</v>
      </c>
      <c r="D132" s="26">
        <v>24495</v>
      </c>
      <c r="E132" s="26">
        <v>24132</v>
      </c>
      <c r="F132" s="26">
        <v>24285</v>
      </c>
      <c r="G132" s="26">
        <v>27437</v>
      </c>
      <c r="H132" s="26">
        <v>28461</v>
      </c>
      <c r="I132" s="27">
        <f t="shared" ref="I132:I195" si="2">SUM(C132:H132)</f>
        <v>150165</v>
      </c>
    </row>
    <row r="133" spans="2:9">
      <c r="B133" s="30">
        <v>43083</v>
      </c>
      <c r="C133" s="26">
        <v>29396</v>
      </c>
      <c r="D133" s="26">
        <v>25446</v>
      </c>
      <c r="E133" s="26">
        <v>26129</v>
      </c>
      <c r="F133" s="26">
        <v>24146</v>
      </c>
      <c r="G133" s="26">
        <v>29514</v>
      </c>
      <c r="H133" s="26">
        <v>27594</v>
      </c>
      <c r="I133" s="27">
        <f t="shared" si="2"/>
        <v>162225</v>
      </c>
    </row>
    <row r="134" spans="2:9">
      <c r="B134" s="30">
        <v>43084</v>
      </c>
      <c r="C134" s="26">
        <v>24882</v>
      </c>
      <c r="D134" s="26">
        <v>28665</v>
      </c>
      <c r="E134" s="26">
        <v>22092</v>
      </c>
      <c r="F134" s="26">
        <v>28491</v>
      </c>
      <c r="G134" s="26">
        <v>28805</v>
      </c>
      <c r="H134" s="26">
        <v>25144</v>
      </c>
      <c r="I134" s="27">
        <f t="shared" si="2"/>
        <v>158079</v>
      </c>
    </row>
    <row r="135" spans="2:9">
      <c r="B135" s="30">
        <v>43085</v>
      </c>
      <c r="C135" s="26">
        <v>21312</v>
      </c>
      <c r="D135" s="26">
        <v>22866</v>
      </c>
      <c r="E135" s="26">
        <v>26966</v>
      </c>
      <c r="F135" s="26">
        <v>28073</v>
      </c>
      <c r="G135" s="26">
        <v>28491</v>
      </c>
      <c r="H135" s="26">
        <v>24593</v>
      </c>
      <c r="I135" s="27">
        <f t="shared" si="2"/>
        <v>152301</v>
      </c>
    </row>
    <row r="136" spans="2:9">
      <c r="B136" s="30">
        <v>43086</v>
      </c>
      <c r="C136" s="26">
        <v>28929</v>
      </c>
      <c r="D136" s="26">
        <v>25627</v>
      </c>
      <c r="E136" s="26">
        <v>27120</v>
      </c>
      <c r="F136" s="26">
        <v>22922</v>
      </c>
      <c r="G136" s="26">
        <v>27637</v>
      </c>
      <c r="H136" s="26">
        <v>24126</v>
      </c>
      <c r="I136" s="27">
        <f t="shared" si="2"/>
        <v>156361</v>
      </c>
    </row>
    <row r="137" spans="2:9">
      <c r="B137" s="30">
        <v>43087</v>
      </c>
      <c r="C137" s="26">
        <v>29236</v>
      </c>
      <c r="D137" s="26">
        <v>22558</v>
      </c>
      <c r="E137" s="26">
        <v>22321</v>
      </c>
      <c r="F137" s="26">
        <v>27344</v>
      </c>
      <c r="G137" s="26">
        <v>21072</v>
      </c>
      <c r="H137" s="26">
        <v>26426</v>
      </c>
      <c r="I137" s="27">
        <f t="shared" si="2"/>
        <v>148957</v>
      </c>
    </row>
    <row r="138" spans="2:9">
      <c r="B138" s="30">
        <v>43088</v>
      </c>
      <c r="C138" s="26">
        <v>23206</v>
      </c>
      <c r="D138" s="26">
        <v>23898</v>
      </c>
      <c r="E138" s="26">
        <v>29986</v>
      </c>
      <c r="F138" s="26">
        <v>21101</v>
      </c>
      <c r="G138" s="26">
        <v>23330</v>
      </c>
      <c r="H138" s="26">
        <v>23215</v>
      </c>
      <c r="I138" s="27">
        <f t="shared" si="2"/>
        <v>144736</v>
      </c>
    </row>
    <row r="139" spans="2:9">
      <c r="B139" s="30">
        <v>43089</v>
      </c>
      <c r="C139" s="26">
        <v>29240</v>
      </c>
      <c r="D139" s="26">
        <v>24754</v>
      </c>
      <c r="E139" s="26">
        <v>23972</v>
      </c>
      <c r="F139" s="26">
        <v>21724</v>
      </c>
      <c r="G139" s="26">
        <v>26025</v>
      </c>
      <c r="H139" s="26">
        <v>27396</v>
      </c>
      <c r="I139" s="27">
        <f t="shared" si="2"/>
        <v>153111</v>
      </c>
    </row>
    <row r="140" spans="2:9">
      <c r="B140" s="30">
        <v>43090</v>
      </c>
      <c r="C140" s="26">
        <v>28333</v>
      </c>
      <c r="D140" s="26">
        <v>30004</v>
      </c>
      <c r="E140" s="26">
        <v>23780</v>
      </c>
      <c r="F140" s="26">
        <v>28692</v>
      </c>
      <c r="G140" s="26">
        <v>29128</v>
      </c>
      <c r="H140" s="26">
        <v>27632</v>
      </c>
      <c r="I140" s="27">
        <f t="shared" si="2"/>
        <v>167569</v>
      </c>
    </row>
    <row r="141" spans="2:9">
      <c r="B141" s="30">
        <v>43091</v>
      </c>
      <c r="C141" s="26">
        <v>25737</v>
      </c>
      <c r="D141" s="26">
        <v>22276</v>
      </c>
      <c r="E141" s="26">
        <v>26687</v>
      </c>
      <c r="F141" s="26">
        <v>28282</v>
      </c>
      <c r="G141" s="26">
        <v>21087</v>
      </c>
      <c r="H141" s="26">
        <v>29154</v>
      </c>
      <c r="I141" s="27">
        <f t="shared" si="2"/>
        <v>153223</v>
      </c>
    </row>
    <row r="142" spans="2:9">
      <c r="B142" s="30">
        <v>43092</v>
      </c>
      <c r="C142" s="26">
        <v>21998</v>
      </c>
      <c r="D142" s="26">
        <v>28435</v>
      </c>
      <c r="E142" s="26">
        <v>28660</v>
      </c>
      <c r="F142" s="26">
        <v>29376</v>
      </c>
      <c r="G142" s="26">
        <v>27125</v>
      </c>
      <c r="H142" s="26">
        <v>27859</v>
      </c>
      <c r="I142" s="27">
        <f t="shared" si="2"/>
        <v>163453</v>
      </c>
    </row>
    <row r="143" spans="2:9">
      <c r="B143" s="30">
        <v>43093</v>
      </c>
      <c r="C143" s="26">
        <v>25362</v>
      </c>
      <c r="D143" s="26">
        <v>28798</v>
      </c>
      <c r="E143" s="26">
        <v>25305</v>
      </c>
      <c r="F143" s="26">
        <v>25230</v>
      </c>
      <c r="G143" s="26">
        <v>28565</v>
      </c>
      <c r="H143" s="26">
        <v>26605</v>
      </c>
      <c r="I143" s="27">
        <f t="shared" si="2"/>
        <v>159865</v>
      </c>
    </row>
    <row r="144" spans="2:9">
      <c r="B144" s="30">
        <v>43094</v>
      </c>
      <c r="C144" s="26">
        <v>22175</v>
      </c>
      <c r="D144" s="26">
        <v>22680</v>
      </c>
      <c r="E144" s="26">
        <v>24360</v>
      </c>
      <c r="F144" s="26">
        <v>24263</v>
      </c>
      <c r="G144" s="26">
        <v>28133</v>
      </c>
      <c r="H144" s="26">
        <v>28998</v>
      </c>
      <c r="I144" s="27">
        <f t="shared" si="2"/>
        <v>150609</v>
      </c>
    </row>
    <row r="145" spans="2:9">
      <c r="B145" s="30">
        <v>43095</v>
      </c>
      <c r="C145" s="26">
        <v>25544</v>
      </c>
      <c r="D145" s="26">
        <v>28894</v>
      </c>
      <c r="E145" s="26">
        <v>21321</v>
      </c>
      <c r="F145" s="26">
        <v>26597</v>
      </c>
      <c r="G145" s="26">
        <v>22980</v>
      </c>
      <c r="H145" s="26">
        <v>27363</v>
      </c>
      <c r="I145" s="27">
        <f t="shared" si="2"/>
        <v>152699</v>
      </c>
    </row>
    <row r="146" spans="2:9">
      <c r="B146" s="30">
        <v>43096</v>
      </c>
      <c r="C146" s="26">
        <v>29675</v>
      </c>
      <c r="D146" s="26">
        <v>29463</v>
      </c>
      <c r="E146" s="26">
        <v>26261</v>
      </c>
      <c r="F146" s="26">
        <v>22665</v>
      </c>
      <c r="G146" s="26">
        <v>25311</v>
      </c>
      <c r="H146" s="26">
        <v>23269</v>
      </c>
      <c r="I146" s="27">
        <f t="shared" si="2"/>
        <v>156644</v>
      </c>
    </row>
    <row r="147" spans="2:9">
      <c r="B147" s="30">
        <v>43097</v>
      </c>
      <c r="C147" s="26">
        <v>27570</v>
      </c>
      <c r="D147" s="26">
        <v>22693</v>
      </c>
      <c r="E147" s="26">
        <v>23175</v>
      </c>
      <c r="F147" s="26">
        <v>24276</v>
      </c>
      <c r="G147" s="26">
        <v>29627</v>
      </c>
      <c r="H147" s="26">
        <v>26886</v>
      </c>
      <c r="I147" s="27">
        <f t="shared" si="2"/>
        <v>154227</v>
      </c>
    </row>
    <row r="148" spans="2:9">
      <c r="B148" s="30">
        <v>43098</v>
      </c>
      <c r="C148" s="26">
        <v>22865</v>
      </c>
      <c r="D148" s="26">
        <v>21854</v>
      </c>
      <c r="E148" s="26">
        <v>24308</v>
      </c>
      <c r="F148" s="26">
        <v>25345</v>
      </c>
      <c r="G148" s="26">
        <v>24344</v>
      </c>
      <c r="H148" s="26">
        <v>25383</v>
      </c>
      <c r="I148" s="27">
        <f t="shared" si="2"/>
        <v>144099</v>
      </c>
    </row>
    <row r="149" spans="2:9">
      <c r="B149" s="30">
        <v>43099</v>
      </c>
      <c r="C149" s="26">
        <v>24638</v>
      </c>
      <c r="D149" s="26">
        <v>29777</v>
      </c>
      <c r="E149" s="26">
        <v>27491</v>
      </c>
      <c r="F149" s="26">
        <v>27369</v>
      </c>
      <c r="G149" s="26">
        <v>21681</v>
      </c>
      <c r="H149" s="26">
        <v>24521</v>
      </c>
      <c r="I149" s="27">
        <f t="shared" si="2"/>
        <v>155477</v>
      </c>
    </row>
    <row r="150" spans="2:9">
      <c r="B150" s="30">
        <v>43100</v>
      </c>
      <c r="C150" s="26">
        <v>23439</v>
      </c>
      <c r="D150" s="26">
        <v>30080</v>
      </c>
      <c r="E150" s="26">
        <v>28795</v>
      </c>
      <c r="F150" s="26">
        <v>23009</v>
      </c>
      <c r="G150" s="26">
        <v>22109</v>
      </c>
      <c r="H150" s="26">
        <v>24134</v>
      </c>
      <c r="I150" s="27">
        <f t="shared" si="2"/>
        <v>151566</v>
      </c>
    </row>
    <row r="151" spans="2:9">
      <c r="B151" s="30">
        <v>43101</v>
      </c>
      <c r="C151" s="26">
        <v>24868</v>
      </c>
      <c r="D151" s="26">
        <v>21599</v>
      </c>
      <c r="E151" s="26">
        <v>26323</v>
      </c>
      <c r="F151" s="26">
        <v>27795</v>
      </c>
      <c r="G151" s="26">
        <v>22107</v>
      </c>
      <c r="H151" s="26">
        <v>27750</v>
      </c>
      <c r="I151" s="27">
        <f t="shared" si="2"/>
        <v>150442</v>
      </c>
    </row>
    <row r="152" spans="2:9">
      <c r="B152" s="30">
        <v>43102</v>
      </c>
      <c r="C152" s="26">
        <v>24882</v>
      </c>
      <c r="D152" s="26">
        <v>25602</v>
      </c>
      <c r="E152" s="26">
        <v>29103</v>
      </c>
      <c r="F152" s="26">
        <v>27439</v>
      </c>
      <c r="G152" s="26">
        <v>27524</v>
      </c>
      <c r="H152" s="26">
        <v>24605</v>
      </c>
      <c r="I152" s="27">
        <f t="shared" si="2"/>
        <v>159155</v>
      </c>
    </row>
    <row r="153" spans="2:9">
      <c r="B153" s="30">
        <v>43103</v>
      </c>
      <c r="C153" s="26">
        <v>24841</v>
      </c>
      <c r="D153" s="26">
        <v>22942</v>
      </c>
      <c r="E153" s="26">
        <v>21959</v>
      </c>
      <c r="F153" s="26">
        <v>21966</v>
      </c>
      <c r="G153" s="26">
        <v>28234</v>
      </c>
      <c r="H153" s="26">
        <v>21630</v>
      </c>
      <c r="I153" s="27">
        <f t="shared" si="2"/>
        <v>141572</v>
      </c>
    </row>
    <row r="154" spans="2:9">
      <c r="B154" s="30">
        <v>43104</v>
      </c>
      <c r="C154" s="26">
        <v>22462</v>
      </c>
      <c r="D154" s="26">
        <v>27269</v>
      </c>
      <c r="E154" s="26">
        <v>28929</v>
      </c>
      <c r="F154" s="26">
        <v>26357</v>
      </c>
      <c r="G154" s="26">
        <v>26983</v>
      </c>
      <c r="H154" s="26">
        <v>23297</v>
      </c>
      <c r="I154" s="27">
        <f t="shared" si="2"/>
        <v>155297</v>
      </c>
    </row>
    <row r="155" spans="2:9">
      <c r="B155" s="30">
        <v>43105</v>
      </c>
      <c r="C155" s="26">
        <v>22598</v>
      </c>
      <c r="D155" s="26">
        <v>21388</v>
      </c>
      <c r="E155" s="26">
        <v>25254</v>
      </c>
      <c r="F155" s="26">
        <v>23652</v>
      </c>
      <c r="G155" s="26">
        <v>24812</v>
      </c>
      <c r="H155" s="26">
        <v>28113</v>
      </c>
      <c r="I155" s="27">
        <f t="shared" si="2"/>
        <v>145817</v>
      </c>
    </row>
    <row r="156" spans="2:9">
      <c r="B156" s="30">
        <v>43106</v>
      </c>
      <c r="C156" s="26">
        <v>29359</v>
      </c>
      <c r="D156" s="26">
        <v>25383</v>
      </c>
      <c r="E156" s="26">
        <v>26898</v>
      </c>
      <c r="F156" s="26">
        <v>21654</v>
      </c>
      <c r="G156" s="26">
        <v>26423</v>
      </c>
      <c r="H156" s="26">
        <v>23752</v>
      </c>
      <c r="I156" s="27">
        <f t="shared" si="2"/>
        <v>153469</v>
      </c>
    </row>
    <row r="157" spans="2:9">
      <c r="B157" s="30">
        <v>43107</v>
      </c>
      <c r="C157" s="26">
        <v>27662</v>
      </c>
      <c r="D157" s="26">
        <v>25204</v>
      </c>
      <c r="E157" s="26">
        <v>29659</v>
      </c>
      <c r="F157" s="26">
        <v>28580</v>
      </c>
      <c r="G157" s="26">
        <v>23692</v>
      </c>
      <c r="H157" s="26">
        <v>25480</v>
      </c>
      <c r="I157" s="27">
        <f t="shared" si="2"/>
        <v>160277</v>
      </c>
    </row>
    <row r="158" spans="2:9">
      <c r="B158" s="30">
        <v>43108</v>
      </c>
      <c r="C158" s="26">
        <v>28515</v>
      </c>
      <c r="D158" s="26">
        <v>29797</v>
      </c>
      <c r="E158" s="26">
        <v>26582</v>
      </c>
      <c r="F158" s="26">
        <v>29774</v>
      </c>
      <c r="G158" s="26">
        <v>25188</v>
      </c>
      <c r="H158" s="26">
        <v>21572</v>
      </c>
      <c r="I158" s="27">
        <f t="shared" si="2"/>
        <v>161428</v>
      </c>
    </row>
    <row r="159" spans="2:9">
      <c r="B159" s="30">
        <v>43109</v>
      </c>
      <c r="C159" s="26">
        <v>29002</v>
      </c>
      <c r="D159" s="26">
        <v>29185</v>
      </c>
      <c r="E159" s="26">
        <v>29729</v>
      </c>
      <c r="F159" s="26">
        <v>27887</v>
      </c>
      <c r="G159" s="26">
        <v>29773</v>
      </c>
      <c r="H159" s="26">
        <v>28804</v>
      </c>
      <c r="I159" s="27">
        <f t="shared" si="2"/>
        <v>174380</v>
      </c>
    </row>
    <row r="160" spans="2:9">
      <c r="B160" s="30">
        <v>43110</v>
      </c>
      <c r="C160" s="26">
        <v>30077</v>
      </c>
      <c r="D160" s="26">
        <v>22030</v>
      </c>
      <c r="E160" s="26">
        <v>22785</v>
      </c>
      <c r="F160" s="26">
        <v>25631</v>
      </c>
      <c r="G160" s="26">
        <v>26444</v>
      </c>
      <c r="H160" s="26">
        <v>23271</v>
      </c>
      <c r="I160" s="27">
        <f t="shared" si="2"/>
        <v>150238</v>
      </c>
    </row>
    <row r="161" spans="2:9">
      <c r="B161" s="30">
        <v>43111</v>
      </c>
      <c r="C161" s="26">
        <v>29547</v>
      </c>
      <c r="D161" s="26">
        <v>21966</v>
      </c>
      <c r="E161" s="26">
        <v>29993</v>
      </c>
      <c r="F161" s="26">
        <v>21739</v>
      </c>
      <c r="G161" s="26">
        <v>21691</v>
      </c>
      <c r="H161" s="26">
        <v>28097</v>
      </c>
      <c r="I161" s="27">
        <f t="shared" si="2"/>
        <v>153033</v>
      </c>
    </row>
    <row r="162" spans="2:9">
      <c r="B162" s="30">
        <v>43112</v>
      </c>
      <c r="C162" s="26">
        <v>25049</v>
      </c>
      <c r="D162" s="26">
        <v>28084</v>
      </c>
      <c r="E162" s="26">
        <v>28641</v>
      </c>
      <c r="F162" s="26">
        <v>26828</v>
      </c>
      <c r="G162" s="26">
        <v>24984</v>
      </c>
      <c r="H162" s="26">
        <v>27798</v>
      </c>
      <c r="I162" s="27">
        <f t="shared" si="2"/>
        <v>161384</v>
      </c>
    </row>
    <row r="163" spans="2:9">
      <c r="B163" s="30">
        <v>43113</v>
      </c>
      <c r="C163" s="26">
        <v>28364</v>
      </c>
      <c r="D163" s="26">
        <v>21446</v>
      </c>
      <c r="E163" s="26">
        <v>22360</v>
      </c>
      <c r="F163" s="26">
        <v>21318</v>
      </c>
      <c r="G163" s="26">
        <v>29147</v>
      </c>
      <c r="H163" s="26">
        <v>29217</v>
      </c>
      <c r="I163" s="27">
        <f t="shared" si="2"/>
        <v>151852</v>
      </c>
    </row>
    <row r="164" spans="2:9">
      <c r="B164" s="30">
        <v>43114</v>
      </c>
      <c r="C164" s="26">
        <v>22028</v>
      </c>
      <c r="D164" s="26">
        <v>26340</v>
      </c>
      <c r="E164" s="26">
        <v>22307</v>
      </c>
      <c r="F164" s="26">
        <v>22317</v>
      </c>
      <c r="G164" s="26">
        <v>28114</v>
      </c>
      <c r="H164" s="26">
        <v>25630</v>
      </c>
      <c r="I164" s="27">
        <f t="shared" si="2"/>
        <v>146736</v>
      </c>
    </row>
    <row r="165" spans="2:9">
      <c r="B165" s="30">
        <v>43115</v>
      </c>
      <c r="C165" s="26">
        <v>27374</v>
      </c>
      <c r="D165" s="26">
        <v>24973</v>
      </c>
      <c r="E165" s="26">
        <v>23015</v>
      </c>
      <c r="F165" s="26">
        <v>26326</v>
      </c>
      <c r="G165" s="26">
        <v>27057</v>
      </c>
      <c r="H165" s="26">
        <v>28264</v>
      </c>
      <c r="I165" s="27">
        <f t="shared" si="2"/>
        <v>157009</v>
      </c>
    </row>
    <row r="166" spans="2:9">
      <c r="B166" s="30">
        <v>43116</v>
      </c>
      <c r="C166" s="26">
        <v>22257</v>
      </c>
      <c r="D166" s="26">
        <v>21429</v>
      </c>
      <c r="E166" s="26">
        <v>22812</v>
      </c>
      <c r="F166" s="26">
        <v>24406</v>
      </c>
      <c r="G166" s="26">
        <v>30051</v>
      </c>
      <c r="H166" s="26">
        <v>29978</v>
      </c>
      <c r="I166" s="27">
        <f t="shared" si="2"/>
        <v>150933</v>
      </c>
    </row>
    <row r="167" spans="2:9">
      <c r="B167" s="30">
        <v>43117</v>
      </c>
      <c r="C167" s="26">
        <v>27714</v>
      </c>
      <c r="D167" s="26">
        <v>21300</v>
      </c>
      <c r="E167" s="26">
        <v>29385</v>
      </c>
      <c r="F167" s="26">
        <v>24133</v>
      </c>
      <c r="G167" s="26">
        <v>24301</v>
      </c>
      <c r="H167" s="26">
        <v>28820</v>
      </c>
      <c r="I167" s="27">
        <f t="shared" si="2"/>
        <v>155653</v>
      </c>
    </row>
    <row r="168" spans="2:9">
      <c r="B168" s="30">
        <v>43118</v>
      </c>
      <c r="C168" s="26">
        <v>22263</v>
      </c>
      <c r="D168" s="26">
        <v>24599</v>
      </c>
      <c r="E168" s="26">
        <v>24041</v>
      </c>
      <c r="F168" s="26">
        <v>29036</v>
      </c>
      <c r="G168" s="26">
        <v>29057</v>
      </c>
      <c r="H168" s="26">
        <v>24519</v>
      </c>
      <c r="I168" s="27">
        <f t="shared" si="2"/>
        <v>153515</v>
      </c>
    </row>
    <row r="169" spans="2:9">
      <c r="B169" s="30">
        <v>43119</v>
      </c>
      <c r="C169" s="26">
        <v>25116</v>
      </c>
      <c r="D169" s="26">
        <v>27379</v>
      </c>
      <c r="E169" s="26">
        <v>28429</v>
      </c>
      <c r="F169" s="26">
        <v>23380</v>
      </c>
      <c r="G169" s="26">
        <v>25650</v>
      </c>
      <c r="H169" s="26">
        <v>30079</v>
      </c>
      <c r="I169" s="27">
        <f t="shared" si="2"/>
        <v>160033</v>
      </c>
    </row>
    <row r="170" spans="2:9">
      <c r="B170" s="30">
        <v>43120</v>
      </c>
      <c r="C170" s="26">
        <v>25893</v>
      </c>
      <c r="D170" s="26">
        <v>22360</v>
      </c>
      <c r="E170" s="26">
        <v>21278</v>
      </c>
      <c r="F170" s="26">
        <v>26759</v>
      </c>
      <c r="G170" s="26">
        <v>22128</v>
      </c>
      <c r="H170" s="26">
        <v>26333</v>
      </c>
      <c r="I170" s="27">
        <f t="shared" si="2"/>
        <v>144751</v>
      </c>
    </row>
    <row r="171" spans="2:9">
      <c r="B171" s="30">
        <v>43121</v>
      </c>
      <c r="C171" s="26">
        <v>27897</v>
      </c>
      <c r="D171" s="26">
        <v>21114</v>
      </c>
      <c r="E171" s="26">
        <v>22669</v>
      </c>
      <c r="F171" s="26">
        <v>27208</v>
      </c>
      <c r="G171" s="26">
        <v>26616</v>
      </c>
      <c r="H171" s="26">
        <v>29954</v>
      </c>
      <c r="I171" s="27">
        <f t="shared" si="2"/>
        <v>155458</v>
      </c>
    </row>
    <row r="172" spans="2:9">
      <c r="B172" s="30">
        <v>43122</v>
      </c>
      <c r="C172" s="26">
        <v>26807</v>
      </c>
      <c r="D172" s="26">
        <v>23216</v>
      </c>
      <c r="E172" s="26">
        <v>27019</v>
      </c>
      <c r="F172" s="26">
        <v>27605</v>
      </c>
      <c r="G172" s="26">
        <v>27234</v>
      </c>
      <c r="H172" s="26">
        <v>27968</v>
      </c>
      <c r="I172" s="27">
        <f t="shared" si="2"/>
        <v>159849</v>
      </c>
    </row>
    <row r="173" spans="2:9">
      <c r="B173" s="30">
        <v>43123</v>
      </c>
      <c r="C173" s="26">
        <v>28165</v>
      </c>
      <c r="D173" s="26">
        <v>27836</v>
      </c>
      <c r="E173" s="26">
        <v>27535</v>
      </c>
      <c r="F173" s="26">
        <v>29648</v>
      </c>
      <c r="G173" s="26">
        <v>23267</v>
      </c>
      <c r="H173" s="26">
        <v>27052</v>
      </c>
      <c r="I173" s="27">
        <f t="shared" si="2"/>
        <v>163503</v>
      </c>
    </row>
    <row r="174" spans="2:9">
      <c r="B174" s="30">
        <v>43124</v>
      </c>
      <c r="C174" s="26">
        <v>26727</v>
      </c>
      <c r="D174" s="26">
        <v>20947</v>
      </c>
      <c r="E174" s="26">
        <v>27109</v>
      </c>
      <c r="F174" s="26">
        <v>22545</v>
      </c>
      <c r="G174" s="26">
        <v>30001</v>
      </c>
      <c r="H174" s="26">
        <v>28056</v>
      </c>
      <c r="I174" s="27">
        <f t="shared" si="2"/>
        <v>155385</v>
      </c>
    </row>
    <row r="175" spans="2:9">
      <c r="B175" s="30">
        <v>43125</v>
      </c>
      <c r="C175" s="26">
        <v>28947</v>
      </c>
      <c r="D175" s="26">
        <v>21207</v>
      </c>
      <c r="E175" s="26">
        <v>29857</v>
      </c>
      <c r="F175" s="26">
        <v>23967</v>
      </c>
      <c r="G175" s="26">
        <v>21164</v>
      </c>
      <c r="H175" s="26">
        <v>21600</v>
      </c>
      <c r="I175" s="27">
        <f t="shared" si="2"/>
        <v>146742</v>
      </c>
    </row>
    <row r="176" spans="2:9">
      <c r="B176" s="30">
        <v>43126</v>
      </c>
      <c r="C176" s="26">
        <v>26841</v>
      </c>
      <c r="D176" s="26">
        <v>25279</v>
      </c>
      <c r="E176" s="26">
        <v>25075</v>
      </c>
      <c r="F176" s="26">
        <v>29642</v>
      </c>
      <c r="G176" s="26">
        <v>25914</v>
      </c>
      <c r="H176" s="26">
        <v>23888</v>
      </c>
      <c r="I176" s="27">
        <f t="shared" si="2"/>
        <v>156639</v>
      </c>
    </row>
    <row r="177" spans="2:9">
      <c r="B177" s="30">
        <v>43127</v>
      </c>
      <c r="C177" s="26">
        <v>27469</v>
      </c>
      <c r="D177" s="26">
        <v>22869</v>
      </c>
      <c r="E177" s="26">
        <v>27421</v>
      </c>
      <c r="F177" s="26">
        <v>22513</v>
      </c>
      <c r="G177" s="26">
        <v>27346</v>
      </c>
      <c r="H177" s="26">
        <v>20902</v>
      </c>
      <c r="I177" s="27">
        <f t="shared" si="2"/>
        <v>148520</v>
      </c>
    </row>
    <row r="178" spans="2:9">
      <c r="B178" s="30">
        <v>43128</v>
      </c>
      <c r="C178" s="26">
        <v>29229</v>
      </c>
      <c r="D178" s="26">
        <v>29482</v>
      </c>
      <c r="E178" s="26">
        <v>23976</v>
      </c>
      <c r="F178" s="26">
        <v>25150</v>
      </c>
      <c r="G178" s="26">
        <v>27895</v>
      </c>
      <c r="H178" s="26">
        <v>27823</v>
      </c>
      <c r="I178" s="27">
        <f t="shared" si="2"/>
        <v>163555</v>
      </c>
    </row>
    <row r="179" spans="2:9">
      <c r="B179" s="30">
        <v>43129</v>
      </c>
      <c r="C179" s="26">
        <v>25751</v>
      </c>
      <c r="D179" s="26">
        <v>22835</v>
      </c>
      <c r="E179" s="26">
        <v>22209</v>
      </c>
      <c r="F179" s="26">
        <v>22719</v>
      </c>
      <c r="G179" s="26">
        <v>23430</v>
      </c>
      <c r="H179" s="26">
        <v>22515</v>
      </c>
      <c r="I179" s="27">
        <f t="shared" si="2"/>
        <v>139459</v>
      </c>
    </row>
    <row r="180" spans="2:9">
      <c r="B180" s="30">
        <v>43130</v>
      </c>
      <c r="C180" s="26">
        <v>21465</v>
      </c>
      <c r="D180" s="26">
        <v>22854</v>
      </c>
      <c r="E180" s="26">
        <v>20971</v>
      </c>
      <c r="F180" s="26">
        <v>24923</v>
      </c>
      <c r="G180" s="26">
        <v>25117</v>
      </c>
      <c r="H180" s="26">
        <v>24382</v>
      </c>
      <c r="I180" s="27">
        <f t="shared" si="2"/>
        <v>139712</v>
      </c>
    </row>
    <row r="181" spans="2:9">
      <c r="B181" s="30">
        <v>43131</v>
      </c>
      <c r="C181" s="26">
        <v>27430</v>
      </c>
      <c r="D181" s="26">
        <v>21730</v>
      </c>
      <c r="E181" s="26">
        <v>26216</v>
      </c>
      <c r="F181" s="26">
        <v>28128</v>
      </c>
      <c r="G181" s="26">
        <v>21447</v>
      </c>
      <c r="H181" s="26">
        <v>26103</v>
      </c>
      <c r="I181" s="27">
        <f t="shared" si="2"/>
        <v>151054</v>
      </c>
    </row>
    <row r="182" spans="2:9">
      <c r="B182" s="30">
        <v>43132</v>
      </c>
      <c r="C182" s="26">
        <v>28450</v>
      </c>
      <c r="D182" s="26">
        <v>23789</v>
      </c>
      <c r="E182" s="26">
        <v>28094</v>
      </c>
      <c r="F182" s="26">
        <v>27155</v>
      </c>
      <c r="G182" s="26">
        <v>27215</v>
      </c>
      <c r="H182" s="26">
        <v>21150</v>
      </c>
      <c r="I182" s="27">
        <f t="shared" si="2"/>
        <v>155853</v>
      </c>
    </row>
    <row r="183" spans="2:9">
      <c r="B183" s="30">
        <v>43133</v>
      </c>
      <c r="C183" s="26">
        <v>29557</v>
      </c>
      <c r="D183" s="26">
        <v>26362</v>
      </c>
      <c r="E183" s="26">
        <v>26616</v>
      </c>
      <c r="F183" s="26">
        <v>24118</v>
      </c>
      <c r="G183" s="26">
        <v>29690</v>
      </c>
      <c r="H183" s="26">
        <v>27740</v>
      </c>
      <c r="I183" s="27">
        <f t="shared" si="2"/>
        <v>164083</v>
      </c>
    </row>
    <row r="184" spans="2:9">
      <c r="B184" s="30">
        <v>43134</v>
      </c>
      <c r="C184" s="26">
        <v>29602</v>
      </c>
      <c r="D184" s="26">
        <v>29820</v>
      </c>
      <c r="E184" s="26">
        <v>29213</v>
      </c>
      <c r="F184" s="26">
        <v>27345</v>
      </c>
      <c r="G184" s="26">
        <v>28098</v>
      </c>
      <c r="H184" s="26">
        <v>21050</v>
      </c>
      <c r="I184" s="27">
        <f t="shared" si="2"/>
        <v>165128</v>
      </c>
    </row>
    <row r="185" spans="2:9">
      <c r="B185" s="30">
        <v>43135</v>
      </c>
      <c r="C185" s="26">
        <v>23278</v>
      </c>
      <c r="D185" s="26">
        <v>21519</v>
      </c>
      <c r="E185" s="26">
        <v>28698</v>
      </c>
      <c r="F185" s="26">
        <v>21267</v>
      </c>
      <c r="G185" s="26">
        <v>22309</v>
      </c>
      <c r="H185" s="26">
        <v>28767</v>
      </c>
      <c r="I185" s="27">
        <f t="shared" si="2"/>
        <v>145838</v>
      </c>
    </row>
    <row r="186" spans="2:9">
      <c r="B186" s="30">
        <v>43136</v>
      </c>
      <c r="C186" s="26">
        <v>29137</v>
      </c>
      <c r="D186" s="26">
        <v>22232</v>
      </c>
      <c r="E186" s="26">
        <v>27471</v>
      </c>
      <c r="F186" s="26">
        <v>28738</v>
      </c>
      <c r="G186" s="26">
        <v>25859</v>
      </c>
      <c r="H186" s="26">
        <v>21099</v>
      </c>
      <c r="I186" s="27">
        <f t="shared" si="2"/>
        <v>154536</v>
      </c>
    </row>
    <row r="187" spans="2:9">
      <c r="B187" s="30">
        <v>43137</v>
      </c>
      <c r="C187" s="26">
        <v>29151</v>
      </c>
      <c r="D187" s="26">
        <v>29984</v>
      </c>
      <c r="E187" s="26">
        <v>29624</v>
      </c>
      <c r="F187" s="26">
        <v>22003</v>
      </c>
      <c r="G187" s="26">
        <v>24697</v>
      </c>
      <c r="H187" s="26">
        <v>22388</v>
      </c>
      <c r="I187" s="27">
        <f t="shared" si="2"/>
        <v>157847</v>
      </c>
    </row>
    <row r="188" spans="2:9">
      <c r="B188" s="30">
        <v>43138</v>
      </c>
      <c r="C188" s="26">
        <v>26260</v>
      </c>
      <c r="D188" s="26">
        <v>27233</v>
      </c>
      <c r="E188" s="26">
        <v>22066</v>
      </c>
      <c r="F188" s="26">
        <v>27580</v>
      </c>
      <c r="G188" s="26">
        <v>22085</v>
      </c>
      <c r="H188" s="26">
        <v>28696</v>
      </c>
      <c r="I188" s="27">
        <f t="shared" si="2"/>
        <v>153920</v>
      </c>
    </row>
    <row r="189" spans="2:9">
      <c r="B189" s="30">
        <v>43139</v>
      </c>
      <c r="C189" s="26">
        <v>27585</v>
      </c>
      <c r="D189" s="26">
        <v>27672</v>
      </c>
      <c r="E189" s="26">
        <v>21490</v>
      </c>
      <c r="F189" s="26">
        <v>28754</v>
      </c>
      <c r="G189" s="26">
        <v>28674</v>
      </c>
      <c r="H189" s="26">
        <v>26307</v>
      </c>
      <c r="I189" s="27">
        <f t="shared" si="2"/>
        <v>160482</v>
      </c>
    </row>
    <row r="190" spans="2:9">
      <c r="B190" s="30">
        <v>43140</v>
      </c>
      <c r="C190" s="26">
        <v>26729</v>
      </c>
      <c r="D190" s="26">
        <v>27527</v>
      </c>
      <c r="E190" s="26">
        <v>25004</v>
      </c>
      <c r="F190" s="26">
        <v>23564</v>
      </c>
      <c r="G190" s="26">
        <v>27923</v>
      </c>
      <c r="H190" s="26">
        <v>23712</v>
      </c>
      <c r="I190" s="27">
        <f t="shared" si="2"/>
        <v>154459</v>
      </c>
    </row>
    <row r="191" spans="2:9">
      <c r="B191" s="30">
        <v>43141</v>
      </c>
      <c r="C191" s="26">
        <v>22029</v>
      </c>
      <c r="D191" s="26">
        <v>24335</v>
      </c>
      <c r="E191" s="26">
        <v>25846</v>
      </c>
      <c r="F191" s="26">
        <v>27350</v>
      </c>
      <c r="G191" s="26">
        <v>25772</v>
      </c>
      <c r="H191" s="26">
        <v>23458</v>
      </c>
      <c r="I191" s="27">
        <f t="shared" si="2"/>
        <v>148790</v>
      </c>
    </row>
    <row r="192" spans="2:9">
      <c r="B192" s="30">
        <v>43142</v>
      </c>
      <c r="C192" s="26">
        <v>22960</v>
      </c>
      <c r="D192" s="26">
        <v>29718</v>
      </c>
      <c r="E192" s="26">
        <v>25477</v>
      </c>
      <c r="F192" s="26">
        <v>26034</v>
      </c>
      <c r="G192" s="26">
        <v>21188</v>
      </c>
      <c r="H192" s="26">
        <v>27828</v>
      </c>
      <c r="I192" s="27">
        <f t="shared" si="2"/>
        <v>153205</v>
      </c>
    </row>
    <row r="193" spans="2:9">
      <c r="B193" s="30">
        <v>43143</v>
      </c>
      <c r="C193" s="26">
        <v>28445</v>
      </c>
      <c r="D193" s="26">
        <v>25483</v>
      </c>
      <c r="E193" s="26">
        <v>24341</v>
      </c>
      <c r="F193" s="26">
        <v>29441</v>
      </c>
      <c r="G193" s="26">
        <v>27588</v>
      </c>
      <c r="H193" s="26">
        <v>23246</v>
      </c>
      <c r="I193" s="27">
        <f t="shared" si="2"/>
        <v>158544</v>
      </c>
    </row>
    <row r="194" spans="2:9">
      <c r="B194" s="30">
        <v>43144</v>
      </c>
      <c r="C194" s="26">
        <v>28736</v>
      </c>
      <c r="D194" s="26">
        <v>21502</v>
      </c>
      <c r="E194" s="26">
        <v>26600</v>
      </c>
      <c r="F194" s="26">
        <v>26101</v>
      </c>
      <c r="G194" s="26">
        <v>28949</v>
      </c>
      <c r="H194" s="26">
        <v>21652</v>
      </c>
      <c r="I194" s="27">
        <f t="shared" si="2"/>
        <v>153540</v>
      </c>
    </row>
    <row r="195" spans="2:9">
      <c r="B195" s="30">
        <v>43145</v>
      </c>
      <c r="C195" s="26">
        <v>21622</v>
      </c>
      <c r="D195" s="26">
        <v>28722</v>
      </c>
      <c r="E195" s="26">
        <v>28561</v>
      </c>
      <c r="F195" s="26">
        <v>24319</v>
      </c>
      <c r="G195" s="26">
        <v>22019</v>
      </c>
      <c r="H195" s="26">
        <v>26861</v>
      </c>
      <c r="I195" s="27">
        <f t="shared" si="2"/>
        <v>152104</v>
      </c>
    </row>
    <row r="196" spans="2:9">
      <c r="B196" s="30">
        <v>43146</v>
      </c>
      <c r="C196" s="26">
        <v>25954</v>
      </c>
      <c r="D196" s="26">
        <v>26106</v>
      </c>
      <c r="E196" s="26">
        <v>23455</v>
      </c>
      <c r="F196" s="26">
        <v>29936</v>
      </c>
      <c r="G196" s="26">
        <v>26847</v>
      </c>
      <c r="H196" s="26">
        <v>27984</v>
      </c>
      <c r="I196" s="27">
        <f t="shared" ref="I196:I259" si="3">SUM(C196:H196)</f>
        <v>160282</v>
      </c>
    </row>
    <row r="197" spans="2:9">
      <c r="B197" s="30">
        <v>43147</v>
      </c>
      <c r="C197" s="26">
        <v>25758</v>
      </c>
      <c r="D197" s="26">
        <v>29531</v>
      </c>
      <c r="E197" s="26">
        <v>24321</v>
      </c>
      <c r="F197" s="26">
        <v>24866</v>
      </c>
      <c r="G197" s="26">
        <v>28199</v>
      </c>
      <c r="H197" s="26">
        <v>27632</v>
      </c>
      <c r="I197" s="27">
        <f t="shared" si="3"/>
        <v>160307</v>
      </c>
    </row>
    <row r="198" spans="2:9">
      <c r="B198" s="30">
        <v>43148</v>
      </c>
      <c r="C198" s="26">
        <v>27244</v>
      </c>
      <c r="D198" s="26">
        <v>22630</v>
      </c>
      <c r="E198" s="26">
        <v>22330</v>
      </c>
      <c r="F198" s="26">
        <v>22352</v>
      </c>
      <c r="G198" s="26">
        <v>20997</v>
      </c>
      <c r="H198" s="26">
        <v>22258</v>
      </c>
      <c r="I198" s="27">
        <f t="shared" si="3"/>
        <v>137811</v>
      </c>
    </row>
    <row r="199" spans="2:9">
      <c r="B199" s="30">
        <v>43149</v>
      </c>
      <c r="C199" s="26">
        <v>23576</v>
      </c>
      <c r="D199" s="26">
        <v>28308</v>
      </c>
      <c r="E199" s="26">
        <v>21065</v>
      </c>
      <c r="F199" s="26">
        <v>27497</v>
      </c>
      <c r="G199" s="26">
        <v>28853</v>
      </c>
      <c r="H199" s="26">
        <v>24819</v>
      </c>
      <c r="I199" s="27">
        <f t="shared" si="3"/>
        <v>154118</v>
      </c>
    </row>
    <row r="200" spans="2:9">
      <c r="B200" s="30">
        <v>43150</v>
      </c>
      <c r="C200" s="26">
        <v>23498</v>
      </c>
      <c r="D200" s="26">
        <v>24083</v>
      </c>
      <c r="E200" s="26">
        <v>26147</v>
      </c>
      <c r="F200" s="26">
        <v>26834</v>
      </c>
      <c r="G200" s="26">
        <v>29383</v>
      </c>
      <c r="H200" s="26">
        <v>27565</v>
      </c>
      <c r="I200" s="27">
        <f t="shared" si="3"/>
        <v>157510</v>
      </c>
    </row>
    <row r="201" spans="2:9">
      <c r="B201" s="30">
        <v>43151</v>
      </c>
      <c r="C201" s="26">
        <v>28823</v>
      </c>
      <c r="D201" s="26">
        <v>29449</v>
      </c>
      <c r="E201" s="26">
        <v>28468</v>
      </c>
      <c r="F201" s="26">
        <v>21151</v>
      </c>
      <c r="G201" s="26">
        <v>29467</v>
      </c>
      <c r="H201" s="26">
        <v>27025</v>
      </c>
      <c r="I201" s="27">
        <f t="shared" si="3"/>
        <v>164383</v>
      </c>
    </row>
    <row r="202" spans="2:9">
      <c r="B202" s="30">
        <v>43152</v>
      </c>
      <c r="C202" s="26">
        <v>27841</v>
      </c>
      <c r="D202" s="26">
        <v>21694</v>
      </c>
      <c r="E202" s="26">
        <v>29833</v>
      </c>
      <c r="F202" s="26">
        <v>29472</v>
      </c>
      <c r="G202" s="26">
        <v>27689</v>
      </c>
      <c r="H202" s="26">
        <v>26804</v>
      </c>
      <c r="I202" s="27">
        <f t="shared" si="3"/>
        <v>163333</v>
      </c>
    </row>
    <row r="203" spans="2:9">
      <c r="B203" s="30">
        <v>43153</v>
      </c>
      <c r="C203" s="26">
        <v>26566</v>
      </c>
      <c r="D203" s="26">
        <v>25794</v>
      </c>
      <c r="E203" s="26">
        <v>22503</v>
      </c>
      <c r="F203" s="26">
        <v>28739</v>
      </c>
      <c r="G203" s="26">
        <v>21040</v>
      </c>
      <c r="H203" s="26">
        <v>26352</v>
      </c>
      <c r="I203" s="27">
        <f t="shared" si="3"/>
        <v>150994</v>
      </c>
    </row>
    <row r="204" spans="2:9">
      <c r="B204" s="30">
        <v>43154</v>
      </c>
      <c r="C204" s="26">
        <v>25295</v>
      </c>
      <c r="D204" s="26">
        <v>21058</v>
      </c>
      <c r="E204" s="26">
        <v>25651</v>
      </c>
      <c r="F204" s="26">
        <v>23325</v>
      </c>
      <c r="G204" s="26">
        <v>25057</v>
      </c>
      <c r="H204" s="26">
        <v>25175</v>
      </c>
      <c r="I204" s="27">
        <f t="shared" si="3"/>
        <v>145561</v>
      </c>
    </row>
    <row r="205" spans="2:9">
      <c r="B205" s="30">
        <v>43155</v>
      </c>
      <c r="C205" s="26">
        <v>26977</v>
      </c>
      <c r="D205" s="26">
        <v>22407</v>
      </c>
      <c r="E205" s="26">
        <v>21814</v>
      </c>
      <c r="F205" s="26">
        <v>26118</v>
      </c>
      <c r="G205" s="26">
        <v>29159</v>
      </c>
      <c r="H205" s="26">
        <v>24472</v>
      </c>
      <c r="I205" s="27">
        <f t="shared" si="3"/>
        <v>150947</v>
      </c>
    </row>
    <row r="206" spans="2:9">
      <c r="B206" s="30">
        <v>43156</v>
      </c>
      <c r="C206" s="26">
        <v>29498</v>
      </c>
      <c r="D206" s="26">
        <v>23083</v>
      </c>
      <c r="E206" s="26">
        <v>25249</v>
      </c>
      <c r="F206" s="26">
        <v>29782</v>
      </c>
      <c r="G206" s="26">
        <v>29133</v>
      </c>
      <c r="H206" s="26">
        <v>25103</v>
      </c>
      <c r="I206" s="27">
        <f t="shared" si="3"/>
        <v>161848</v>
      </c>
    </row>
    <row r="207" spans="2:9">
      <c r="B207" s="30">
        <v>43157</v>
      </c>
      <c r="C207" s="26">
        <v>27071</v>
      </c>
      <c r="D207" s="26">
        <v>27454</v>
      </c>
      <c r="E207" s="26">
        <v>26826</v>
      </c>
      <c r="F207" s="26">
        <v>23393</v>
      </c>
      <c r="G207" s="26">
        <v>25493</v>
      </c>
      <c r="H207" s="26">
        <v>26221</v>
      </c>
      <c r="I207" s="27">
        <f t="shared" si="3"/>
        <v>156458</v>
      </c>
    </row>
    <row r="208" spans="2:9">
      <c r="B208" s="30">
        <v>43158</v>
      </c>
      <c r="C208" s="26">
        <v>26858</v>
      </c>
      <c r="D208" s="26">
        <v>23704</v>
      </c>
      <c r="E208" s="26">
        <v>22876</v>
      </c>
      <c r="F208" s="26">
        <v>23585</v>
      </c>
      <c r="G208" s="26">
        <v>29574</v>
      </c>
      <c r="H208" s="26">
        <v>22010</v>
      </c>
      <c r="I208" s="27">
        <f t="shared" si="3"/>
        <v>148607</v>
      </c>
    </row>
    <row r="209" spans="2:9">
      <c r="B209" s="30">
        <v>43159</v>
      </c>
      <c r="C209" s="26">
        <v>25083</v>
      </c>
      <c r="D209" s="26">
        <v>23311</v>
      </c>
      <c r="E209" s="26">
        <v>26405</v>
      </c>
      <c r="F209" s="26">
        <v>29948</v>
      </c>
      <c r="G209" s="26">
        <v>29837</v>
      </c>
      <c r="H209" s="26">
        <v>27418</v>
      </c>
      <c r="I209" s="27">
        <f t="shared" si="3"/>
        <v>162002</v>
      </c>
    </row>
    <row r="210" spans="2:9">
      <c r="B210" s="30">
        <v>43160</v>
      </c>
      <c r="C210" s="26">
        <v>20918</v>
      </c>
      <c r="D210" s="26">
        <v>26863</v>
      </c>
      <c r="E210" s="26">
        <v>21597</v>
      </c>
      <c r="F210" s="26">
        <v>22154</v>
      </c>
      <c r="G210" s="26">
        <v>22275</v>
      </c>
      <c r="H210" s="26">
        <v>25729</v>
      </c>
      <c r="I210" s="27">
        <f t="shared" si="3"/>
        <v>139536</v>
      </c>
    </row>
    <row r="211" spans="2:9">
      <c r="B211" s="30">
        <v>43161</v>
      </c>
      <c r="C211" s="26">
        <v>26145</v>
      </c>
      <c r="D211" s="26">
        <v>26252</v>
      </c>
      <c r="E211" s="26">
        <v>21348</v>
      </c>
      <c r="F211" s="26">
        <v>23529</v>
      </c>
      <c r="G211" s="26">
        <v>21011</v>
      </c>
      <c r="H211" s="26">
        <v>22077</v>
      </c>
      <c r="I211" s="27">
        <f t="shared" si="3"/>
        <v>140362</v>
      </c>
    </row>
    <row r="212" spans="2:9">
      <c r="B212" s="30">
        <v>43162</v>
      </c>
      <c r="C212" s="26">
        <v>24483</v>
      </c>
      <c r="D212" s="26">
        <v>27632</v>
      </c>
      <c r="E212" s="26">
        <v>26676</v>
      </c>
      <c r="F212" s="26">
        <v>22656</v>
      </c>
      <c r="G212" s="26">
        <v>22258</v>
      </c>
      <c r="H212" s="26">
        <v>25955</v>
      </c>
      <c r="I212" s="27">
        <f t="shared" si="3"/>
        <v>149660</v>
      </c>
    </row>
    <row r="213" spans="2:9">
      <c r="B213" s="30">
        <v>43163</v>
      </c>
      <c r="C213" s="26">
        <v>20924</v>
      </c>
      <c r="D213" s="26">
        <v>24688</v>
      </c>
      <c r="E213" s="26">
        <v>29422</v>
      </c>
      <c r="F213" s="26">
        <v>28075</v>
      </c>
      <c r="G213" s="26">
        <v>27548</v>
      </c>
      <c r="H213" s="26">
        <v>24412</v>
      </c>
      <c r="I213" s="27">
        <f t="shared" si="3"/>
        <v>155069</v>
      </c>
    </row>
    <row r="214" spans="2:9">
      <c r="B214" s="30">
        <v>43164</v>
      </c>
      <c r="C214" s="26">
        <v>25311</v>
      </c>
      <c r="D214" s="26">
        <v>25588</v>
      </c>
      <c r="E214" s="26">
        <v>28558</v>
      </c>
      <c r="F214" s="26">
        <v>26253</v>
      </c>
      <c r="G214" s="26">
        <v>24249</v>
      </c>
      <c r="H214" s="26">
        <v>26749</v>
      </c>
      <c r="I214" s="27">
        <f t="shared" si="3"/>
        <v>156708</v>
      </c>
    </row>
    <row r="215" spans="2:9">
      <c r="B215" s="30">
        <v>43165</v>
      </c>
      <c r="C215" s="26">
        <v>29005</v>
      </c>
      <c r="D215" s="26">
        <v>21136</v>
      </c>
      <c r="E215" s="26">
        <v>21440</v>
      </c>
      <c r="F215" s="26">
        <v>24092</v>
      </c>
      <c r="G215" s="26">
        <v>28281</v>
      </c>
      <c r="H215" s="26">
        <v>26559</v>
      </c>
      <c r="I215" s="27">
        <f t="shared" si="3"/>
        <v>150513</v>
      </c>
    </row>
    <row r="216" spans="2:9">
      <c r="B216" s="30">
        <v>43166</v>
      </c>
      <c r="C216" s="26">
        <v>26803</v>
      </c>
      <c r="D216" s="26">
        <v>22268</v>
      </c>
      <c r="E216" s="26">
        <v>27217</v>
      </c>
      <c r="F216" s="26">
        <v>21453</v>
      </c>
      <c r="G216" s="26">
        <v>29623</v>
      </c>
      <c r="H216" s="26">
        <v>29460</v>
      </c>
      <c r="I216" s="27">
        <f t="shared" si="3"/>
        <v>156824</v>
      </c>
    </row>
    <row r="217" spans="2:9">
      <c r="B217" s="30">
        <v>43167</v>
      </c>
      <c r="C217" s="26">
        <v>23335</v>
      </c>
      <c r="D217" s="26">
        <v>27379</v>
      </c>
      <c r="E217" s="26">
        <v>26038</v>
      </c>
      <c r="F217" s="26">
        <v>23172</v>
      </c>
      <c r="G217" s="26">
        <v>27696</v>
      </c>
      <c r="H217" s="26">
        <v>27840</v>
      </c>
      <c r="I217" s="27">
        <f t="shared" si="3"/>
        <v>155460</v>
      </c>
    </row>
    <row r="218" spans="2:9">
      <c r="B218" s="30">
        <v>43168</v>
      </c>
      <c r="C218" s="26">
        <v>21226</v>
      </c>
      <c r="D218" s="26">
        <v>23083</v>
      </c>
      <c r="E218" s="26">
        <v>25923</v>
      </c>
      <c r="F218" s="26">
        <v>25539</v>
      </c>
      <c r="G218" s="26">
        <v>23223</v>
      </c>
      <c r="H218" s="26">
        <v>29040</v>
      </c>
      <c r="I218" s="27">
        <f t="shared" si="3"/>
        <v>148034</v>
      </c>
    </row>
    <row r="219" spans="2:9">
      <c r="B219" s="30">
        <v>43169</v>
      </c>
      <c r="C219" s="26">
        <v>23986</v>
      </c>
      <c r="D219" s="26">
        <v>29678</v>
      </c>
      <c r="E219" s="26">
        <v>27809</v>
      </c>
      <c r="F219" s="26">
        <v>28805</v>
      </c>
      <c r="G219" s="26">
        <v>27581</v>
      </c>
      <c r="H219" s="26">
        <v>27397</v>
      </c>
      <c r="I219" s="27">
        <f t="shared" si="3"/>
        <v>165256</v>
      </c>
    </row>
    <row r="220" spans="2:9">
      <c r="B220" s="30">
        <v>43170</v>
      </c>
      <c r="C220" s="26">
        <v>25919</v>
      </c>
      <c r="D220" s="26">
        <v>24941</v>
      </c>
      <c r="E220" s="26">
        <v>24428</v>
      </c>
      <c r="F220" s="26">
        <v>25052</v>
      </c>
      <c r="G220" s="26">
        <v>29551</v>
      </c>
      <c r="H220" s="26">
        <v>25108</v>
      </c>
      <c r="I220" s="27">
        <f t="shared" si="3"/>
        <v>154999</v>
      </c>
    </row>
    <row r="221" spans="2:9">
      <c r="B221" s="30">
        <v>43171</v>
      </c>
      <c r="C221" s="26">
        <v>21536</v>
      </c>
      <c r="D221" s="26">
        <v>24437</v>
      </c>
      <c r="E221" s="26">
        <v>22810</v>
      </c>
      <c r="F221" s="26">
        <v>23210</v>
      </c>
      <c r="G221" s="26">
        <v>28320</v>
      </c>
      <c r="H221" s="26">
        <v>23975</v>
      </c>
      <c r="I221" s="27">
        <f t="shared" si="3"/>
        <v>144288</v>
      </c>
    </row>
    <row r="222" spans="2:9">
      <c r="B222" s="30">
        <v>43172</v>
      </c>
      <c r="C222" s="26">
        <v>27717</v>
      </c>
      <c r="D222" s="26">
        <v>25779</v>
      </c>
      <c r="E222" s="26">
        <v>21282</v>
      </c>
      <c r="F222" s="26">
        <v>27783</v>
      </c>
      <c r="G222" s="26">
        <v>29552</v>
      </c>
      <c r="H222" s="26">
        <v>27518</v>
      </c>
      <c r="I222" s="27">
        <f t="shared" si="3"/>
        <v>159631</v>
      </c>
    </row>
    <row r="223" spans="2:9">
      <c r="B223" s="30">
        <v>43173</v>
      </c>
      <c r="C223" s="26">
        <v>27793</v>
      </c>
      <c r="D223" s="26">
        <v>29056</v>
      </c>
      <c r="E223" s="26">
        <v>22878</v>
      </c>
      <c r="F223" s="26">
        <v>21350</v>
      </c>
      <c r="G223" s="26">
        <v>26361</v>
      </c>
      <c r="H223" s="26">
        <v>23844</v>
      </c>
      <c r="I223" s="27">
        <f t="shared" si="3"/>
        <v>151282</v>
      </c>
    </row>
    <row r="224" spans="2:9">
      <c r="B224" s="30">
        <v>43174</v>
      </c>
      <c r="C224" s="26">
        <v>26676</v>
      </c>
      <c r="D224" s="26">
        <v>23255</v>
      </c>
      <c r="E224" s="26">
        <v>24969</v>
      </c>
      <c r="F224" s="26">
        <v>25736</v>
      </c>
      <c r="G224" s="26">
        <v>25627</v>
      </c>
      <c r="H224" s="26">
        <v>29522</v>
      </c>
      <c r="I224" s="27">
        <f t="shared" si="3"/>
        <v>155785</v>
      </c>
    </row>
    <row r="225" spans="2:9">
      <c r="B225" s="30">
        <v>43175</v>
      </c>
      <c r="C225" s="26">
        <v>28007</v>
      </c>
      <c r="D225" s="26">
        <v>25848</v>
      </c>
      <c r="E225" s="26">
        <v>28419</v>
      </c>
      <c r="F225" s="26">
        <v>23842</v>
      </c>
      <c r="G225" s="26">
        <v>29776</v>
      </c>
      <c r="H225" s="26">
        <v>23414</v>
      </c>
      <c r="I225" s="27">
        <f t="shared" si="3"/>
        <v>159306</v>
      </c>
    </row>
    <row r="226" spans="2:9">
      <c r="B226" s="30">
        <v>43176</v>
      </c>
      <c r="C226" s="26">
        <v>25281</v>
      </c>
      <c r="D226" s="26">
        <v>24716</v>
      </c>
      <c r="E226" s="26">
        <v>24762</v>
      </c>
      <c r="F226" s="26">
        <v>22892</v>
      </c>
      <c r="G226" s="26">
        <v>29814</v>
      </c>
      <c r="H226" s="26">
        <v>22475</v>
      </c>
      <c r="I226" s="27">
        <f t="shared" si="3"/>
        <v>149940</v>
      </c>
    </row>
    <row r="227" spans="2:9">
      <c r="B227" s="30">
        <v>43177</v>
      </c>
      <c r="C227" s="26">
        <v>22554</v>
      </c>
      <c r="D227" s="26">
        <v>27972</v>
      </c>
      <c r="E227" s="26">
        <v>24194</v>
      </c>
      <c r="F227" s="26">
        <v>23831</v>
      </c>
      <c r="G227" s="26">
        <v>22051</v>
      </c>
      <c r="H227" s="26">
        <v>29421</v>
      </c>
      <c r="I227" s="27">
        <f t="shared" si="3"/>
        <v>150023</v>
      </c>
    </row>
    <row r="228" spans="2:9">
      <c r="B228" s="30">
        <v>43178</v>
      </c>
      <c r="C228" s="26">
        <v>21242</v>
      </c>
      <c r="D228" s="26">
        <v>21658</v>
      </c>
      <c r="E228" s="26">
        <v>26906</v>
      </c>
      <c r="F228" s="26">
        <v>22978</v>
      </c>
      <c r="G228" s="26">
        <v>24739</v>
      </c>
      <c r="H228" s="26">
        <v>23392</v>
      </c>
      <c r="I228" s="27">
        <f t="shared" si="3"/>
        <v>140915</v>
      </c>
    </row>
    <row r="229" spans="2:9">
      <c r="B229" s="30">
        <v>43179</v>
      </c>
      <c r="C229" s="26">
        <v>26086</v>
      </c>
      <c r="D229" s="26">
        <v>22735</v>
      </c>
      <c r="E229" s="26">
        <v>26343</v>
      </c>
      <c r="F229" s="26">
        <v>24935</v>
      </c>
      <c r="G229" s="26">
        <v>23370</v>
      </c>
      <c r="H229" s="26">
        <v>27835</v>
      </c>
      <c r="I229" s="27">
        <f t="shared" si="3"/>
        <v>151304</v>
      </c>
    </row>
    <row r="230" spans="2:9">
      <c r="B230" s="30">
        <v>43180</v>
      </c>
      <c r="C230" s="26">
        <v>22940</v>
      </c>
      <c r="D230" s="26">
        <v>24704</v>
      </c>
      <c r="E230" s="26">
        <v>29705</v>
      </c>
      <c r="F230" s="26">
        <v>22909</v>
      </c>
      <c r="G230" s="26">
        <v>22592</v>
      </c>
      <c r="H230" s="26">
        <v>22201</v>
      </c>
      <c r="I230" s="27">
        <f t="shared" si="3"/>
        <v>145051</v>
      </c>
    </row>
    <row r="231" spans="2:9">
      <c r="B231" s="30">
        <v>43181</v>
      </c>
      <c r="C231" s="26">
        <v>24532</v>
      </c>
      <c r="D231" s="26">
        <v>25225</v>
      </c>
      <c r="E231" s="26">
        <v>26111</v>
      </c>
      <c r="F231" s="26">
        <v>30010</v>
      </c>
      <c r="G231" s="26">
        <v>25995</v>
      </c>
      <c r="H231" s="26">
        <v>28837</v>
      </c>
      <c r="I231" s="27">
        <f t="shared" si="3"/>
        <v>160710</v>
      </c>
    </row>
    <row r="232" spans="2:9">
      <c r="B232" s="30">
        <v>43182</v>
      </c>
      <c r="C232" s="26">
        <v>24656</v>
      </c>
      <c r="D232" s="26">
        <v>23122</v>
      </c>
      <c r="E232" s="26">
        <v>26738</v>
      </c>
      <c r="F232" s="26">
        <v>22864</v>
      </c>
      <c r="G232" s="26">
        <v>29490</v>
      </c>
      <c r="H232" s="26">
        <v>25221</v>
      </c>
      <c r="I232" s="27">
        <f t="shared" si="3"/>
        <v>152091</v>
      </c>
    </row>
    <row r="233" spans="2:9">
      <c r="B233" s="30">
        <v>43183</v>
      </c>
      <c r="C233" s="26">
        <v>21348</v>
      </c>
      <c r="D233" s="26">
        <v>26874</v>
      </c>
      <c r="E233" s="26">
        <v>24860</v>
      </c>
      <c r="F233" s="26">
        <v>24809</v>
      </c>
      <c r="G233" s="26">
        <v>24490</v>
      </c>
      <c r="H233" s="26">
        <v>29887</v>
      </c>
      <c r="I233" s="27">
        <f t="shared" si="3"/>
        <v>152268</v>
      </c>
    </row>
    <row r="234" spans="2:9">
      <c r="B234" s="30">
        <v>43184</v>
      </c>
      <c r="C234" s="26">
        <v>25757</v>
      </c>
      <c r="D234" s="26">
        <v>24142</v>
      </c>
      <c r="E234" s="26">
        <v>29747</v>
      </c>
      <c r="F234" s="26">
        <v>21563</v>
      </c>
      <c r="G234" s="26">
        <v>24816</v>
      </c>
      <c r="H234" s="26">
        <v>29793</v>
      </c>
      <c r="I234" s="27">
        <f t="shared" si="3"/>
        <v>155818</v>
      </c>
    </row>
    <row r="235" spans="2:9">
      <c r="B235" s="30">
        <v>43185</v>
      </c>
      <c r="C235" s="26">
        <v>28550</v>
      </c>
      <c r="D235" s="26">
        <v>23924</v>
      </c>
      <c r="E235" s="26">
        <v>25018</v>
      </c>
      <c r="F235" s="26">
        <v>24183</v>
      </c>
      <c r="G235" s="26">
        <v>29456</v>
      </c>
      <c r="H235" s="26">
        <v>22535</v>
      </c>
      <c r="I235" s="27">
        <f t="shared" si="3"/>
        <v>153666</v>
      </c>
    </row>
    <row r="236" spans="2:9">
      <c r="B236" s="30">
        <v>43186</v>
      </c>
      <c r="C236" s="26">
        <v>25354</v>
      </c>
      <c r="D236" s="26">
        <v>29172</v>
      </c>
      <c r="E236" s="26">
        <v>26221</v>
      </c>
      <c r="F236" s="26">
        <v>29283</v>
      </c>
      <c r="G236" s="26">
        <v>21518</v>
      </c>
      <c r="H236" s="26">
        <v>22921</v>
      </c>
      <c r="I236" s="27">
        <f t="shared" si="3"/>
        <v>154469</v>
      </c>
    </row>
    <row r="237" spans="2:9">
      <c r="B237" s="30">
        <v>43187</v>
      </c>
      <c r="C237" s="26">
        <v>22258</v>
      </c>
      <c r="D237" s="26">
        <v>24286</v>
      </c>
      <c r="E237" s="26">
        <v>27791</v>
      </c>
      <c r="F237" s="26">
        <v>25248</v>
      </c>
      <c r="G237" s="26">
        <v>22133</v>
      </c>
      <c r="H237" s="26">
        <v>21350</v>
      </c>
      <c r="I237" s="27">
        <f t="shared" si="3"/>
        <v>143066</v>
      </c>
    </row>
    <row r="238" spans="2:9">
      <c r="B238" s="30">
        <v>43188</v>
      </c>
      <c r="C238" s="26">
        <v>26460</v>
      </c>
      <c r="D238" s="26">
        <v>22373</v>
      </c>
      <c r="E238" s="26">
        <v>29335</v>
      </c>
      <c r="F238" s="26">
        <v>28300</v>
      </c>
      <c r="G238" s="26">
        <v>22697</v>
      </c>
      <c r="H238" s="26">
        <v>23554</v>
      </c>
      <c r="I238" s="27">
        <f t="shared" si="3"/>
        <v>152719</v>
      </c>
    </row>
    <row r="239" spans="2:9">
      <c r="B239" s="30">
        <v>43189</v>
      </c>
      <c r="C239" s="26">
        <v>25917</v>
      </c>
      <c r="D239" s="26">
        <v>21263</v>
      </c>
      <c r="E239" s="26">
        <v>25019</v>
      </c>
      <c r="F239" s="26">
        <v>25551</v>
      </c>
      <c r="G239" s="26">
        <v>29857</v>
      </c>
      <c r="H239" s="26">
        <v>23101</v>
      </c>
      <c r="I239" s="27">
        <f t="shared" si="3"/>
        <v>150708</v>
      </c>
    </row>
    <row r="240" spans="2:9">
      <c r="B240" s="30">
        <v>43190</v>
      </c>
      <c r="C240" s="26">
        <v>27944</v>
      </c>
      <c r="D240" s="26">
        <v>22640</v>
      </c>
      <c r="E240" s="26">
        <v>25288</v>
      </c>
      <c r="F240" s="26">
        <v>22480</v>
      </c>
      <c r="G240" s="26">
        <v>21503</v>
      </c>
      <c r="H240" s="26">
        <v>26522</v>
      </c>
      <c r="I240" s="27">
        <f t="shared" si="3"/>
        <v>146377</v>
      </c>
    </row>
    <row r="241" spans="2:9">
      <c r="B241" s="30">
        <v>43191</v>
      </c>
      <c r="C241" s="26">
        <v>27053</v>
      </c>
      <c r="D241" s="26">
        <v>25112</v>
      </c>
      <c r="E241" s="26">
        <v>25711</v>
      </c>
      <c r="F241" s="26">
        <v>28341</v>
      </c>
      <c r="G241" s="26">
        <v>23616</v>
      </c>
      <c r="H241" s="26">
        <v>24309</v>
      </c>
      <c r="I241" s="27">
        <f t="shared" si="3"/>
        <v>154142</v>
      </c>
    </row>
    <row r="242" spans="2:9">
      <c r="B242" s="30">
        <v>43192</v>
      </c>
      <c r="C242" s="26">
        <v>20961</v>
      </c>
      <c r="D242" s="26">
        <v>22230</v>
      </c>
      <c r="E242" s="26">
        <v>29595</v>
      </c>
      <c r="F242" s="26">
        <v>21482</v>
      </c>
      <c r="G242" s="26">
        <v>24226</v>
      </c>
      <c r="H242" s="26">
        <v>23335</v>
      </c>
      <c r="I242" s="27">
        <f t="shared" si="3"/>
        <v>141829</v>
      </c>
    </row>
    <row r="243" spans="2:9">
      <c r="B243" s="30">
        <v>43193</v>
      </c>
      <c r="C243" s="26">
        <v>21459</v>
      </c>
      <c r="D243" s="26">
        <v>28427</v>
      </c>
      <c r="E243" s="26">
        <v>25394</v>
      </c>
      <c r="F243" s="26">
        <v>20995</v>
      </c>
      <c r="G243" s="26">
        <v>24049</v>
      </c>
      <c r="H243" s="26">
        <v>26327</v>
      </c>
      <c r="I243" s="27">
        <f t="shared" si="3"/>
        <v>146651</v>
      </c>
    </row>
    <row r="244" spans="2:9">
      <c r="B244" s="30">
        <v>43194</v>
      </c>
      <c r="C244" s="26">
        <v>27578</v>
      </c>
      <c r="D244" s="26">
        <v>27691</v>
      </c>
      <c r="E244" s="26">
        <v>29397</v>
      </c>
      <c r="F244" s="26">
        <v>23507</v>
      </c>
      <c r="G244" s="26">
        <v>27013</v>
      </c>
      <c r="H244" s="26">
        <v>21477</v>
      </c>
      <c r="I244" s="27">
        <f t="shared" si="3"/>
        <v>156663</v>
      </c>
    </row>
    <row r="245" spans="2:9">
      <c r="B245" s="30">
        <v>43195</v>
      </c>
      <c r="C245" s="26">
        <v>25208</v>
      </c>
      <c r="D245" s="26">
        <v>28310</v>
      </c>
      <c r="E245" s="26">
        <v>28630</v>
      </c>
      <c r="F245" s="26">
        <v>21303</v>
      </c>
      <c r="G245" s="26">
        <v>29066</v>
      </c>
      <c r="H245" s="26">
        <v>24140</v>
      </c>
      <c r="I245" s="27">
        <f t="shared" si="3"/>
        <v>156657</v>
      </c>
    </row>
    <row r="246" spans="2:9">
      <c r="B246" s="30">
        <v>43196</v>
      </c>
      <c r="C246" s="26">
        <v>26056</v>
      </c>
      <c r="D246" s="26">
        <v>26358</v>
      </c>
      <c r="E246" s="26">
        <v>28544</v>
      </c>
      <c r="F246" s="26">
        <v>21750</v>
      </c>
      <c r="G246" s="26">
        <v>29341</v>
      </c>
      <c r="H246" s="26">
        <v>21758</v>
      </c>
      <c r="I246" s="27">
        <f t="shared" si="3"/>
        <v>153807</v>
      </c>
    </row>
    <row r="247" spans="2:9">
      <c r="B247" s="30">
        <v>43197</v>
      </c>
      <c r="C247" s="26">
        <v>27923</v>
      </c>
      <c r="D247" s="26">
        <v>29580</v>
      </c>
      <c r="E247" s="26">
        <v>29456</v>
      </c>
      <c r="F247" s="26">
        <v>29842</v>
      </c>
      <c r="G247" s="26">
        <v>22890</v>
      </c>
      <c r="H247" s="26">
        <v>29695</v>
      </c>
      <c r="I247" s="27">
        <f t="shared" si="3"/>
        <v>169386</v>
      </c>
    </row>
    <row r="248" spans="2:9">
      <c r="B248" s="30">
        <v>43198</v>
      </c>
      <c r="C248" s="26">
        <v>21124</v>
      </c>
      <c r="D248" s="26">
        <v>26704</v>
      </c>
      <c r="E248" s="26">
        <v>22399</v>
      </c>
      <c r="F248" s="26">
        <v>23044</v>
      </c>
      <c r="G248" s="26">
        <v>28891</v>
      </c>
      <c r="H248" s="26">
        <v>27737</v>
      </c>
      <c r="I248" s="27">
        <f t="shared" si="3"/>
        <v>149899</v>
      </c>
    </row>
    <row r="249" spans="2:9">
      <c r="B249" s="30">
        <v>43199</v>
      </c>
      <c r="C249" s="26">
        <v>23997</v>
      </c>
      <c r="D249" s="26">
        <v>27520</v>
      </c>
      <c r="E249" s="26">
        <v>20944</v>
      </c>
      <c r="F249" s="26">
        <v>24028</v>
      </c>
      <c r="G249" s="26">
        <v>25323</v>
      </c>
      <c r="H249" s="26">
        <v>21011</v>
      </c>
      <c r="I249" s="27">
        <f t="shared" si="3"/>
        <v>142823</v>
      </c>
    </row>
    <row r="250" spans="2:9">
      <c r="B250" s="30">
        <v>43200</v>
      </c>
      <c r="C250" s="26">
        <v>21949</v>
      </c>
      <c r="D250" s="26">
        <v>29374</v>
      </c>
      <c r="E250" s="26">
        <v>29260</v>
      </c>
      <c r="F250" s="26">
        <v>23950</v>
      </c>
      <c r="G250" s="26">
        <v>23824</v>
      </c>
      <c r="H250" s="26">
        <v>28887</v>
      </c>
      <c r="I250" s="27">
        <f t="shared" si="3"/>
        <v>157244</v>
      </c>
    </row>
    <row r="251" spans="2:9">
      <c r="B251" s="30">
        <v>43201</v>
      </c>
      <c r="C251" s="26">
        <v>29240</v>
      </c>
      <c r="D251" s="26">
        <v>29231</v>
      </c>
      <c r="E251" s="26">
        <v>26930</v>
      </c>
      <c r="F251" s="26">
        <v>26480</v>
      </c>
      <c r="G251" s="26">
        <v>26059</v>
      </c>
      <c r="H251" s="26">
        <v>28604</v>
      </c>
      <c r="I251" s="27">
        <f t="shared" si="3"/>
        <v>166544</v>
      </c>
    </row>
    <row r="252" spans="2:9">
      <c r="B252" s="30">
        <v>43202</v>
      </c>
      <c r="C252" s="26">
        <v>25528</v>
      </c>
      <c r="D252" s="26">
        <v>22330</v>
      </c>
      <c r="E252" s="26">
        <v>27014</v>
      </c>
      <c r="F252" s="26">
        <v>21343</v>
      </c>
      <c r="G252" s="26">
        <v>26806</v>
      </c>
      <c r="H252" s="26">
        <v>21770</v>
      </c>
      <c r="I252" s="27">
        <f t="shared" si="3"/>
        <v>144791</v>
      </c>
    </row>
    <row r="253" spans="2:9">
      <c r="B253" s="30">
        <v>43203</v>
      </c>
      <c r="C253" s="26">
        <v>24652</v>
      </c>
      <c r="D253" s="26">
        <v>23246</v>
      </c>
      <c r="E253" s="26">
        <v>24823</v>
      </c>
      <c r="F253" s="26">
        <v>28622</v>
      </c>
      <c r="G253" s="26">
        <v>26933</v>
      </c>
      <c r="H253" s="26">
        <v>23384</v>
      </c>
      <c r="I253" s="27">
        <f t="shared" si="3"/>
        <v>151660</v>
      </c>
    </row>
    <row r="254" spans="2:9">
      <c r="B254" s="30">
        <v>43204</v>
      </c>
      <c r="C254" s="26">
        <v>25276</v>
      </c>
      <c r="D254" s="26">
        <v>22758</v>
      </c>
      <c r="E254" s="26">
        <v>22141</v>
      </c>
      <c r="F254" s="26">
        <v>22290</v>
      </c>
      <c r="G254" s="26">
        <v>25759</v>
      </c>
      <c r="H254" s="26">
        <v>24177</v>
      </c>
      <c r="I254" s="27">
        <f t="shared" si="3"/>
        <v>142401</v>
      </c>
    </row>
    <row r="255" spans="2:9">
      <c r="B255" s="30">
        <v>43205</v>
      </c>
      <c r="C255" s="26">
        <v>23651</v>
      </c>
      <c r="D255" s="26">
        <v>28651</v>
      </c>
      <c r="E255" s="26">
        <v>23800</v>
      </c>
      <c r="F255" s="26">
        <v>29171</v>
      </c>
      <c r="G255" s="26">
        <v>22561</v>
      </c>
      <c r="H255" s="26">
        <v>23448</v>
      </c>
      <c r="I255" s="27">
        <f t="shared" si="3"/>
        <v>151282</v>
      </c>
    </row>
    <row r="256" spans="2:9">
      <c r="B256" s="30">
        <v>43206</v>
      </c>
      <c r="C256" s="26">
        <v>25756</v>
      </c>
      <c r="D256" s="26">
        <v>25379</v>
      </c>
      <c r="E256" s="26">
        <v>23653</v>
      </c>
      <c r="F256" s="26">
        <v>28277</v>
      </c>
      <c r="G256" s="26">
        <v>27524</v>
      </c>
      <c r="H256" s="26">
        <v>28767</v>
      </c>
      <c r="I256" s="27">
        <f t="shared" si="3"/>
        <v>159356</v>
      </c>
    </row>
    <row r="257" spans="2:9">
      <c r="B257" s="30">
        <v>43207</v>
      </c>
      <c r="C257" s="26">
        <v>25075</v>
      </c>
      <c r="D257" s="26">
        <v>28364</v>
      </c>
      <c r="E257" s="26">
        <v>25107</v>
      </c>
      <c r="F257" s="26">
        <v>26316</v>
      </c>
      <c r="G257" s="26">
        <v>28463</v>
      </c>
      <c r="H257" s="26">
        <v>24652</v>
      </c>
      <c r="I257" s="27">
        <f t="shared" si="3"/>
        <v>157977</v>
      </c>
    </row>
    <row r="258" spans="2:9">
      <c r="B258" s="30">
        <v>43208</v>
      </c>
      <c r="C258" s="26">
        <v>27256</v>
      </c>
      <c r="D258" s="26">
        <v>23871</v>
      </c>
      <c r="E258" s="26">
        <v>21668</v>
      </c>
      <c r="F258" s="26">
        <v>27684</v>
      </c>
      <c r="G258" s="26">
        <v>23787</v>
      </c>
      <c r="H258" s="26">
        <v>29614</v>
      </c>
      <c r="I258" s="27">
        <f t="shared" si="3"/>
        <v>153880</v>
      </c>
    </row>
    <row r="259" spans="2:9">
      <c r="B259" s="30">
        <v>43209</v>
      </c>
      <c r="C259" s="26">
        <v>23732</v>
      </c>
      <c r="D259" s="26">
        <v>25084</v>
      </c>
      <c r="E259" s="26">
        <v>26578</v>
      </c>
      <c r="F259" s="26">
        <v>27022</v>
      </c>
      <c r="G259" s="26">
        <v>29956</v>
      </c>
      <c r="H259" s="26">
        <v>24707</v>
      </c>
      <c r="I259" s="27">
        <f t="shared" si="3"/>
        <v>157079</v>
      </c>
    </row>
    <row r="260" spans="2:9">
      <c r="B260" s="30">
        <v>43210</v>
      </c>
      <c r="C260" s="26">
        <v>28078</v>
      </c>
      <c r="D260" s="26">
        <v>29882</v>
      </c>
      <c r="E260" s="26">
        <v>26217</v>
      </c>
      <c r="F260" s="26">
        <v>22604</v>
      </c>
      <c r="G260" s="26">
        <v>22505</v>
      </c>
      <c r="H260" s="26">
        <v>25880</v>
      </c>
      <c r="I260" s="27">
        <f t="shared" ref="I260:I323" si="4">SUM(C260:H260)</f>
        <v>155166</v>
      </c>
    </row>
    <row r="261" spans="2:9">
      <c r="B261" s="30">
        <v>43211</v>
      </c>
      <c r="C261" s="26">
        <v>29627</v>
      </c>
      <c r="D261" s="26">
        <v>28452</v>
      </c>
      <c r="E261" s="26">
        <v>21123</v>
      </c>
      <c r="F261" s="26">
        <v>21757</v>
      </c>
      <c r="G261" s="26">
        <v>25353</v>
      </c>
      <c r="H261" s="26">
        <v>29745</v>
      </c>
      <c r="I261" s="27">
        <f t="shared" si="4"/>
        <v>156057</v>
      </c>
    </row>
    <row r="262" spans="2:9">
      <c r="B262" s="30">
        <v>43212</v>
      </c>
      <c r="C262" s="26">
        <v>22152</v>
      </c>
      <c r="D262" s="26">
        <v>23333</v>
      </c>
      <c r="E262" s="26">
        <v>27422</v>
      </c>
      <c r="F262" s="26">
        <v>25956</v>
      </c>
      <c r="G262" s="26">
        <v>24246</v>
      </c>
      <c r="H262" s="26">
        <v>28792</v>
      </c>
      <c r="I262" s="27">
        <f t="shared" si="4"/>
        <v>151901</v>
      </c>
    </row>
    <row r="263" spans="2:9">
      <c r="B263" s="30">
        <v>43213</v>
      </c>
      <c r="C263" s="26">
        <v>27470</v>
      </c>
      <c r="D263" s="26">
        <v>23628</v>
      </c>
      <c r="E263" s="26">
        <v>24588</v>
      </c>
      <c r="F263" s="26">
        <v>24907</v>
      </c>
      <c r="G263" s="26">
        <v>24826</v>
      </c>
      <c r="H263" s="26">
        <v>21122</v>
      </c>
      <c r="I263" s="27">
        <f t="shared" si="4"/>
        <v>146541</v>
      </c>
    </row>
    <row r="264" spans="2:9">
      <c r="B264" s="30">
        <v>43214</v>
      </c>
      <c r="C264" s="26">
        <v>22698</v>
      </c>
      <c r="D264" s="26">
        <v>29548</v>
      </c>
      <c r="E264" s="26">
        <v>26736</v>
      </c>
      <c r="F264" s="26">
        <v>27295</v>
      </c>
      <c r="G264" s="26">
        <v>21703</v>
      </c>
      <c r="H264" s="26">
        <v>27111</v>
      </c>
      <c r="I264" s="27">
        <f t="shared" si="4"/>
        <v>155091</v>
      </c>
    </row>
    <row r="265" spans="2:9">
      <c r="B265" s="30">
        <v>43215</v>
      </c>
      <c r="C265" s="26">
        <v>25847</v>
      </c>
      <c r="D265" s="26">
        <v>26889</v>
      </c>
      <c r="E265" s="26">
        <v>25316</v>
      </c>
      <c r="F265" s="26">
        <v>27687</v>
      </c>
      <c r="G265" s="26">
        <v>27139</v>
      </c>
      <c r="H265" s="26">
        <v>26745</v>
      </c>
      <c r="I265" s="27">
        <f t="shared" si="4"/>
        <v>159623</v>
      </c>
    </row>
    <row r="266" spans="2:9">
      <c r="B266" s="30">
        <v>43216</v>
      </c>
      <c r="C266" s="26">
        <v>29896</v>
      </c>
      <c r="D266" s="26">
        <v>29105</v>
      </c>
      <c r="E266" s="26">
        <v>22692</v>
      </c>
      <c r="F266" s="26">
        <v>26777</v>
      </c>
      <c r="G266" s="26">
        <v>25932</v>
      </c>
      <c r="H266" s="26">
        <v>27979</v>
      </c>
      <c r="I266" s="27">
        <f t="shared" si="4"/>
        <v>162381</v>
      </c>
    </row>
    <row r="267" spans="2:9">
      <c r="B267" s="30">
        <v>43217</v>
      </c>
      <c r="C267" s="26">
        <v>26994</v>
      </c>
      <c r="D267" s="26">
        <v>26090</v>
      </c>
      <c r="E267" s="26">
        <v>25275</v>
      </c>
      <c r="F267" s="26">
        <v>27512</v>
      </c>
      <c r="G267" s="26">
        <v>22444</v>
      </c>
      <c r="H267" s="26">
        <v>29100</v>
      </c>
      <c r="I267" s="27">
        <f t="shared" si="4"/>
        <v>157415</v>
      </c>
    </row>
    <row r="268" spans="2:9">
      <c r="B268" s="30">
        <v>43218</v>
      </c>
      <c r="C268" s="26">
        <v>25919</v>
      </c>
      <c r="D268" s="26">
        <v>25135</v>
      </c>
      <c r="E268" s="26">
        <v>21424</v>
      </c>
      <c r="F268" s="26">
        <v>23585</v>
      </c>
      <c r="G268" s="26">
        <v>25836</v>
      </c>
      <c r="H268" s="26">
        <v>23322</v>
      </c>
      <c r="I268" s="27">
        <f t="shared" si="4"/>
        <v>145221</v>
      </c>
    </row>
    <row r="269" spans="2:9">
      <c r="B269" s="30">
        <v>43219</v>
      </c>
      <c r="C269" s="26">
        <v>21730</v>
      </c>
      <c r="D269" s="26">
        <v>26798</v>
      </c>
      <c r="E269" s="26">
        <v>21274</v>
      </c>
      <c r="F269" s="26">
        <v>26900</v>
      </c>
      <c r="G269" s="26">
        <v>22298</v>
      </c>
      <c r="H269" s="26">
        <v>21873</v>
      </c>
      <c r="I269" s="27">
        <f t="shared" si="4"/>
        <v>140873</v>
      </c>
    </row>
    <row r="270" spans="2:9">
      <c r="B270" s="30">
        <v>43220</v>
      </c>
      <c r="C270" s="26">
        <v>22586</v>
      </c>
      <c r="D270" s="26">
        <v>28701</v>
      </c>
      <c r="E270" s="26">
        <v>27555</v>
      </c>
      <c r="F270" s="26">
        <v>21010</v>
      </c>
      <c r="G270" s="26">
        <v>23740</v>
      </c>
      <c r="H270" s="26">
        <v>23396</v>
      </c>
      <c r="I270" s="27">
        <f t="shared" si="4"/>
        <v>146988</v>
      </c>
    </row>
    <row r="271" spans="2:9">
      <c r="B271" s="30">
        <v>43221</v>
      </c>
      <c r="C271" s="26">
        <v>26862</v>
      </c>
      <c r="D271" s="26">
        <v>24838</v>
      </c>
      <c r="E271" s="26">
        <v>23729</v>
      </c>
      <c r="F271" s="26">
        <v>23618</v>
      </c>
      <c r="G271" s="26">
        <v>26444</v>
      </c>
      <c r="H271" s="26">
        <v>28314</v>
      </c>
      <c r="I271" s="27">
        <f t="shared" si="4"/>
        <v>153805</v>
      </c>
    </row>
    <row r="272" spans="2:9">
      <c r="B272" s="30">
        <v>43222</v>
      </c>
      <c r="C272" s="26">
        <v>21047</v>
      </c>
      <c r="D272" s="26">
        <v>29061</v>
      </c>
      <c r="E272" s="26">
        <v>30076</v>
      </c>
      <c r="F272" s="26">
        <v>25950</v>
      </c>
      <c r="G272" s="26">
        <v>29824</v>
      </c>
      <c r="H272" s="26">
        <v>28531</v>
      </c>
      <c r="I272" s="27">
        <f t="shared" si="4"/>
        <v>164489</v>
      </c>
    </row>
    <row r="273" spans="2:9">
      <c r="B273" s="30">
        <v>43223</v>
      </c>
      <c r="C273" s="26">
        <v>25893</v>
      </c>
      <c r="D273" s="26">
        <v>23756</v>
      </c>
      <c r="E273" s="26">
        <v>25852</v>
      </c>
      <c r="F273" s="26">
        <v>24133</v>
      </c>
      <c r="G273" s="26">
        <v>28055</v>
      </c>
      <c r="H273" s="26">
        <v>25776</v>
      </c>
      <c r="I273" s="27">
        <f t="shared" si="4"/>
        <v>153465</v>
      </c>
    </row>
    <row r="274" spans="2:9">
      <c r="B274" s="30">
        <v>43224</v>
      </c>
      <c r="C274" s="26">
        <v>29288</v>
      </c>
      <c r="D274" s="26">
        <v>28702</v>
      </c>
      <c r="E274" s="26">
        <v>28937</v>
      </c>
      <c r="F274" s="26">
        <v>27516</v>
      </c>
      <c r="G274" s="26">
        <v>22170</v>
      </c>
      <c r="H274" s="26">
        <v>21902</v>
      </c>
      <c r="I274" s="27">
        <f t="shared" si="4"/>
        <v>158515</v>
      </c>
    </row>
    <row r="275" spans="2:9">
      <c r="B275" s="30">
        <v>43225</v>
      </c>
      <c r="C275" s="26">
        <v>22974</v>
      </c>
      <c r="D275" s="26">
        <v>29026</v>
      </c>
      <c r="E275" s="26">
        <v>26327</v>
      </c>
      <c r="F275" s="26">
        <v>21634</v>
      </c>
      <c r="G275" s="26">
        <v>22671</v>
      </c>
      <c r="H275" s="26">
        <v>29157</v>
      </c>
      <c r="I275" s="27">
        <f t="shared" si="4"/>
        <v>151789</v>
      </c>
    </row>
    <row r="276" spans="2:9">
      <c r="B276" s="30">
        <v>43226</v>
      </c>
      <c r="C276" s="26">
        <v>24160</v>
      </c>
      <c r="D276" s="26">
        <v>21136</v>
      </c>
      <c r="E276" s="26">
        <v>25241</v>
      </c>
      <c r="F276" s="26">
        <v>28450</v>
      </c>
      <c r="G276" s="26">
        <v>21778</v>
      </c>
      <c r="H276" s="26">
        <v>28146</v>
      </c>
      <c r="I276" s="27">
        <f t="shared" si="4"/>
        <v>148911</v>
      </c>
    </row>
    <row r="277" spans="2:9">
      <c r="B277" s="30">
        <v>43227</v>
      </c>
      <c r="C277" s="26">
        <v>29295</v>
      </c>
      <c r="D277" s="26">
        <v>21244</v>
      </c>
      <c r="E277" s="26">
        <v>29149</v>
      </c>
      <c r="F277" s="26">
        <v>29778</v>
      </c>
      <c r="G277" s="26">
        <v>23451</v>
      </c>
      <c r="H277" s="26">
        <v>27910</v>
      </c>
      <c r="I277" s="27">
        <f t="shared" si="4"/>
        <v>160827</v>
      </c>
    </row>
    <row r="278" spans="2:9">
      <c r="B278" s="30">
        <v>43228</v>
      </c>
      <c r="C278" s="26">
        <v>24349</v>
      </c>
      <c r="D278" s="26">
        <v>23157</v>
      </c>
      <c r="E278" s="26">
        <v>24865</v>
      </c>
      <c r="F278" s="26">
        <v>23190</v>
      </c>
      <c r="G278" s="26">
        <v>29901</v>
      </c>
      <c r="H278" s="26">
        <v>26826</v>
      </c>
      <c r="I278" s="27">
        <f t="shared" si="4"/>
        <v>152288</v>
      </c>
    </row>
    <row r="279" spans="2:9">
      <c r="B279" s="30">
        <v>43229</v>
      </c>
      <c r="C279" s="26">
        <v>20994</v>
      </c>
      <c r="D279" s="26">
        <v>25620</v>
      </c>
      <c r="E279" s="26">
        <v>24293</v>
      </c>
      <c r="F279" s="26">
        <v>29498</v>
      </c>
      <c r="G279" s="26">
        <v>25978</v>
      </c>
      <c r="H279" s="26">
        <v>30029</v>
      </c>
      <c r="I279" s="27">
        <f t="shared" si="4"/>
        <v>156412</v>
      </c>
    </row>
    <row r="280" spans="2:9">
      <c r="B280" s="30">
        <v>43230</v>
      </c>
      <c r="C280" s="26">
        <v>21797</v>
      </c>
      <c r="D280" s="26">
        <v>23320</v>
      </c>
      <c r="E280" s="26">
        <v>27113</v>
      </c>
      <c r="F280" s="26">
        <v>21756</v>
      </c>
      <c r="G280" s="26">
        <v>24118</v>
      </c>
      <c r="H280" s="26">
        <v>26837</v>
      </c>
      <c r="I280" s="27">
        <f t="shared" si="4"/>
        <v>144941</v>
      </c>
    </row>
    <row r="281" spans="2:9">
      <c r="B281" s="30">
        <v>43231</v>
      </c>
      <c r="C281" s="26">
        <v>25179</v>
      </c>
      <c r="D281" s="26">
        <v>20903</v>
      </c>
      <c r="E281" s="26">
        <v>26210</v>
      </c>
      <c r="F281" s="26">
        <v>29994</v>
      </c>
      <c r="G281" s="26">
        <v>24778</v>
      </c>
      <c r="H281" s="26">
        <v>29127</v>
      </c>
      <c r="I281" s="27">
        <f t="shared" si="4"/>
        <v>156191</v>
      </c>
    </row>
    <row r="282" spans="2:9">
      <c r="B282" s="30">
        <v>43232</v>
      </c>
      <c r="C282" s="26">
        <v>28525</v>
      </c>
      <c r="D282" s="26">
        <v>22588</v>
      </c>
      <c r="E282" s="26">
        <v>25171</v>
      </c>
      <c r="F282" s="26">
        <v>22599</v>
      </c>
      <c r="G282" s="26">
        <v>25817</v>
      </c>
      <c r="H282" s="26">
        <v>27976</v>
      </c>
      <c r="I282" s="27">
        <f t="shared" si="4"/>
        <v>152676</v>
      </c>
    </row>
    <row r="283" spans="2:9">
      <c r="B283" s="30">
        <v>43233</v>
      </c>
      <c r="C283" s="26">
        <v>21631</v>
      </c>
      <c r="D283" s="26">
        <v>26350</v>
      </c>
      <c r="E283" s="26">
        <v>25369</v>
      </c>
      <c r="F283" s="26">
        <v>28368</v>
      </c>
      <c r="G283" s="26">
        <v>21415</v>
      </c>
      <c r="H283" s="26">
        <v>23525</v>
      </c>
      <c r="I283" s="27">
        <f t="shared" si="4"/>
        <v>146658</v>
      </c>
    </row>
    <row r="284" spans="2:9">
      <c r="B284" s="30">
        <v>43234</v>
      </c>
      <c r="C284" s="26">
        <v>20956</v>
      </c>
      <c r="D284" s="26">
        <v>25164</v>
      </c>
      <c r="E284" s="26">
        <v>28200</v>
      </c>
      <c r="F284" s="26">
        <v>29131</v>
      </c>
      <c r="G284" s="26">
        <v>25969</v>
      </c>
      <c r="H284" s="26">
        <v>29199</v>
      </c>
      <c r="I284" s="27">
        <f t="shared" si="4"/>
        <v>158619</v>
      </c>
    </row>
    <row r="285" spans="2:9">
      <c r="B285" s="30">
        <v>43235</v>
      </c>
      <c r="C285" s="26">
        <v>28543</v>
      </c>
      <c r="D285" s="26">
        <v>29669</v>
      </c>
      <c r="E285" s="26">
        <v>28729</v>
      </c>
      <c r="F285" s="26">
        <v>28673</v>
      </c>
      <c r="G285" s="26">
        <v>23125</v>
      </c>
      <c r="H285" s="26">
        <v>26103</v>
      </c>
      <c r="I285" s="27">
        <f t="shared" si="4"/>
        <v>164842</v>
      </c>
    </row>
    <row r="286" spans="2:9">
      <c r="B286" s="30">
        <v>43236</v>
      </c>
      <c r="C286" s="26">
        <v>29263</v>
      </c>
      <c r="D286" s="26">
        <v>20952</v>
      </c>
      <c r="E286" s="26">
        <v>30049</v>
      </c>
      <c r="F286" s="26">
        <v>29169</v>
      </c>
      <c r="G286" s="26">
        <v>21958</v>
      </c>
      <c r="H286" s="26">
        <v>23564</v>
      </c>
      <c r="I286" s="27">
        <f t="shared" si="4"/>
        <v>154955</v>
      </c>
    </row>
    <row r="287" spans="2:9">
      <c r="B287" s="30">
        <v>43237</v>
      </c>
      <c r="C287" s="26">
        <v>27312</v>
      </c>
      <c r="D287" s="26">
        <v>21151</v>
      </c>
      <c r="E287" s="26">
        <v>23624</v>
      </c>
      <c r="F287" s="26">
        <v>24071</v>
      </c>
      <c r="G287" s="26">
        <v>26940</v>
      </c>
      <c r="H287" s="26">
        <v>29405</v>
      </c>
      <c r="I287" s="27">
        <f t="shared" si="4"/>
        <v>152503</v>
      </c>
    </row>
    <row r="288" spans="2:9">
      <c r="B288" s="30">
        <v>43238</v>
      </c>
      <c r="C288" s="26">
        <v>27442</v>
      </c>
      <c r="D288" s="26">
        <v>21541</v>
      </c>
      <c r="E288" s="26">
        <v>27226</v>
      </c>
      <c r="F288" s="26">
        <v>26883</v>
      </c>
      <c r="G288" s="26">
        <v>26323</v>
      </c>
      <c r="H288" s="26">
        <v>22941</v>
      </c>
      <c r="I288" s="27">
        <f t="shared" si="4"/>
        <v>152356</v>
      </c>
    </row>
    <row r="289" spans="2:9">
      <c r="B289" s="30">
        <v>43239</v>
      </c>
      <c r="C289" s="26">
        <v>24352</v>
      </c>
      <c r="D289" s="26">
        <v>24444</v>
      </c>
      <c r="E289" s="26">
        <v>23533</v>
      </c>
      <c r="F289" s="26">
        <v>24535</v>
      </c>
      <c r="G289" s="26">
        <v>29502</v>
      </c>
      <c r="H289" s="26">
        <v>23095</v>
      </c>
      <c r="I289" s="27">
        <f t="shared" si="4"/>
        <v>149461</v>
      </c>
    </row>
    <row r="290" spans="2:9">
      <c r="B290" s="30">
        <v>43240</v>
      </c>
      <c r="C290" s="26">
        <v>29668</v>
      </c>
      <c r="D290" s="26">
        <v>21431</v>
      </c>
      <c r="E290" s="26">
        <v>25201</v>
      </c>
      <c r="F290" s="26">
        <v>27714</v>
      </c>
      <c r="G290" s="26">
        <v>25085</v>
      </c>
      <c r="H290" s="26">
        <v>21766</v>
      </c>
      <c r="I290" s="27">
        <f t="shared" si="4"/>
        <v>150865</v>
      </c>
    </row>
    <row r="291" spans="2:9">
      <c r="B291" s="30">
        <v>43241</v>
      </c>
      <c r="C291" s="26">
        <v>29717</v>
      </c>
      <c r="D291" s="26">
        <v>28777</v>
      </c>
      <c r="E291" s="26">
        <v>24244</v>
      </c>
      <c r="F291" s="26">
        <v>24918</v>
      </c>
      <c r="G291" s="26">
        <v>26090</v>
      </c>
      <c r="H291" s="26">
        <v>26795</v>
      </c>
      <c r="I291" s="27">
        <f t="shared" si="4"/>
        <v>160541</v>
      </c>
    </row>
    <row r="292" spans="2:9">
      <c r="B292" s="30">
        <v>43242</v>
      </c>
      <c r="C292" s="26">
        <v>28748</v>
      </c>
      <c r="D292" s="26">
        <v>24843</v>
      </c>
      <c r="E292" s="26">
        <v>23651</v>
      </c>
      <c r="F292" s="26">
        <v>29290</v>
      </c>
      <c r="G292" s="26">
        <v>25307</v>
      </c>
      <c r="H292" s="26">
        <v>24970</v>
      </c>
      <c r="I292" s="27">
        <f t="shared" si="4"/>
        <v>156809</v>
      </c>
    </row>
    <row r="293" spans="2:9">
      <c r="B293" s="30">
        <v>43243</v>
      </c>
      <c r="C293" s="26">
        <v>24741</v>
      </c>
      <c r="D293" s="26">
        <v>27543</v>
      </c>
      <c r="E293" s="26">
        <v>24725</v>
      </c>
      <c r="F293" s="26">
        <v>23283</v>
      </c>
      <c r="G293" s="26">
        <v>25749</v>
      </c>
      <c r="H293" s="26">
        <v>27122</v>
      </c>
      <c r="I293" s="27">
        <f t="shared" si="4"/>
        <v>153163</v>
      </c>
    </row>
    <row r="294" spans="2:9">
      <c r="B294" s="30">
        <v>43244</v>
      </c>
      <c r="C294" s="26">
        <v>29686</v>
      </c>
      <c r="D294" s="26">
        <v>27532</v>
      </c>
      <c r="E294" s="26">
        <v>22332</v>
      </c>
      <c r="F294" s="26">
        <v>27108</v>
      </c>
      <c r="G294" s="26">
        <v>29643</v>
      </c>
      <c r="H294" s="26">
        <v>21463</v>
      </c>
      <c r="I294" s="27">
        <f t="shared" si="4"/>
        <v>157764</v>
      </c>
    </row>
    <row r="295" spans="2:9">
      <c r="B295" s="30">
        <v>43245</v>
      </c>
      <c r="C295" s="26">
        <v>27162</v>
      </c>
      <c r="D295" s="26">
        <v>26800</v>
      </c>
      <c r="E295" s="26">
        <v>29835</v>
      </c>
      <c r="F295" s="26">
        <v>29191</v>
      </c>
      <c r="G295" s="26">
        <v>29178</v>
      </c>
      <c r="H295" s="26">
        <v>29149</v>
      </c>
      <c r="I295" s="27">
        <f t="shared" si="4"/>
        <v>171315</v>
      </c>
    </row>
    <row r="296" spans="2:9">
      <c r="B296" s="30">
        <v>43246</v>
      </c>
      <c r="C296" s="26">
        <v>29957</v>
      </c>
      <c r="D296" s="26">
        <v>26448</v>
      </c>
      <c r="E296" s="26">
        <v>22975</v>
      </c>
      <c r="F296" s="26">
        <v>28261</v>
      </c>
      <c r="G296" s="26">
        <v>29999</v>
      </c>
      <c r="H296" s="26">
        <v>28153</v>
      </c>
      <c r="I296" s="27">
        <f t="shared" si="4"/>
        <v>165793</v>
      </c>
    </row>
    <row r="297" spans="2:9">
      <c r="B297" s="30">
        <v>43247</v>
      </c>
      <c r="C297" s="26">
        <v>22553</v>
      </c>
      <c r="D297" s="26">
        <v>23239</v>
      </c>
      <c r="E297" s="26">
        <v>28174</v>
      </c>
      <c r="F297" s="26">
        <v>29329</v>
      </c>
      <c r="G297" s="26">
        <v>22215</v>
      </c>
      <c r="H297" s="26">
        <v>22001</v>
      </c>
      <c r="I297" s="27">
        <f t="shared" si="4"/>
        <v>147511</v>
      </c>
    </row>
    <row r="298" spans="2:9">
      <c r="B298" s="30">
        <v>43248</v>
      </c>
      <c r="C298" s="26">
        <v>23084</v>
      </c>
      <c r="D298" s="26">
        <v>21776</v>
      </c>
      <c r="E298" s="26">
        <v>27623</v>
      </c>
      <c r="F298" s="26">
        <v>29319</v>
      </c>
      <c r="G298" s="26">
        <v>22889</v>
      </c>
      <c r="H298" s="26">
        <v>22350</v>
      </c>
      <c r="I298" s="27">
        <f t="shared" si="4"/>
        <v>147041</v>
      </c>
    </row>
    <row r="299" spans="2:9">
      <c r="B299" s="30">
        <v>43249</v>
      </c>
      <c r="C299" s="26">
        <v>26464</v>
      </c>
      <c r="D299" s="26">
        <v>25413</v>
      </c>
      <c r="E299" s="26">
        <v>28795</v>
      </c>
      <c r="F299" s="26">
        <v>26762</v>
      </c>
      <c r="G299" s="26">
        <v>29612</v>
      </c>
      <c r="H299" s="26">
        <v>28797</v>
      </c>
      <c r="I299" s="27">
        <f t="shared" si="4"/>
        <v>165843</v>
      </c>
    </row>
    <row r="300" spans="2:9">
      <c r="B300" s="30">
        <v>43250</v>
      </c>
      <c r="C300" s="26">
        <v>26991</v>
      </c>
      <c r="D300" s="26">
        <v>25178</v>
      </c>
      <c r="E300" s="26">
        <v>22016</v>
      </c>
      <c r="F300" s="26">
        <v>23061</v>
      </c>
      <c r="G300" s="26">
        <v>24338</v>
      </c>
      <c r="H300" s="26">
        <v>25819</v>
      </c>
      <c r="I300" s="27">
        <f t="shared" si="4"/>
        <v>147403</v>
      </c>
    </row>
    <row r="301" spans="2:9">
      <c r="B301" s="30">
        <v>43251</v>
      </c>
      <c r="C301" s="26">
        <v>25995</v>
      </c>
      <c r="D301" s="26">
        <v>28156</v>
      </c>
      <c r="E301" s="26">
        <v>21276</v>
      </c>
      <c r="F301" s="26">
        <v>25649</v>
      </c>
      <c r="G301" s="26">
        <v>28025</v>
      </c>
      <c r="H301" s="26">
        <v>23608</v>
      </c>
      <c r="I301" s="27">
        <f t="shared" si="4"/>
        <v>152709</v>
      </c>
    </row>
    <row r="302" spans="2:9">
      <c r="B302" s="30">
        <v>43252</v>
      </c>
      <c r="C302" s="26">
        <v>26882</v>
      </c>
      <c r="D302" s="26">
        <v>21397</v>
      </c>
      <c r="E302" s="26">
        <v>25410</v>
      </c>
      <c r="F302" s="26">
        <v>21431</v>
      </c>
      <c r="G302" s="26">
        <v>29083</v>
      </c>
      <c r="H302" s="26">
        <v>22876</v>
      </c>
      <c r="I302" s="27">
        <f t="shared" si="4"/>
        <v>147079</v>
      </c>
    </row>
    <row r="303" spans="2:9">
      <c r="B303" s="30">
        <v>43253</v>
      </c>
      <c r="C303" s="26">
        <v>28977</v>
      </c>
      <c r="D303" s="26">
        <v>22832</v>
      </c>
      <c r="E303" s="26">
        <v>25694</v>
      </c>
      <c r="F303" s="26">
        <v>29500</v>
      </c>
      <c r="G303" s="26">
        <v>22515</v>
      </c>
      <c r="H303" s="26">
        <v>29156</v>
      </c>
      <c r="I303" s="27">
        <f t="shared" si="4"/>
        <v>158674</v>
      </c>
    </row>
    <row r="304" spans="2:9">
      <c r="B304" s="30">
        <v>43254</v>
      </c>
      <c r="C304" s="26">
        <v>27695</v>
      </c>
      <c r="D304" s="26">
        <v>23291</v>
      </c>
      <c r="E304" s="26">
        <v>30039</v>
      </c>
      <c r="F304" s="26">
        <v>24147</v>
      </c>
      <c r="G304" s="26">
        <v>27491</v>
      </c>
      <c r="H304" s="26">
        <v>22691</v>
      </c>
      <c r="I304" s="27">
        <f t="shared" si="4"/>
        <v>155354</v>
      </c>
    </row>
    <row r="305" spans="2:9">
      <c r="B305" s="30">
        <v>43255</v>
      </c>
      <c r="C305" s="26">
        <v>30044</v>
      </c>
      <c r="D305" s="26">
        <v>22211</v>
      </c>
      <c r="E305" s="26">
        <v>28277</v>
      </c>
      <c r="F305" s="26">
        <v>24991</v>
      </c>
      <c r="G305" s="26">
        <v>25937</v>
      </c>
      <c r="H305" s="26">
        <v>28592</v>
      </c>
      <c r="I305" s="27">
        <f t="shared" si="4"/>
        <v>160052</v>
      </c>
    </row>
    <row r="306" spans="2:9">
      <c r="B306" s="30">
        <v>43256</v>
      </c>
      <c r="C306" s="26">
        <v>23202</v>
      </c>
      <c r="D306" s="26">
        <v>26648</v>
      </c>
      <c r="E306" s="26">
        <v>24120</v>
      </c>
      <c r="F306" s="26">
        <v>21759</v>
      </c>
      <c r="G306" s="26">
        <v>21208</v>
      </c>
      <c r="H306" s="26">
        <v>21018</v>
      </c>
      <c r="I306" s="27">
        <f t="shared" si="4"/>
        <v>137955</v>
      </c>
    </row>
    <row r="307" spans="2:9">
      <c r="B307" s="30">
        <v>43257</v>
      </c>
      <c r="C307" s="26">
        <v>27957</v>
      </c>
      <c r="D307" s="26">
        <v>25737</v>
      </c>
      <c r="E307" s="26">
        <v>22761</v>
      </c>
      <c r="F307" s="26">
        <v>23272</v>
      </c>
      <c r="G307" s="26">
        <v>22128</v>
      </c>
      <c r="H307" s="26">
        <v>24381</v>
      </c>
      <c r="I307" s="27">
        <f t="shared" si="4"/>
        <v>146236</v>
      </c>
    </row>
    <row r="308" spans="2:9">
      <c r="B308" s="30">
        <v>43258</v>
      </c>
      <c r="C308" s="26">
        <v>28908</v>
      </c>
      <c r="D308" s="26">
        <v>29716</v>
      </c>
      <c r="E308" s="26">
        <v>27430</v>
      </c>
      <c r="F308" s="26">
        <v>27761</v>
      </c>
      <c r="G308" s="26">
        <v>29160</v>
      </c>
      <c r="H308" s="26">
        <v>25325</v>
      </c>
      <c r="I308" s="27">
        <f t="shared" si="4"/>
        <v>168300</v>
      </c>
    </row>
    <row r="309" spans="2:9">
      <c r="B309" s="30">
        <v>43259</v>
      </c>
      <c r="C309" s="26">
        <v>24802</v>
      </c>
      <c r="D309" s="26">
        <v>22493</v>
      </c>
      <c r="E309" s="26">
        <v>22617</v>
      </c>
      <c r="F309" s="26">
        <v>29487</v>
      </c>
      <c r="G309" s="26">
        <v>29975</v>
      </c>
      <c r="H309" s="26">
        <v>26565</v>
      </c>
      <c r="I309" s="27">
        <f t="shared" si="4"/>
        <v>155939</v>
      </c>
    </row>
    <row r="310" spans="2:9">
      <c r="B310" s="30">
        <v>43260</v>
      </c>
      <c r="C310" s="26">
        <v>25499</v>
      </c>
      <c r="D310" s="26">
        <v>26372</v>
      </c>
      <c r="E310" s="26">
        <v>26106</v>
      </c>
      <c r="F310" s="26">
        <v>29699</v>
      </c>
      <c r="G310" s="26">
        <v>24255</v>
      </c>
      <c r="H310" s="26">
        <v>28988</v>
      </c>
      <c r="I310" s="27">
        <f t="shared" si="4"/>
        <v>160919</v>
      </c>
    </row>
    <row r="311" spans="2:9">
      <c r="B311" s="30">
        <v>43261</v>
      </c>
      <c r="C311" s="26">
        <v>28580</v>
      </c>
      <c r="D311" s="26">
        <v>28558</v>
      </c>
      <c r="E311" s="26">
        <v>25953</v>
      </c>
      <c r="F311" s="26">
        <v>27518</v>
      </c>
      <c r="G311" s="26">
        <v>27987</v>
      </c>
      <c r="H311" s="26">
        <v>23689</v>
      </c>
      <c r="I311" s="27">
        <f t="shared" si="4"/>
        <v>162285</v>
      </c>
    </row>
    <row r="312" spans="2:9">
      <c r="B312" s="30">
        <v>43262</v>
      </c>
      <c r="C312" s="26">
        <v>27824</v>
      </c>
      <c r="D312" s="26">
        <v>21618</v>
      </c>
      <c r="E312" s="26">
        <v>28541</v>
      </c>
      <c r="F312" s="26">
        <v>22545</v>
      </c>
      <c r="G312" s="26">
        <v>22742</v>
      </c>
      <c r="H312" s="26">
        <v>25712</v>
      </c>
      <c r="I312" s="27">
        <f t="shared" si="4"/>
        <v>148982</v>
      </c>
    </row>
    <row r="313" spans="2:9">
      <c r="B313" s="30">
        <v>43263</v>
      </c>
      <c r="C313" s="26">
        <v>28097</v>
      </c>
      <c r="D313" s="26">
        <v>29653</v>
      </c>
      <c r="E313" s="26">
        <v>28913</v>
      </c>
      <c r="F313" s="26">
        <v>26096</v>
      </c>
      <c r="G313" s="26">
        <v>27975</v>
      </c>
      <c r="H313" s="26">
        <v>22701</v>
      </c>
      <c r="I313" s="27">
        <f t="shared" si="4"/>
        <v>163435</v>
      </c>
    </row>
    <row r="314" spans="2:9">
      <c r="B314" s="30">
        <v>43264</v>
      </c>
      <c r="C314" s="26">
        <v>24793</v>
      </c>
      <c r="D314" s="26">
        <v>25419</v>
      </c>
      <c r="E314" s="26">
        <v>23433</v>
      </c>
      <c r="F314" s="26">
        <v>26151</v>
      </c>
      <c r="G314" s="26">
        <v>21868</v>
      </c>
      <c r="H314" s="26">
        <v>29204</v>
      </c>
      <c r="I314" s="27">
        <f t="shared" si="4"/>
        <v>150868</v>
      </c>
    </row>
    <row r="315" spans="2:9">
      <c r="B315" s="30">
        <v>43265</v>
      </c>
      <c r="C315" s="26">
        <v>28160</v>
      </c>
      <c r="D315" s="26">
        <v>28838</v>
      </c>
      <c r="E315" s="26">
        <v>27456</v>
      </c>
      <c r="F315" s="26">
        <v>24229</v>
      </c>
      <c r="G315" s="26">
        <v>22251</v>
      </c>
      <c r="H315" s="26">
        <v>27466</v>
      </c>
      <c r="I315" s="27">
        <f t="shared" si="4"/>
        <v>158400</v>
      </c>
    </row>
    <row r="316" spans="2:9">
      <c r="B316" s="30">
        <v>43266</v>
      </c>
      <c r="C316" s="26">
        <v>28862</v>
      </c>
      <c r="D316" s="26">
        <v>24002</v>
      </c>
      <c r="E316" s="26">
        <v>28248</v>
      </c>
      <c r="F316" s="26">
        <v>29702</v>
      </c>
      <c r="G316" s="26">
        <v>25005</v>
      </c>
      <c r="H316" s="26">
        <v>21593</v>
      </c>
      <c r="I316" s="27">
        <f t="shared" si="4"/>
        <v>157412</v>
      </c>
    </row>
    <row r="317" spans="2:9">
      <c r="B317" s="30">
        <v>43267</v>
      </c>
      <c r="C317" s="26">
        <v>27664</v>
      </c>
      <c r="D317" s="26">
        <v>29183</v>
      </c>
      <c r="E317" s="26">
        <v>27060</v>
      </c>
      <c r="F317" s="26">
        <v>23375</v>
      </c>
      <c r="G317" s="26">
        <v>25484</v>
      </c>
      <c r="H317" s="26">
        <v>27928</v>
      </c>
      <c r="I317" s="27">
        <f t="shared" si="4"/>
        <v>160694</v>
      </c>
    </row>
    <row r="318" spans="2:9">
      <c r="B318" s="30">
        <v>43268</v>
      </c>
      <c r="C318" s="26">
        <v>27571</v>
      </c>
      <c r="D318" s="26">
        <v>29149</v>
      </c>
      <c r="E318" s="26">
        <v>20994</v>
      </c>
      <c r="F318" s="26">
        <v>26282</v>
      </c>
      <c r="G318" s="26">
        <v>29116</v>
      </c>
      <c r="H318" s="26">
        <v>21879</v>
      </c>
      <c r="I318" s="27">
        <f t="shared" si="4"/>
        <v>154991</v>
      </c>
    </row>
    <row r="319" spans="2:9">
      <c r="B319" s="30">
        <v>43269</v>
      </c>
      <c r="C319" s="26">
        <v>27369</v>
      </c>
      <c r="D319" s="26">
        <v>22418</v>
      </c>
      <c r="E319" s="26">
        <v>22477</v>
      </c>
      <c r="F319" s="26">
        <v>28743</v>
      </c>
      <c r="G319" s="26">
        <v>28818</v>
      </c>
      <c r="H319" s="26">
        <v>20933</v>
      </c>
      <c r="I319" s="27">
        <f t="shared" si="4"/>
        <v>150758</v>
      </c>
    </row>
    <row r="320" spans="2:9">
      <c r="B320" s="30">
        <v>43270</v>
      </c>
      <c r="C320" s="26">
        <v>28940</v>
      </c>
      <c r="D320" s="26">
        <v>23148</v>
      </c>
      <c r="E320" s="26">
        <v>27085</v>
      </c>
      <c r="F320" s="26">
        <v>29848</v>
      </c>
      <c r="G320" s="26">
        <v>23814</v>
      </c>
      <c r="H320" s="26">
        <v>25501</v>
      </c>
      <c r="I320" s="27">
        <f t="shared" si="4"/>
        <v>158336</v>
      </c>
    </row>
    <row r="321" spans="2:9">
      <c r="B321" s="30">
        <v>43271</v>
      </c>
      <c r="C321" s="26">
        <v>26388</v>
      </c>
      <c r="D321" s="26">
        <v>27839</v>
      </c>
      <c r="E321" s="26">
        <v>22534</v>
      </c>
      <c r="F321" s="26">
        <v>22540</v>
      </c>
      <c r="G321" s="26">
        <v>24572</v>
      </c>
      <c r="H321" s="26">
        <v>21157</v>
      </c>
      <c r="I321" s="27">
        <f t="shared" si="4"/>
        <v>145030</v>
      </c>
    </row>
    <row r="322" spans="2:9">
      <c r="B322" s="30">
        <v>43272</v>
      </c>
      <c r="C322" s="26">
        <v>29748</v>
      </c>
      <c r="D322" s="26">
        <v>28639</v>
      </c>
      <c r="E322" s="26">
        <v>27552</v>
      </c>
      <c r="F322" s="26">
        <v>24807</v>
      </c>
      <c r="G322" s="26">
        <v>26067</v>
      </c>
      <c r="H322" s="26">
        <v>24642</v>
      </c>
      <c r="I322" s="27">
        <f t="shared" si="4"/>
        <v>161455</v>
      </c>
    </row>
    <row r="323" spans="2:9">
      <c r="B323" s="30">
        <v>43273</v>
      </c>
      <c r="C323" s="26">
        <v>29526</v>
      </c>
      <c r="D323" s="26">
        <v>26540</v>
      </c>
      <c r="E323" s="26">
        <v>29185</v>
      </c>
      <c r="F323" s="26">
        <v>27658</v>
      </c>
      <c r="G323" s="26">
        <v>22532</v>
      </c>
      <c r="H323" s="26">
        <v>24695</v>
      </c>
      <c r="I323" s="27">
        <f t="shared" si="4"/>
        <v>160136</v>
      </c>
    </row>
    <row r="324" spans="2:9">
      <c r="B324" s="30">
        <v>43274</v>
      </c>
      <c r="C324" s="26">
        <v>29575</v>
      </c>
      <c r="D324" s="26">
        <v>26489</v>
      </c>
      <c r="E324" s="26">
        <v>28519</v>
      </c>
      <c r="F324" s="26">
        <v>23789</v>
      </c>
      <c r="G324" s="26">
        <v>28383</v>
      </c>
      <c r="H324" s="26">
        <v>28161</v>
      </c>
      <c r="I324" s="27">
        <f t="shared" ref="I324:I387" si="5">SUM(C324:H324)</f>
        <v>164916</v>
      </c>
    </row>
    <row r="325" spans="2:9">
      <c r="B325" s="30">
        <v>43275</v>
      </c>
      <c r="C325" s="26">
        <v>29946</v>
      </c>
      <c r="D325" s="26">
        <v>27517</v>
      </c>
      <c r="E325" s="26">
        <v>25626</v>
      </c>
      <c r="F325" s="26">
        <v>28697</v>
      </c>
      <c r="G325" s="26">
        <v>22774</v>
      </c>
      <c r="H325" s="26">
        <v>29937</v>
      </c>
      <c r="I325" s="27">
        <f t="shared" si="5"/>
        <v>164497</v>
      </c>
    </row>
    <row r="326" spans="2:9">
      <c r="B326" s="30">
        <v>43276</v>
      </c>
      <c r="C326" s="26">
        <v>28651</v>
      </c>
      <c r="D326" s="26">
        <v>26477</v>
      </c>
      <c r="E326" s="26">
        <v>24082</v>
      </c>
      <c r="F326" s="26">
        <v>25045</v>
      </c>
      <c r="G326" s="26">
        <v>27033</v>
      </c>
      <c r="H326" s="26">
        <v>24457</v>
      </c>
      <c r="I326" s="27">
        <f t="shared" si="5"/>
        <v>155745</v>
      </c>
    </row>
    <row r="327" spans="2:9">
      <c r="B327" s="30">
        <v>43277</v>
      </c>
      <c r="C327" s="26">
        <v>22445</v>
      </c>
      <c r="D327" s="26">
        <v>27144</v>
      </c>
      <c r="E327" s="26">
        <v>25762</v>
      </c>
      <c r="F327" s="26">
        <v>26783</v>
      </c>
      <c r="G327" s="26">
        <v>22221</v>
      </c>
      <c r="H327" s="26">
        <v>29782</v>
      </c>
      <c r="I327" s="27">
        <f t="shared" si="5"/>
        <v>154137</v>
      </c>
    </row>
    <row r="328" spans="2:9">
      <c r="B328" s="30">
        <v>43278</v>
      </c>
      <c r="C328" s="26">
        <v>24543</v>
      </c>
      <c r="D328" s="26">
        <v>29383</v>
      </c>
      <c r="E328" s="26">
        <v>30039</v>
      </c>
      <c r="F328" s="26">
        <v>23307</v>
      </c>
      <c r="G328" s="26">
        <v>23128</v>
      </c>
      <c r="H328" s="26">
        <v>27350</v>
      </c>
      <c r="I328" s="27">
        <f t="shared" si="5"/>
        <v>157750</v>
      </c>
    </row>
    <row r="329" spans="2:9">
      <c r="B329" s="30">
        <v>43279</v>
      </c>
      <c r="C329" s="26">
        <v>29978</v>
      </c>
      <c r="D329" s="26">
        <v>26039</v>
      </c>
      <c r="E329" s="26">
        <v>29936</v>
      </c>
      <c r="F329" s="26">
        <v>21217</v>
      </c>
      <c r="G329" s="26">
        <v>25522</v>
      </c>
      <c r="H329" s="26">
        <v>26518</v>
      </c>
      <c r="I329" s="27">
        <f t="shared" si="5"/>
        <v>159210</v>
      </c>
    </row>
    <row r="330" spans="2:9">
      <c r="B330" s="30">
        <v>43280</v>
      </c>
      <c r="C330" s="26">
        <v>26077</v>
      </c>
      <c r="D330" s="26">
        <v>23258</v>
      </c>
      <c r="E330" s="26">
        <v>29590</v>
      </c>
      <c r="F330" s="26">
        <v>25387</v>
      </c>
      <c r="G330" s="26">
        <v>27726</v>
      </c>
      <c r="H330" s="26">
        <v>24543</v>
      </c>
      <c r="I330" s="27">
        <f t="shared" si="5"/>
        <v>156581</v>
      </c>
    </row>
    <row r="331" spans="2:9">
      <c r="B331" s="30">
        <v>43281</v>
      </c>
      <c r="C331" s="26">
        <v>20926</v>
      </c>
      <c r="D331" s="26">
        <v>25641</v>
      </c>
      <c r="E331" s="26">
        <v>29246</v>
      </c>
      <c r="F331" s="26">
        <v>23052</v>
      </c>
      <c r="G331" s="26">
        <v>26042</v>
      </c>
      <c r="H331" s="26">
        <v>26741</v>
      </c>
      <c r="I331" s="27">
        <f t="shared" si="5"/>
        <v>151648</v>
      </c>
    </row>
    <row r="332" spans="2:9">
      <c r="B332" s="30">
        <v>43282</v>
      </c>
      <c r="C332" s="26">
        <v>27333</v>
      </c>
      <c r="D332" s="26">
        <v>23870</v>
      </c>
      <c r="E332" s="26">
        <v>22127</v>
      </c>
      <c r="F332" s="26">
        <v>23553</v>
      </c>
      <c r="G332" s="26">
        <v>27605</v>
      </c>
      <c r="H332" s="26">
        <v>24374</v>
      </c>
      <c r="I332" s="27">
        <f t="shared" si="5"/>
        <v>148862</v>
      </c>
    </row>
    <row r="333" spans="2:9">
      <c r="B333" s="30">
        <v>43283</v>
      </c>
      <c r="C333" s="26">
        <v>26865</v>
      </c>
      <c r="D333" s="26">
        <v>22322</v>
      </c>
      <c r="E333" s="26">
        <v>21066</v>
      </c>
      <c r="F333" s="26">
        <v>27744</v>
      </c>
      <c r="G333" s="26">
        <v>26418</v>
      </c>
      <c r="H333" s="26">
        <v>26314</v>
      </c>
      <c r="I333" s="27">
        <f t="shared" si="5"/>
        <v>150729</v>
      </c>
    </row>
    <row r="334" spans="2:9">
      <c r="B334" s="30">
        <v>43284</v>
      </c>
      <c r="C334" s="26">
        <v>23432</v>
      </c>
      <c r="D334" s="26">
        <v>30012</v>
      </c>
      <c r="E334" s="26">
        <v>21430</v>
      </c>
      <c r="F334" s="26">
        <v>26888</v>
      </c>
      <c r="G334" s="26">
        <v>26224</v>
      </c>
      <c r="H334" s="26">
        <v>23466</v>
      </c>
      <c r="I334" s="27">
        <f t="shared" si="5"/>
        <v>151452</v>
      </c>
    </row>
    <row r="335" spans="2:9">
      <c r="B335" s="30">
        <v>43285</v>
      </c>
      <c r="C335" s="26">
        <v>23062</v>
      </c>
      <c r="D335" s="26">
        <v>27013</v>
      </c>
      <c r="E335" s="26">
        <v>22244</v>
      </c>
      <c r="F335" s="26">
        <v>21207</v>
      </c>
      <c r="G335" s="26">
        <v>26314</v>
      </c>
      <c r="H335" s="26">
        <v>21719</v>
      </c>
      <c r="I335" s="27">
        <f t="shared" si="5"/>
        <v>141559</v>
      </c>
    </row>
    <row r="336" spans="2:9">
      <c r="B336" s="30">
        <v>43286</v>
      </c>
      <c r="C336" s="26">
        <v>27203</v>
      </c>
      <c r="D336" s="26">
        <v>29256</v>
      </c>
      <c r="E336" s="26">
        <v>24441</v>
      </c>
      <c r="F336" s="26">
        <v>28091</v>
      </c>
      <c r="G336" s="26">
        <v>21485</v>
      </c>
      <c r="H336" s="26">
        <v>21027</v>
      </c>
      <c r="I336" s="27">
        <f t="shared" si="5"/>
        <v>151503</v>
      </c>
    </row>
    <row r="337" spans="2:9">
      <c r="B337" s="30">
        <v>43287</v>
      </c>
      <c r="C337" s="26">
        <v>22487</v>
      </c>
      <c r="D337" s="26">
        <v>29538</v>
      </c>
      <c r="E337" s="26">
        <v>22737</v>
      </c>
      <c r="F337" s="26">
        <v>21278</v>
      </c>
      <c r="G337" s="26">
        <v>22104</v>
      </c>
      <c r="H337" s="26">
        <v>26096</v>
      </c>
      <c r="I337" s="27">
        <f t="shared" si="5"/>
        <v>144240</v>
      </c>
    </row>
    <row r="338" spans="2:9">
      <c r="B338" s="30">
        <v>43288</v>
      </c>
      <c r="C338" s="26">
        <v>25176</v>
      </c>
      <c r="D338" s="26">
        <v>26730</v>
      </c>
      <c r="E338" s="26">
        <v>27033</v>
      </c>
      <c r="F338" s="26">
        <v>29145</v>
      </c>
      <c r="G338" s="26">
        <v>23923</v>
      </c>
      <c r="H338" s="26">
        <v>24425</v>
      </c>
      <c r="I338" s="27">
        <f t="shared" si="5"/>
        <v>156432</v>
      </c>
    </row>
    <row r="339" spans="2:9">
      <c r="B339" s="30">
        <v>43289</v>
      </c>
      <c r="C339" s="26">
        <v>26637</v>
      </c>
      <c r="D339" s="26">
        <v>24620</v>
      </c>
      <c r="E339" s="26">
        <v>26042</v>
      </c>
      <c r="F339" s="26">
        <v>24371</v>
      </c>
      <c r="G339" s="26">
        <v>21597</v>
      </c>
      <c r="H339" s="26">
        <v>25223</v>
      </c>
      <c r="I339" s="27">
        <f t="shared" si="5"/>
        <v>148490</v>
      </c>
    </row>
    <row r="340" spans="2:9">
      <c r="B340" s="30">
        <v>43290</v>
      </c>
      <c r="C340" s="26">
        <v>29951</v>
      </c>
      <c r="D340" s="26">
        <v>25014</v>
      </c>
      <c r="E340" s="26">
        <v>24371</v>
      </c>
      <c r="F340" s="26">
        <v>24822</v>
      </c>
      <c r="G340" s="26">
        <v>23486</v>
      </c>
      <c r="H340" s="26">
        <v>27658</v>
      </c>
      <c r="I340" s="27">
        <f t="shared" si="5"/>
        <v>155302</v>
      </c>
    </row>
    <row r="341" spans="2:9">
      <c r="B341" s="30">
        <v>43291</v>
      </c>
      <c r="C341" s="26">
        <v>27912</v>
      </c>
      <c r="D341" s="26">
        <v>24861</v>
      </c>
      <c r="E341" s="26">
        <v>23543</v>
      </c>
      <c r="F341" s="26">
        <v>21291</v>
      </c>
      <c r="G341" s="26">
        <v>22385</v>
      </c>
      <c r="H341" s="26">
        <v>26908</v>
      </c>
      <c r="I341" s="27">
        <f t="shared" si="5"/>
        <v>146900</v>
      </c>
    </row>
    <row r="342" spans="2:9">
      <c r="B342" s="30">
        <v>43292</v>
      </c>
      <c r="C342" s="26">
        <v>25765</v>
      </c>
      <c r="D342" s="26">
        <v>26071</v>
      </c>
      <c r="E342" s="26">
        <v>22025</v>
      </c>
      <c r="F342" s="26">
        <v>22541</v>
      </c>
      <c r="G342" s="26">
        <v>21439</v>
      </c>
      <c r="H342" s="26">
        <v>24915</v>
      </c>
      <c r="I342" s="27">
        <f t="shared" si="5"/>
        <v>142756</v>
      </c>
    </row>
    <row r="343" spans="2:9">
      <c r="B343" s="30">
        <v>43293</v>
      </c>
      <c r="C343" s="26">
        <v>24463</v>
      </c>
      <c r="D343" s="26">
        <v>22738</v>
      </c>
      <c r="E343" s="26">
        <v>25868</v>
      </c>
      <c r="F343" s="26">
        <v>24280</v>
      </c>
      <c r="G343" s="26">
        <v>24471</v>
      </c>
      <c r="H343" s="26">
        <v>26503</v>
      </c>
      <c r="I343" s="27">
        <f t="shared" si="5"/>
        <v>148323</v>
      </c>
    </row>
    <row r="344" spans="2:9">
      <c r="B344" s="30">
        <v>43294</v>
      </c>
      <c r="C344" s="26">
        <v>28528</v>
      </c>
      <c r="D344" s="26">
        <v>24005</v>
      </c>
      <c r="E344" s="26">
        <v>29928</v>
      </c>
      <c r="F344" s="26">
        <v>26825</v>
      </c>
      <c r="G344" s="26">
        <v>21401</v>
      </c>
      <c r="H344" s="26">
        <v>23686</v>
      </c>
      <c r="I344" s="27">
        <f t="shared" si="5"/>
        <v>154373</v>
      </c>
    </row>
    <row r="345" spans="2:9">
      <c r="B345" s="30">
        <v>43295</v>
      </c>
      <c r="C345" s="26">
        <v>23604</v>
      </c>
      <c r="D345" s="26">
        <v>27166</v>
      </c>
      <c r="E345" s="26">
        <v>22198</v>
      </c>
      <c r="F345" s="26">
        <v>25671</v>
      </c>
      <c r="G345" s="26">
        <v>27461</v>
      </c>
      <c r="H345" s="26">
        <v>24752</v>
      </c>
      <c r="I345" s="27">
        <f t="shared" si="5"/>
        <v>150852</v>
      </c>
    </row>
    <row r="346" spans="2:9">
      <c r="B346" s="30">
        <v>43296</v>
      </c>
      <c r="C346" s="26">
        <v>27790</v>
      </c>
      <c r="D346" s="26">
        <v>28889</v>
      </c>
      <c r="E346" s="26">
        <v>22983</v>
      </c>
      <c r="F346" s="26">
        <v>26495</v>
      </c>
      <c r="G346" s="26">
        <v>21132</v>
      </c>
      <c r="H346" s="26">
        <v>24729</v>
      </c>
      <c r="I346" s="27">
        <f t="shared" si="5"/>
        <v>152018</v>
      </c>
    </row>
    <row r="347" spans="2:9">
      <c r="B347" s="30">
        <v>43297</v>
      </c>
      <c r="C347" s="26">
        <v>21073</v>
      </c>
      <c r="D347" s="26">
        <v>25626</v>
      </c>
      <c r="E347" s="26">
        <v>21839</v>
      </c>
      <c r="F347" s="26">
        <v>28978</v>
      </c>
      <c r="G347" s="26">
        <v>27959</v>
      </c>
      <c r="H347" s="26">
        <v>22114</v>
      </c>
      <c r="I347" s="27">
        <f t="shared" si="5"/>
        <v>147589</v>
      </c>
    </row>
    <row r="348" spans="2:9">
      <c r="B348" s="30">
        <v>43298</v>
      </c>
      <c r="C348" s="26">
        <v>26258</v>
      </c>
      <c r="D348" s="26">
        <v>21559</v>
      </c>
      <c r="E348" s="26">
        <v>25051</v>
      </c>
      <c r="F348" s="26">
        <v>27927</v>
      </c>
      <c r="G348" s="26">
        <v>29287</v>
      </c>
      <c r="H348" s="26">
        <v>25041</v>
      </c>
      <c r="I348" s="27">
        <f t="shared" si="5"/>
        <v>155123</v>
      </c>
    </row>
    <row r="349" spans="2:9">
      <c r="B349" s="30">
        <v>43299</v>
      </c>
      <c r="C349" s="26">
        <v>24509</v>
      </c>
      <c r="D349" s="26">
        <v>27231</v>
      </c>
      <c r="E349" s="26">
        <v>27527</v>
      </c>
      <c r="F349" s="26">
        <v>24425</v>
      </c>
      <c r="G349" s="26">
        <v>24654</v>
      </c>
      <c r="H349" s="26">
        <v>22772</v>
      </c>
      <c r="I349" s="27">
        <f t="shared" si="5"/>
        <v>151118</v>
      </c>
    </row>
    <row r="350" spans="2:9">
      <c r="B350" s="30">
        <v>43300</v>
      </c>
      <c r="C350" s="26">
        <v>26881</v>
      </c>
      <c r="D350" s="26">
        <v>26994</v>
      </c>
      <c r="E350" s="26">
        <v>28860</v>
      </c>
      <c r="F350" s="26">
        <v>25305</v>
      </c>
      <c r="G350" s="26">
        <v>29731</v>
      </c>
      <c r="H350" s="26">
        <v>21825</v>
      </c>
      <c r="I350" s="27">
        <f t="shared" si="5"/>
        <v>159596</v>
      </c>
    </row>
    <row r="351" spans="2:9">
      <c r="B351" s="30">
        <v>43301</v>
      </c>
      <c r="C351" s="26">
        <v>21282</v>
      </c>
      <c r="D351" s="26">
        <v>24170</v>
      </c>
      <c r="E351" s="26">
        <v>27459</v>
      </c>
      <c r="F351" s="26">
        <v>27234</v>
      </c>
      <c r="G351" s="26">
        <v>28541</v>
      </c>
      <c r="H351" s="26">
        <v>22420</v>
      </c>
      <c r="I351" s="27">
        <f t="shared" si="5"/>
        <v>151106</v>
      </c>
    </row>
    <row r="352" spans="2:9">
      <c r="B352" s="30">
        <v>43302</v>
      </c>
      <c r="C352" s="26">
        <v>24156</v>
      </c>
      <c r="D352" s="26">
        <v>27149</v>
      </c>
      <c r="E352" s="26">
        <v>23520</v>
      </c>
      <c r="F352" s="26">
        <v>25388</v>
      </c>
      <c r="G352" s="26">
        <v>25630</v>
      </c>
      <c r="H352" s="26">
        <v>21872</v>
      </c>
      <c r="I352" s="27">
        <f t="shared" si="5"/>
        <v>147715</v>
      </c>
    </row>
    <row r="353" spans="2:9">
      <c r="B353" s="30">
        <v>43303</v>
      </c>
      <c r="C353" s="26">
        <v>28592</v>
      </c>
      <c r="D353" s="26">
        <v>28434</v>
      </c>
      <c r="E353" s="26">
        <v>23430</v>
      </c>
      <c r="F353" s="26">
        <v>26009</v>
      </c>
      <c r="G353" s="26">
        <v>21606</v>
      </c>
      <c r="H353" s="26">
        <v>28125</v>
      </c>
      <c r="I353" s="27">
        <f t="shared" si="5"/>
        <v>156196</v>
      </c>
    </row>
    <row r="354" spans="2:9">
      <c r="B354" s="30">
        <v>43304</v>
      </c>
      <c r="C354" s="26">
        <v>25415</v>
      </c>
      <c r="D354" s="26">
        <v>26442</v>
      </c>
      <c r="E354" s="26">
        <v>22160</v>
      </c>
      <c r="F354" s="26">
        <v>24069</v>
      </c>
      <c r="G354" s="26">
        <v>29326</v>
      </c>
      <c r="H354" s="26">
        <v>26663</v>
      </c>
      <c r="I354" s="27">
        <f t="shared" si="5"/>
        <v>154075</v>
      </c>
    </row>
    <row r="355" spans="2:9">
      <c r="B355" s="30">
        <v>43305</v>
      </c>
      <c r="C355" s="26">
        <v>22306</v>
      </c>
      <c r="D355" s="26">
        <v>23101</v>
      </c>
      <c r="E355" s="26">
        <v>23571</v>
      </c>
      <c r="F355" s="26">
        <v>21137</v>
      </c>
      <c r="G355" s="26">
        <v>23828</v>
      </c>
      <c r="H355" s="26">
        <v>29011</v>
      </c>
      <c r="I355" s="27">
        <f t="shared" si="5"/>
        <v>142954</v>
      </c>
    </row>
    <row r="356" spans="2:9">
      <c r="B356" s="30">
        <v>43306</v>
      </c>
      <c r="C356" s="26">
        <v>22742</v>
      </c>
      <c r="D356" s="26">
        <v>21283</v>
      </c>
      <c r="E356" s="26">
        <v>27608</v>
      </c>
      <c r="F356" s="26">
        <v>22989</v>
      </c>
      <c r="G356" s="26">
        <v>30017</v>
      </c>
      <c r="H356" s="26">
        <v>28500</v>
      </c>
      <c r="I356" s="27">
        <f t="shared" si="5"/>
        <v>153139</v>
      </c>
    </row>
    <row r="357" spans="2:9">
      <c r="B357" s="30">
        <v>43307</v>
      </c>
      <c r="C357" s="26">
        <v>22975</v>
      </c>
      <c r="D357" s="26">
        <v>23586</v>
      </c>
      <c r="E357" s="26">
        <v>27765</v>
      </c>
      <c r="F357" s="26">
        <v>27436</v>
      </c>
      <c r="G357" s="26">
        <v>30038</v>
      </c>
      <c r="H357" s="26">
        <v>24032</v>
      </c>
      <c r="I357" s="27">
        <f t="shared" si="5"/>
        <v>155832</v>
      </c>
    </row>
    <row r="358" spans="2:9">
      <c r="B358" s="30">
        <v>43308</v>
      </c>
      <c r="C358" s="26">
        <v>23999</v>
      </c>
      <c r="D358" s="26">
        <v>21849</v>
      </c>
      <c r="E358" s="26">
        <v>22683</v>
      </c>
      <c r="F358" s="26">
        <v>27414</v>
      </c>
      <c r="G358" s="26">
        <v>28116</v>
      </c>
      <c r="H358" s="26">
        <v>29040</v>
      </c>
      <c r="I358" s="27">
        <f t="shared" si="5"/>
        <v>153101</v>
      </c>
    </row>
    <row r="359" spans="2:9">
      <c r="B359" s="30">
        <v>43309</v>
      </c>
      <c r="C359" s="26">
        <v>28173</v>
      </c>
      <c r="D359" s="26">
        <v>21757</v>
      </c>
      <c r="E359" s="26">
        <v>29285</v>
      </c>
      <c r="F359" s="26">
        <v>28600</v>
      </c>
      <c r="G359" s="26">
        <v>29682</v>
      </c>
      <c r="H359" s="26">
        <v>26633</v>
      </c>
      <c r="I359" s="27">
        <f t="shared" si="5"/>
        <v>164130</v>
      </c>
    </row>
    <row r="360" spans="2:9">
      <c r="B360" s="30">
        <v>43310</v>
      </c>
      <c r="C360" s="26">
        <v>27159</v>
      </c>
      <c r="D360" s="26">
        <v>21264</v>
      </c>
      <c r="E360" s="26">
        <v>26595</v>
      </c>
      <c r="F360" s="26">
        <v>23851</v>
      </c>
      <c r="G360" s="26">
        <v>23024</v>
      </c>
      <c r="H360" s="26">
        <v>24672</v>
      </c>
      <c r="I360" s="27">
        <f t="shared" si="5"/>
        <v>146565</v>
      </c>
    </row>
    <row r="361" spans="2:9">
      <c r="B361" s="30">
        <v>43311</v>
      </c>
      <c r="C361" s="26">
        <v>28805</v>
      </c>
      <c r="D361" s="26">
        <v>21065</v>
      </c>
      <c r="E361" s="26">
        <v>27056</v>
      </c>
      <c r="F361" s="26">
        <v>27192</v>
      </c>
      <c r="G361" s="26">
        <v>29216</v>
      </c>
      <c r="H361" s="26">
        <v>23351</v>
      </c>
      <c r="I361" s="27">
        <f t="shared" si="5"/>
        <v>156685</v>
      </c>
    </row>
    <row r="362" spans="2:9">
      <c r="B362" s="30">
        <v>43312</v>
      </c>
      <c r="C362" s="26">
        <v>29232</v>
      </c>
      <c r="D362" s="26">
        <v>24954</v>
      </c>
      <c r="E362" s="26">
        <v>21263</v>
      </c>
      <c r="F362" s="26">
        <v>29995</v>
      </c>
      <c r="G362" s="26">
        <v>23938</v>
      </c>
      <c r="H362" s="26">
        <v>24083</v>
      </c>
      <c r="I362" s="27">
        <f t="shared" si="5"/>
        <v>153465</v>
      </c>
    </row>
    <row r="363" spans="2:9">
      <c r="B363" s="30">
        <v>43313</v>
      </c>
      <c r="C363" s="26">
        <v>24012</v>
      </c>
      <c r="D363" s="26">
        <v>29565</v>
      </c>
      <c r="E363" s="26">
        <v>25595</v>
      </c>
      <c r="F363" s="26">
        <v>24100</v>
      </c>
      <c r="G363" s="26">
        <v>23338</v>
      </c>
      <c r="H363" s="26">
        <v>23187</v>
      </c>
      <c r="I363" s="27">
        <f t="shared" si="5"/>
        <v>149797</v>
      </c>
    </row>
    <row r="364" spans="2:9">
      <c r="B364" s="30">
        <v>43314</v>
      </c>
      <c r="C364" s="26">
        <v>21708</v>
      </c>
      <c r="D364" s="26">
        <v>22790</v>
      </c>
      <c r="E364" s="26">
        <v>23921</v>
      </c>
      <c r="F364" s="26">
        <v>27813</v>
      </c>
      <c r="G364" s="26">
        <v>26092</v>
      </c>
      <c r="H364" s="26">
        <v>26164</v>
      </c>
      <c r="I364" s="27">
        <f t="shared" si="5"/>
        <v>148488</v>
      </c>
    </row>
    <row r="365" spans="2:9">
      <c r="B365" s="30">
        <v>43315</v>
      </c>
      <c r="C365" s="26">
        <v>22739</v>
      </c>
      <c r="D365" s="26">
        <v>23199</v>
      </c>
      <c r="E365" s="26">
        <v>21169</v>
      </c>
      <c r="F365" s="26">
        <v>26690</v>
      </c>
      <c r="G365" s="26">
        <v>29510</v>
      </c>
      <c r="H365" s="26">
        <v>24488</v>
      </c>
      <c r="I365" s="27">
        <f t="shared" si="5"/>
        <v>147795</v>
      </c>
    </row>
    <row r="366" spans="2:9">
      <c r="B366" s="30">
        <v>43316</v>
      </c>
      <c r="C366" s="26">
        <v>28723</v>
      </c>
      <c r="D366" s="26">
        <v>21119</v>
      </c>
      <c r="E366" s="26">
        <v>25597</v>
      </c>
      <c r="F366" s="26">
        <v>22059</v>
      </c>
      <c r="G366" s="26">
        <v>23417</v>
      </c>
      <c r="H366" s="26">
        <v>22594</v>
      </c>
      <c r="I366" s="27">
        <f t="shared" si="5"/>
        <v>143509</v>
      </c>
    </row>
    <row r="367" spans="2:9">
      <c r="B367" s="30">
        <v>43317</v>
      </c>
      <c r="C367" s="26">
        <v>28384</v>
      </c>
      <c r="D367" s="26">
        <v>23528</v>
      </c>
      <c r="E367" s="26">
        <v>27363</v>
      </c>
      <c r="F367" s="26">
        <v>22712</v>
      </c>
      <c r="G367" s="26">
        <v>29217</v>
      </c>
      <c r="H367" s="26">
        <v>21360</v>
      </c>
      <c r="I367" s="27">
        <f t="shared" si="5"/>
        <v>152564</v>
      </c>
    </row>
    <row r="368" spans="2:9">
      <c r="B368" s="30">
        <v>43318</v>
      </c>
      <c r="C368" s="26">
        <v>23007</v>
      </c>
      <c r="D368" s="26">
        <v>23436</v>
      </c>
      <c r="E368" s="26">
        <v>30087</v>
      </c>
      <c r="F368" s="26">
        <v>26348</v>
      </c>
      <c r="G368" s="26">
        <v>27807</v>
      </c>
      <c r="H368" s="26">
        <v>23069</v>
      </c>
      <c r="I368" s="27">
        <f t="shared" si="5"/>
        <v>153754</v>
      </c>
    </row>
    <row r="369" spans="2:9">
      <c r="B369" s="30">
        <v>43319</v>
      </c>
      <c r="C369" s="26">
        <v>22176</v>
      </c>
      <c r="D369" s="26">
        <v>24318</v>
      </c>
      <c r="E369" s="26">
        <v>25410</v>
      </c>
      <c r="F369" s="26">
        <v>29233</v>
      </c>
      <c r="G369" s="26">
        <v>22175</v>
      </c>
      <c r="H369" s="26">
        <v>21272</v>
      </c>
      <c r="I369" s="27">
        <f t="shared" si="5"/>
        <v>144584</v>
      </c>
    </row>
    <row r="370" spans="2:9">
      <c r="B370" s="30">
        <v>43320</v>
      </c>
      <c r="C370" s="26">
        <v>25163</v>
      </c>
      <c r="D370" s="26">
        <v>25789</v>
      </c>
      <c r="E370" s="26">
        <v>23571</v>
      </c>
      <c r="F370" s="26">
        <v>24958</v>
      </c>
      <c r="G370" s="26">
        <v>26239</v>
      </c>
      <c r="H370" s="26">
        <v>24864</v>
      </c>
      <c r="I370" s="27">
        <f t="shared" si="5"/>
        <v>150584</v>
      </c>
    </row>
    <row r="371" spans="2:9">
      <c r="B371" s="30">
        <v>43321</v>
      </c>
      <c r="C371" s="26">
        <v>29026</v>
      </c>
      <c r="D371" s="26">
        <v>23791</v>
      </c>
      <c r="E371" s="26">
        <v>27863</v>
      </c>
      <c r="F371" s="26">
        <v>21217</v>
      </c>
      <c r="G371" s="26">
        <v>27566</v>
      </c>
      <c r="H371" s="26">
        <v>24411</v>
      </c>
      <c r="I371" s="27">
        <f t="shared" si="5"/>
        <v>153874</v>
      </c>
    </row>
    <row r="372" spans="2:9">
      <c r="B372" s="30">
        <v>43322</v>
      </c>
      <c r="C372" s="26">
        <v>25408</v>
      </c>
      <c r="D372" s="26">
        <v>24097</v>
      </c>
      <c r="E372" s="26">
        <v>29616</v>
      </c>
      <c r="F372" s="26">
        <v>24867</v>
      </c>
      <c r="G372" s="26">
        <v>22483</v>
      </c>
      <c r="H372" s="26">
        <v>28437</v>
      </c>
      <c r="I372" s="27">
        <f t="shared" si="5"/>
        <v>154908</v>
      </c>
    </row>
    <row r="373" spans="2:9">
      <c r="B373" s="30">
        <v>43323</v>
      </c>
      <c r="C373" s="26">
        <v>24741</v>
      </c>
      <c r="D373" s="26">
        <v>26006</v>
      </c>
      <c r="E373" s="26">
        <v>21014</v>
      </c>
      <c r="F373" s="26">
        <v>28759</v>
      </c>
      <c r="G373" s="26">
        <v>27820</v>
      </c>
      <c r="H373" s="26">
        <v>27709</v>
      </c>
      <c r="I373" s="27">
        <f t="shared" si="5"/>
        <v>156049</v>
      </c>
    </row>
    <row r="374" spans="2:9">
      <c r="B374" s="30">
        <v>43324</v>
      </c>
      <c r="C374" s="26">
        <v>27746</v>
      </c>
      <c r="D374" s="26">
        <v>25653</v>
      </c>
      <c r="E374" s="26">
        <v>23407</v>
      </c>
      <c r="F374" s="26">
        <v>26603</v>
      </c>
      <c r="G374" s="26">
        <v>27559</v>
      </c>
      <c r="H374" s="26">
        <v>24966</v>
      </c>
      <c r="I374" s="27">
        <f t="shared" si="5"/>
        <v>155934</v>
      </c>
    </row>
    <row r="375" spans="2:9">
      <c r="B375" s="30">
        <v>43325</v>
      </c>
      <c r="C375" s="26">
        <v>26817</v>
      </c>
      <c r="D375" s="26">
        <v>23776</v>
      </c>
      <c r="E375" s="26">
        <v>25208</v>
      </c>
      <c r="F375" s="26">
        <v>22389</v>
      </c>
      <c r="G375" s="26">
        <v>29264</v>
      </c>
      <c r="H375" s="26">
        <v>28524</v>
      </c>
      <c r="I375" s="27">
        <f t="shared" si="5"/>
        <v>155978</v>
      </c>
    </row>
    <row r="376" spans="2:9">
      <c r="B376" s="30">
        <v>43326</v>
      </c>
      <c r="C376" s="26">
        <v>23536</v>
      </c>
      <c r="D376" s="26">
        <v>26745</v>
      </c>
      <c r="E376" s="26">
        <v>24934</v>
      </c>
      <c r="F376" s="26">
        <v>25825</v>
      </c>
      <c r="G376" s="26">
        <v>21189</v>
      </c>
      <c r="H376" s="26">
        <v>22307</v>
      </c>
      <c r="I376" s="27">
        <f t="shared" si="5"/>
        <v>144536</v>
      </c>
    </row>
    <row r="377" spans="2:9">
      <c r="B377" s="30">
        <v>43327</v>
      </c>
      <c r="C377" s="26">
        <v>24277</v>
      </c>
      <c r="D377" s="26">
        <v>24002</v>
      </c>
      <c r="E377" s="26">
        <v>27722</v>
      </c>
      <c r="F377" s="26">
        <v>28117</v>
      </c>
      <c r="G377" s="26">
        <v>25778</v>
      </c>
      <c r="H377" s="26">
        <v>28321</v>
      </c>
      <c r="I377" s="27">
        <f t="shared" si="5"/>
        <v>158217</v>
      </c>
    </row>
    <row r="378" spans="2:9">
      <c r="B378" s="30">
        <v>43328</v>
      </c>
      <c r="C378" s="26">
        <v>28283</v>
      </c>
      <c r="D378" s="26">
        <v>25965</v>
      </c>
      <c r="E378" s="26">
        <v>27097</v>
      </c>
      <c r="F378" s="26">
        <v>26816</v>
      </c>
      <c r="G378" s="26">
        <v>25719</v>
      </c>
      <c r="H378" s="26">
        <v>25598</v>
      </c>
      <c r="I378" s="27">
        <f t="shared" si="5"/>
        <v>159478</v>
      </c>
    </row>
    <row r="379" spans="2:9">
      <c r="B379" s="30">
        <v>43329</v>
      </c>
      <c r="C379" s="26">
        <v>29271</v>
      </c>
      <c r="D379" s="26">
        <v>25894</v>
      </c>
      <c r="E379" s="26">
        <v>28086</v>
      </c>
      <c r="F379" s="26">
        <v>22861</v>
      </c>
      <c r="G379" s="26">
        <v>24043</v>
      </c>
      <c r="H379" s="26">
        <v>27141</v>
      </c>
      <c r="I379" s="27">
        <f t="shared" si="5"/>
        <v>157296</v>
      </c>
    </row>
    <row r="380" spans="2:9">
      <c r="B380" s="30">
        <v>43330</v>
      </c>
      <c r="C380" s="26">
        <v>23533</v>
      </c>
      <c r="D380" s="26">
        <v>24800</v>
      </c>
      <c r="E380" s="26">
        <v>25429</v>
      </c>
      <c r="F380" s="26">
        <v>23688</v>
      </c>
      <c r="G380" s="26">
        <v>23016</v>
      </c>
      <c r="H380" s="26">
        <v>29820</v>
      </c>
      <c r="I380" s="27">
        <f t="shared" si="5"/>
        <v>150286</v>
      </c>
    </row>
    <row r="381" spans="2:9">
      <c r="B381" s="30">
        <v>43331</v>
      </c>
      <c r="C381" s="26">
        <v>24936</v>
      </c>
      <c r="D381" s="26">
        <v>26849</v>
      </c>
      <c r="E381" s="26">
        <v>25944</v>
      </c>
      <c r="F381" s="26">
        <v>26814</v>
      </c>
      <c r="G381" s="26">
        <v>29623</v>
      </c>
      <c r="H381" s="26">
        <v>29104</v>
      </c>
      <c r="I381" s="27">
        <f t="shared" si="5"/>
        <v>163270</v>
      </c>
    </row>
    <row r="382" spans="2:9">
      <c r="B382" s="30">
        <v>43332</v>
      </c>
      <c r="C382" s="26">
        <v>27447</v>
      </c>
      <c r="D382" s="26">
        <v>21355</v>
      </c>
      <c r="E382" s="26">
        <v>29774</v>
      </c>
      <c r="F382" s="26">
        <v>23831</v>
      </c>
      <c r="G382" s="26">
        <v>29067</v>
      </c>
      <c r="H382" s="26">
        <v>22665</v>
      </c>
      <c r="I382" s="27">
        <f t="shared" si="5"/>
        <v>154139</v>
      </c>
    </row>
    <row r="383" spans="2:9">
      <c r="B383" s="30">
        <v>43333</v>
      </c>
      <c r="C383" s="26">
        <v>25658</v>
      </c>
      <c r="D383" s="26">
        <v>21215</v>
      </c>
      <c r="E383" s="26">
        <v>23699</v>
      </c>
      <c r="F383" s="26">
        <v>28525</v>
      </c>
      <c r="G383" s="26">
        <v>29026</v>
      </c>
      <c r="H383" s="26">
        <v>22265</v>
      </c>
      <c r="I383" s="27">
        <f t="shared" si="5"/>
        <v>150388</v>
      </c>
    </row>
    <row r="384" spans="2:9">
      <c r="B384" s="30">
        <v>43334</v>
      </c>
      <c r="C384" s="26">
        <v>25404</v>
      </c>
      <c r="D384" s="26">
        <v>25614</v>
      </c>
      <c r="E384" s="26">
        <v>23503</v>
      </c>
      <c r="F384" s="26">
        <v>23852</v>
      </c>
      <c r="G384" s="26">
        <v>26207</v>
      </c>
      <c r="H384" s="26">
        <v>23312</v>
      </c>
      <c r="I384" s="27">
        <f t="shared" si="5"/>
        <v>147892</v>
      </c>
    </row>
    <row r="385" spans="2:9">
      <c r="B385" s="30">
        <v>43335</v>
      </c>
      <c r="C385" s="26">
        <v>24332</v>
      </c>
      <c r="D385" s="26">
        <v>20924</v>
      </c>
      <c r="E385" s="26">
        <v>22012</v>
      </c>
      <c r="F385" s="26">
        <v>21360</v>
      </c>
      <c r="G385" s="26">
        <v>24023</v>
      </c>
      <c r="H385" s="26">
        <v>29418</v>
      </c>
      <c r="I385" s="27">
        <f t="shared" si="5"/>
        <v>142069</v>
      </c>
    </row>
    <row r="386" spans="2:9">
      <c r="B386" s="30">
        <v>43336</v>
      </c>
      <c r="C386" s="26">
        <v>20916</v>
      </c>
      <c r="D386" s="26">
        <v>25531</v>
      </c>
      <c r="E386" s="26">
        <v>27475</v>
      </c>
      <c r="F386" s="26">
        <v>22926</v>
      </c>
      <c r="G386" s="26">
        <v>29464</v>
      </c>
      <c r="H386" s="26">
        <v>21951</v>
      </c>
      <c r="I386" s="27">
        <f t="shared" si="5"/>
        <v>148263</v>
      </c>
    </row>
    <row r="387" spans="2:9">
      <c r="B387" s="30">
        <v>43337</v>
      </c>
      <c r="C387" s="26">
        <v>25158</v>
      </c>
      <c r="D387" s="26">
        <v>29799</v>
      </c>
      <c r="E387" s="26">
        <v>22738</v>
      </c>
      <c r="F387" s="26">
        <v>23009</v>
      </c>
      <c r="G387" s="26">
        <v>23557</v>
      </c>
      <c r="H387" s="26">
        <v>20901</v>
      </c>
      <c r="I387" s="27">
        <f t="shared" si="5"/>
        <v>145162</v>
      </c>
    </row>
    <row r="388" spans="2:9">
      <c r="B388" s="30">
        <v>43338</v>
      </c>
      <c r="C388" s="26">
        <v>28873</v>
      </c>
      <c r="D388" s="26">
        <v>24350</v>
      </c>
      <c r="E388" s="26">
        <v>26442</v>
      </c>
      <c r="F388" s="26">
        <v>27271</v>
      </c>
      <c r="G388" s="26">
        <v>21702</v>
      </c>
      <c r="H388" s="26">
        <v>22349</v>
      </c>
      <c r="I388" s="27">
        <f t="shared" ref="I388:I451" si="6">SUM(C388:H388)</f>
        <v>150987</v>
      </c>
    </row>
    <row r="389" spans="2:9">
      <c r="B389" s="30">
        <v>43339</v>
      </c>
      <c r="C389" s="26">
        <v>27233</v>
      </c>
      <c r="D389" s="26">
        <v>26790</v>
      </c>
      <c r="E389" s="26">
        <v>28510</v>
      </c>
      <c r="F389" s="26">
        <v>27645</v>
      </c>
      <c r="G389" s="26">
        <v>27395</v>
      </c>
      <c r="H389" s="26">
        <v>21061</v>
      </c>
      <c r="I389" s="27">
        <f t="shared" si="6"/>
        <v>158634</v>
      </c>
    </row>
    <row r="390" spans="2:9">
      <c r="B390" s="30">
        <v>43340</v>
      </c>
      <c r="C390" s="26">
        <v>25503</v>
      </c>
      <c r="D390" s="26">
        <v>23258</v>
      </c>
      <c r="E390" s="26">
        <v>28913</v>
      </c>
      <c r="F390" s="26">
        <v>21317</v>
      </c>
      <c r="G390" s="26">
        <v>28830</v>
      </c>
      <c r="H390" s="26">
        <v>25577</v>
      </c>
      <c r="I390" s="27">
        <f t="shared" si="6"/>
        <v>153398</v>
      </c>
    </row>
    <row r="391" spans="2:9">
      <c r="B391" s="30">
        <v>43341</v>
      </c>
      <c r="C391" s="26">
        <v>23038</v>
      </c>
      <c r="D391" s="26">
        <v>22713</v>
      </c>
      <c r="E391" s="26">
        <v>24651</v>
      </c>
      <c r="F391" s="26">
        <v>22020</v>
      </c>
      <c r="G391" s="26">
        <v>26516</v>
      </c>
      <c r="H391" s="26">
        <v>25885</v>
      </c>
      <c r="I391" s="27">
        <f t="shared" si="6"/>
        <v>144823</v>
      </c>
    </row>
    <row r="392" spans="2:9">
      <c r="B392" s="30">
        <v>43342</v>
      </c>
      <c r="C392" s="26">
        <v>21613</v>
      </c>
      <c r="D392" s="26">
        <v>29932</v>
      </c>
      <c r="E392" s="26">
        <v>26527</v>
      </c>
      <c r="F392" s="26">
        <v>25160</v>
      </c>
      <c r="G392" s="26">
        <v>22145</v>
      </c>
      <c r="H392" s="26">
        <v>21175</v>
      </c>
      <c r="I392" s="27">
        <f t="shared" si="6"/>
        <v>146552</v>
      </c>
    </row>
    <row r="393" spans="2:9">
      <c r="B393" s="30">
        <v>43343</v>
      </c>
      <c r="C393" s="26">
        <v>22796</v>
      </c>
      <c r="D393" s="26">
        <v>29281</v>
      </c>
      <c r="E393" s="26">
        <v>24987</v>
      </c>
      <c r="F393" s="26">
        <v>26490</v>
      </c>
      <c r="G393" s="26">
        <v>24288</v>
      </c>
      <c r="H393" s="26">
        <v>27248</v>
      </c>
      <c r="I393" s="27">
        <f t="shared" si="6"/>
        <v>155090</v>
      </c>
    </row>
    <row r="394" spans="2:9">
      <c r="B394" s="30">
        <v>43344</v>
      </c>
      <c r="C394" s="26">
        <v>30064</v>
      </c>
      <c r="D394" s="26">
        <v>24308</v>
      </c>
      <c r="E394" s="26">
        <v>29343</v>
      </c>
      <c r="F394" s="26">
        <v>25949</v>
      </c>
      <c r="G394" s="26">
        <v>24619</v>
      </c>
      <c r="H394" s="26">
        <v>21541</v>
      </c>
      <c r="I394" s="27">
        <f t="shared" si="6"/>
        <v>155824</v>
      </c>
    </row>
    <row r="395" spans="2:9">
      <c r="B395" s="30">
        <v>43345</v>
      </c>
      <c r="C395" s="26">
        <v>26612</v>
      </c>
      <c r="D395" s="26">
        <v>22358</v>
      </c>
      <c r="E395" s="26">
        <v>23917</v>
      </c>
      <c r="F395" s="26">
        <v>21068</v>
      </c>
      <c r="G395" s="26">
        <v>22741</v>
      </c>
      <c r="H395" s="26">
        <v>29748</v>
      </c>
      <c r="I395" s="27">
        <f t="shared" si="6"/>
        <v>146444</v>
      </c>
    </row>
    <row r="396" spans="2:9">
      <c r="B396" s="30">
        <v>43346</v>
      </c>
      <c r="C396" s="26">
        <v>29631</v>
      </c>
      <c r="D396" s="26">
        <v>25922</v>
      </c>
      <c r="E396" s="26">
        <v>23017</v>
      </c>
      <c r="F396" s="26">
        <v>29246</v>
      </c>
      <c r="G396" s="26">
        <v>28415</v>
      </c>
      <c r="H396" s="26">
        <v>22287</v>
      </c>
      <c r="I396" s="27">
        <f t="shared" si="6"/>
        <v>158518</v>
      </c>
    </row>
    <row r="397" spans="2:9">
      <c r="B397" s="30">
        <v>43347</v>
      </c>
      <c r="C397" s="26">
        <v>26997</v>
      </c>
      <c r="D397" s="26">
        <v>26432</v>
      </c>
      <c r="E397" s="26">
        <v>26146</v>
      </c>
      <c r="F397" s="26">
        <v>27141</v>
      </c>
      <c r="G397" s="26">
        <v>28204</v>
      </c>
      <c r="H397" s="26">
        <v>21512</v>
      </c>
      <c r="I397" s="27">
        <f t="shared" si="6"/>
        <v>156432</v>
      </c>
    </row>
    <row r="398" spans="2:9">
      <c r="B398" s="30">
        <v>43348</v>
      </c>
      <c r="C398" s="26">
        <v>22480</v>
      </c>
      <c r="D398" s="26">
        <v>21451</v>
      </c>
      <c r="E398" s="26">
        <v>25203</v>
      </c>
      <c r="F398" s="26">
        <v>28638</v>
      </c>
      <c r="G398" s="26">
        <v>26137</v>
      </c>
      <c r="H398" s="26">
        <v>26299</v>
      </c>
      <c r="I398" s="27">
        <f t="shared" si="6"/>
        <v>150208</v>
      </c>
    </row>
    <row r="399" spans="2:9">
      <c r="B399" s="30">
        <v>43349</v>
      </c>
      <c r="C399" s="26">
        <v>22082</v>
      </c>
      <c r="D399" s="26">
        <v>21637</v>
      </c>
      <c r="E399" s="26">
        <v>29590</v>
      </c>
      <c r="F399" s="26">
        <v>22891</v>
      </c>
      <c r="G399" s="26">
        <v>26523</v>
      </c>
      <c r="H399" s="26">
        <v>22482</v>
      </c>
      <c r="I399" s="27">
        <f t="shared" si="6"/>
        <v>145205</v>
      </c>
    </row>
    <row r="400" spans="2:9">
      <c r="B400" s="30">
        <v>43350</v>
      </c>
      <c r="C400" s="26">
        <v>24475</v>
      </c>
      <c r="D400" s="26">
        <v>24854</v>
      </c>
      <c r="E400" s="26">
        <v>25538</v>
      </c>
      <c r="F400" s="26">
        <v>26821</v>
      </c>
      <c r="G400" s="26">
        <v>24564</v>
      </c>
      <c r="H400" s="26">
        <v>28005</v>
      </c>
      <c r="I400" s="27">
        <f t="shared" si="6"/>
        <v>154257</v>
      </c>
    </row>
    <row r="401" spans="2:9">
      <c r="B401" s="30">
        <v>43351</v>
      </c>
      <c r="C401" s="26">
        <v>29150</v>
      </c>
      <c r="D401" s="26">
        <v>29138</v>
      </c>
      <c r="E401" s="26">
        <v>22406</v>
      </c>
      <c r="F401" s="26">
        <v>24853</v>
      </c>
      <c r="G401" s="26">
        <v>26156</v>
      </c>
      <c r="H401" s="26">
        <v>29699</v>
      </c>
      <c r="I401" s="27">
        <f t="shared" si="6"/>
        <v>161402</v>
      </c>
    </row>
    <row r="402" spans="2:9">
      <c r="B402" s="30">
        <v>43352</v>
      </c>
      <c r="C402" s="26">
        <v>23824</v>
      </c>
      <c r="D402" s="26">
        <v>23114</v>
      </c>
      <c r="E402" s="26">
        <v>26335</v>
      </c>
      <c r="F402" s="26">
        <v>26958</v>
      </c>
      <c r="G402" s="26">
        <v>27043</v>
      </c>
      <c r="H402" s="26">
        <v>25708</v>
      </c>
      <c r="I402" s="27">
        <f t="shared" si="6"/>
        <v>152982</v>
      </c>
    </row>
    <row r="403" spans="2:9">
      <c r="B403" s="30">
        <v>43353</v>
      </c>
      <c r="C403" s="26">
        <v>30036</v>
      </c>
      <c r="D403" s="26">
        <v>27195</v>
      </c>
      <c r="E403" s="26">
        <v>29122</v>
      </c>
      <c r="F403" s="26">
        <v>24896</v>
      </c>
      <c r="G403" s="26">
        <v>23025</v>
      </c>
      <c r="H403" s="26">
        <v>22317</v>
      </c>
      <c r="I403" s="27">
        <f t="shared" si="6"/>
        <v>156591</v>
      </c>
    </row>
    <row r="404" spans="2:9">
      <c r="B404" s="30">
        <v>43354</v>
      </c>
      <c r="C404" s="26">
        <v>28533</v>
      </c>
      <c r="D404" s="26">
        <v>24240</v>
      </c>
      <c r="E404" s="26">
        <v>24182</v>
      </c>
      <c r="F404" s="26">
        <v>23476</v>
      </c>
      <c r="G404" s="26">
        <v>21727</v>
      </c>
      <c r="H404" s="26">
        <v>24748</v>
      </c>
      <c r="I404" s="27">
        <f t="shared" si="6"/>
        <v>146906</v>
      </c>
    </row>
    <row r="405" spans="2:9">
      <c r="B405" s="30">
        <v>43355</v>
      </c>
      <c r="C405" s="26">
        <v>24927</v>
      </c>
      <c r="D405" s="26">
        <v>24081</v>
      </c>
      <c r="E405" s="26">
        <v>25316</v>
      </c>
      <c r="F405" s="26">
        <v>28714</v>
      </c>
      <c r="G405" s="26">
        <v>26703</v>
      </c>
      <c r="H405" s="26">
        <v>23350</v>
      </c>
      <c r="I405" s="27">
        <f t="shared" si="6"/>
        <v>153091</v>
      </c>
    </row>
    <row r="406" spans="2:9">
      <c r="B406" s="30">
        <v>43356</v>
      </c>
      <c r="C406" s="26">
        <v>26572</v>
      </c>
      <c r="D406" s="26">
        <v>27904</v>
      </c>
      <c r="E406" s="26">
        <v>25851</v>
      </c>
      <c r="F406" s="26">
        <v>25057</v>
      </c>
      <c r="G406" s="26">
        <v>29941</v>
      </c>
      <c r="H406" s="26">
        <v>24738</v>
      </c>
      <c r="I406" s="27">
        <f t="shared" si="6"/>
        <v>160063</v>
      </c>
    </row>
    <row r="407" spans="2:9">
      <c r="B407" s="30">
        <v>43357</v>
      </c>
      <c r="C407" s="26">
        <v>28506</v>
      </c>
      <c r="D407" s="26">
        <v>25234</v>
      </c>
      <c r="E407" s="26">
        <v>20980</v>
      </c>
      <c r="F407" s="26">
        <v>27186</v>
      </c>
      <c r="G407" s="26">
        <v>28923</v>
      </c>
      <c r="H407" s="26">
        <v>24956</v>
      </c>
      <c r="I407" s="27">
        <f t="shared" si="6"/>
        <v>155785</v>
      </c>
    </row>
    <row r="408" spans="2:9">
      <c r="B408" s="30">
        <v>43358</v>
      </c>
      <c r="C408" s="26">
        <v>26593</v>
      </c>
      <c r="D408" s="26">
        <v>28680</v>
      </c>
      <c r="E408" s="26">
        <v>29669</v>
      </c>
      <c r="F408" s="26">
        <v>27108</v>
      </c>
      <c r="G408" s="26">
        <v>25742</v>
      </c>
      <c r="H408" s="26">
        <v>21637</v>
      </c>
      <c r="I408" s="27">
        <f t="shared" si="6"/>
        <v>159429</v>
      </c>
    </row>
    <row r="409" spans="2:9">
      <c r="B409" s="30">
        <v>43359</v>
      </c>
      <c r="C409" s="26">
        <v>29570</v>
      </c>
      <c r="D409" s="26">
        <v>24328</v>
      </c>
      <c r="E409" s="26">
        <v>26326</v>
      </c>
      <c r="F409" s="26">
        <v>24506</v>
      </c>
      <c r="G409" s="26">
        <v>26267</v>
      </c>
      <c r="H409" s="26">
        <v>22482</v>
      </c>
      <c r="I409" s="27">
        <f t="shared" si="6"/>
        <v>153479</v>
      </c>
    </row>
    <row r="410" spans="2:9">
      <c r="B410" s="30">
        <v>43360</v>
      </c>
      <c r="C410" s="26">
        <v>25708</v>
      </c>
      <c r="D410" s="26">
        <v>29626</v>
      </c>
      <c r="E410" s="26">
        <v>25648</v>
      </c>
      <c r="F410" s="26">
        <v>24539</v>
      </c>
      <c r="G410" s="26">
        <v>26003</v>
      </c>
      <c r="H410" s="26">
        <v>21575</v>
      </c>
      <c r="I410" s="27">
        <f t="shared" si="6"/>
        <v>153099</v>
      </c>
    </row>
    <row r="411" spans="2:9">
      <c r="B411" s="30">
        <v>43361</v>
      </c>
      <c r="C411" s="26">
        <v>25567</v>
      </c>
      <c r="D411" s="26">
        <v>25360</v>
      </c>
      <c r="E411" s="26">
        <v>21295</v>
      </c>
      <c r="F411" s="26">
        <v>28579</v>
      </c>
      <c r="G411" s="26">
        <v>22610</v>
      </c>
      <c r="H411" s="26">
        <v>21049</v>
      </c>
      <c r="I411" s="27">
        <f t="shared" si="6"/>
        <v>144460</v>
      </c>
    </row>
    <row r="412" spans="2:9">
      <c r="B412" s="30">
        <v>43362</v>
      </c>
      <c r="C412" s="26">
        <v>29124</v>
      </c>
      <c r="D412" s="26">
        <v>22070</v>
      </c>
      <c r="E412" s="26">
        <v>24816</v>
      </c>
      <c r="F412" s="26">
        <v>23882</v>
      </c>
      <c r="G412" s="26">
        <v>27461</v>
      </c>
      <c r="H412" s="26">
        <v>29879</v>
      </c>
      <c r="I412" s="27">
        <f t="shared" si="6"/>
        <v>157232</v>
      </c>
    </row>
    <row r="413" spans="2:9">
      <c r="B413" s="30">
        <v>43363</v>
      </c>
      <c r="C413" s="26">
        <v>22859</v>
      </c>
      <c r="D413" s="26">
        <v>28609</v>
      </c>
      <c r="E413" s="26">
        <v>25323</v>
      </c>
      <c r="F413" s="26">
        <v>27212</v>
      </c>
      <c r="G413" s="26">
        <v>23688</v>
      </c>
      <c r="H413" s="26">
        <v>21246</v>
      </c>
      <c r="I413" s="27">
        <f t="shared" si="6"/>
        <v>148937</v>
      </c>
    </row>
    <row r="414" spans="2:9">
      <c r="B414" s="30">
        <v>43364</v>
      </c>
      <c r="C414" s="26">
        <v>21933</v>
      </c>
      <c r="D414" s="26">
        <v>21033</v>
      </c>
      <c r="E414" s="26">
        <v>27023</v>
      </c>
      <c r="F414" s="26">
        <v>24272</v>
      </c>
      <c r="G414" s="26">
        <v>21797</v>
      </c>
      <c r="H414" s="26">
        <v>24326</v>
      </c>
      <c r="I414" s="27">
        <f t="shared" si="6"/>
        <v>140384</v>
      </c>
    </row>
    <row r="415" spans="2:9">
      <c r="B415" s="30">
        <v>43365</v>
      </c>
      <c r="C415" s="26">
        <v>25134</v>
      </c>
      <c r="D415" s="26">
        <v>28137</v>
      </c>
      <c r="E415" s="26">
        <v>29723</v>
      </c>
      <c r="F415" s="26">
        <v>25876</v>
      </c>
      <c r="G415" s="26">
        <v>25405</v>
      </c>
      <c r="H415" s="26">
        <v>26164</v>
      </c>
      <c r="I415" s="27">
        <f t="shared" si="6"/>
        <v>160439</v>
      </c>
    </row>
    <row r="416" spans="2:9">
      <c r="B416" s="30">
        <v>43366</v>
      </c>
      <c r="C416" s="26">
        <v>22211</v>
      </c>
      <c r="D416" s="26">
        <v>23073</v>
      </c>
      <c r="E416" s="26">
        <v>25819</v>
      </c>
      <c r="F416" s="26">
        <v>29963</v>
      </c>
      <c r="G416" s="26">
        <v>24154</v>
      </c>
      <c r="H416" s="26">
        <v>30089</v>
      </c>
      <c r="I416" s="27">
        <f t="shared" si="6"/>
        <v>155309</v>
      </c>
    </row>
    <row r="417" spans="2:9">
      <c r="B417" s="30">
        <v>43367</v>
      </c>
      <c r="C417" s="26">
        <v>28945</v>
      </c>
      <c r="D417" s="26">
        <v>27749</v>
      </c>
      <c r="E417" s="26">
        <v>29843</v>
      </c>
      <c r="F417" s="26">
        <v>22152</v>
      </c>
      <c r="G417" s="26">
        <v>26017</v>
      </c>
      <c r="H417" s="26">
        <v>29720</v>
      </c>
      <c r="I417" s="27">
        <f t="shared" si="6"/>
        <v>164426</v>
      </c>
    </row>
    <row r="418" spans="2:9">
      <c r="B418" s="30">
        <v>43368</v>
      </c>
      <c r="C418" s="26">
        <v>21246</v>
      </c>
      <c r="D418" s="26">
        <v>24250</v>
      </c>
      <c r="E418" s="26">
        <v>29853</v>
      </c>
      <c r="F418" s="26">
        <v>23413</v>
      </c>
      <c r="G418" s="26">
        <v>20918</v>
      </c>
      <c r="H418" s="26">
        <v>27401</v>
      </c>
      <c r="I418" s="27">
        <f t="shared" si="6"/>
        <v>147081</v>
      </c>
    </row>
    <row r="419" spans="2:9">
      <c r="B419" s="30">
        <v>43369</v>
      </c>
      <c r="C419" s="26">
        <v>28548</v>
      </c>
      <c r="D419" s="26">
        <v>27420</v>
      </c>
      <c r="E419" s="26">
        <v>21801</v>
      </c>
      <c r="F419" s="26">
        <v>22171</v>
      </c>
      <c r="G419" s="26">
        <v>27470</v>
      </c>
      <c r="H419" s="26">
        <v>27716</v>
      </c>
      <c r="I419" s="27">
        <f t="shared" si="6"/>
        <v>155126</v>
      </c>
    </row>
    <row r="420" spans="2:9">
      <c r="B420" s="30">
        <v>43370</v>
      </c>
      <c r="C420" s="26">
        <v>29504</v>
      </c>
      <c r="D420" s="26">
        <v>28759</v>
      </c>
      <c r="E420" s="26">
        <v>29406</v>
      </c>
      <c r="F420" s="26">
        <v>22844</v>
      </c>
      <c r="G420" s="26">
        <v>22344</v>
      </c>
      <c r="H420" s="26">
        <v>29303</v>
      </c>
      <c r="I420" s="27">
        <f t="shared" si="6"/>
        <v>162160</v>
      </c>
    </row>
    <row r="421" spans="2:9">
      <c r="B421" s="30">
        <v>43371</v>
      </c>
      <c r="C421" s="26">
        <v>21792</v>
      </c>
      <c r="D421" s="26">
        <v>21118</v>
      </c>
      <c r="E421" s="26">
        <v>21886</v>
      </c>
      <c r="F421" s="26">
        <v>27675</v>
      </c>
      <c r="G421" s="26">
        <v>25133</v>
      </c>
      <c r="H421" s="26">
        <v>23474</v>
      </c>
      <c r="I421" s="27">
        <f t="shared" si="6"/>
        <v>141078</v>
      </c>
    </row>
    <row r="422" spans="2:9">
      <c r="B422" s="30">
        <v>43372</v>
      </c>
      <c r="C422" s="26">
        <v>25290</v>
      </c>
      <c r="D422" s="26">
        <v>29984</v>
      </c>
      <c r="E422" s="26">
        <v>27707</v>
      </c>
      <c r="F422" s="26">
        <v>29344</v>
      </c>
      <c r="G422" s="26">
        <v>22501</v>
      </c>
      <c r="H422" s="26">
        <v>28124</v>
      </c>
      <c r="I422" s="27">
        <f t="shared" si="6"/>
        <v>162950</v>
      </c>
    </row>
    <row r="423" spans="2:9">
      <c r="B423" s="30">
        <v>43373</v>
      </c>
      <c r="C423" s="26">
        <v>29933</v>
      </c>
      <c r="D423" s="26">
        <v>28568</v>
      </c>
      <c r="E423" s="26">
        <v>24058</v>
      </c>
      <c r="F423" s="26">
        <v>25308</v>
      </c>
      <c r="G423" s="26">
        <v>26516</v>
      </c>
      <c r="H423" s="26">
        <v>26228</v>
      </c>
      <c r="I423" s="27">
        <f t="shared" si="6"/>
        <v>160611</v>
      </c>
    </row>
    <row r="424" spans="2:9">
      <c r="B424" s="30">
        <v>43374</v>
      </c>
      <c r="C424" s="26">
        <v>28203</v>
      </c>
      <c r="D424" s="26">
        <v>26580</v>
      </c>
      <c r="E424" s="26">
        <v>27135</v>
      </c>
      <c r="F424" s="26">
        <v>29172</v>
      </c>
      <c r="G424" s="26">
        <v>24738</v>
      </c>
      <c r="H424" s="26">
        <v>24597</v>
      </c>
      <c r="I424" s="27">
        <f t="shared" si="6"/>
        <v>160425</v>
      </c>
    </row>
    <row r="425" spans="2:9">
      <c r="B425" s="30">
        <v>43375</v>
      </c>
      <c r="C425" s="26">
        <v>25599</v>
      </c>
      <c r="D425" s="26">
        <v>27631</v>
      </c>
      <c r="E425" s="26">
        <v>22807</v>
      </c>
      <c r="F425" s="26">
        <v>23175</v>
      </c>
      <c r="G425" s="26">
        <v>27163</v>
      </c>
      <c r="H425" s="26">
        <v>21097</v>
      </c>
      <c r="I425" s="27">
        <f t="shared" si="6"/>
        <v>147472</v>
      </c>
    </row>
    <row r="426" spans="2:9">
      <c r="B426" s="30">
        <v>43376</v>
      </c>
      <c r="C426" s="26">
        <v>29076</v>
      </c>
      <c r="D426" s="26">
        <v>25278</v>
      </c>
      <c r="E426" s="26">
        <v>28098</v>
      </c>
      <c r="F426" s="26">
        <v>25785</v>
      </c>
      <c r="G426" s="26">
        <v>25806</v>
      </c>
      <c r="H426" s="26">
        <v>26941</v>
      </c>
      <c r="I426" s="27">
        <f t="shared" si="6"/>
        <v>160984</v>
      </c>
    </row>
    <row r="427" spans="2:9">
      <c r="B427" s="30">
        <v>43377</v>
      </c>
      <c r="C427" s="26">
        <v>27463</v>
      </c>
      <c r="D427" s="26">
        <v>27869</v>
      </c>
      <c r="E427" s="26">
        <v>22501</v>
      </c>
      <c r="F427" s="26">
        <v>26041</v>
      </c>
      <c r="G427" s="26">
        <v>25989</v>
      </c>
      <c r="H427" s="26">
        <v>23510</v>
      </c>
      <c r="I427" s="27">
        <f t="shared" si="6"/>
        <v>153373</v>
      </c>
    </row>
    <row r="428" spans="2:9">
      <c r="B428" s="30">
        <v>43378</v>
      </c>
      <c r="C428" s="26">
        <v>26726</v>
      </c>
      <c r="D428" s="26">
        <v>23272</v>
      </c>
      <c r="E428" s="26">
        <v>29447</v>
      </c>
      <c r="F428" s="26">
        <v>23019</v>
      </c>
      <c r="G428" s="26">
        <v>25159</v>
      </c>
      <c r="H428" s="26">
        <v>25080</v>
      </c>
      <c r="I428" s="27">
        <f t="shared" si="6"/>
        <v>152703</v>
      </c>
    </row>
    <row r="429" spans="2:9">
      <c r="B429" s="30">
        <v>43379</v>
      </c>
      <c r="C429" s="26">
        <v>29135</v>
      </c>
      <c r="D429" s="26">
        <v>23867</v>
      </c>
      <c r="E429" s="26">
        <v>23183</v>
      </c>
      <c r="F429" s="26">
        <v>25988</v>
      </c>
      <c r="G429" s="26">
        <v>25773</v>
      </c>
      <c r="H429" s="26">
        <v>26547</v>
      </c>
      <c r="I429" s="27">
        <f t="shared" si="6"/>
        <v>154493</v>
      </c>
    </row>
    <row r="430" spans="2:9">
      <c r="B430" s="30">
        <v>43380</v>
      </c>
      <c r="C430" s="26">
        <v>26510</v>
      </c>
      <c r="D430" s="26">
        <v>22846</v>
      </c>
      <c r="E430" s="26">
        <v>22058</v>
      </c>
      <c r="F430" s="26">
        <v>28371</v>
      </c>
      <c r="G430" s="26">
        <v>24042</v>
      </c>
      <c r="H430" s="26">
        <v>28891</v>
      </c>
      <c r="I430" s="27">
        <f t="shared" si="6"/>
        <v>152718</v>
      </c>
    </row>
    <row r="431" spans="2:9">
      <c r="B431" s="30">
        <v>43381</v>
      </c>
      <c r="C431" s="26">
        <v>28344</v>
      </c>
      <c r="D431" s="26">
        <v>23297</v>
      </c>
      <c r="E431" s="26">
        <v>27075</v>
      </c>
      <c r="F431" s="26">
        <v>28322</v>
      </c>
      <c r="G431" s="26">
        <v>25989</v>
      </c>
      <c r="H431" s="26">
        <v>29309</v>
      </c>
      <c r="I431" s="27">
        <f t="shared" si="6"/>
        <v>162336</v>
      </c>
    </row>
    <row r="432" spans="2:9">
      <c r="B432" s="30">
        <v>43382</v>
      </c>
      <c r="C432" s="26">
        <v>26250</v>
      </c>
      <c r="D432" s="26">
        <v>23896</v>
      </c>
      <c r="E432" s="26">
        <v>26809</v>
      </c>
      <c r="F432" s="26">
        <v>29033</v>
      </c>
      <c r="G432" s="26">
        <v>22372</v>
      </c>
      <c r="H432" s="26">
        <v>25145</v>
      </c>
      <c r="I432" s="27">
        <f t="shared" si="6"/>
        <v>153505</v>
      </c>
    </row>
    <row r="433" spans="2:9">
      <c r="B433" s="30">
        <v>43383</v>
      </c>
      <c r="C433" s="26">
        <v>21806</v>
      </c>
      <c r="D433" s="26">
        <v>29666</v>
      </c>
      <c r="E433" s="26">
        <v>28343</v>
      </c>
      <c r="F433" s="26">
        <v>28964</v>
      </c>
      <c r="G433" s="26">
        <v>23146</v>
      </c>
      <c r="H433" s="26">
        <v>25300</v>
      </c>
      <c r="I433" s="27">
        <f t="shared" si="6"/>
        <v>157225</v>
      </c>
    </row>
    <row r="434" spans="2:9">
      <c r="B434" s="30">
        <v>43384</v>
      </c>
      <c r="C434" s="26">
        <v>21345</v>
      </c>
      <c r="D434" s="26">
        <v>24331</v>
      </c>
      <c r="E434" s="26">
        <v>22588</v>
      </c>
      <c r="F434" s="26">
        <v>29950</v>
      </c>
      <c r="G434" s="26">
        <v>26960</v>
      </c>
      <c r="H434" s="26">
        <v>30016</v>
      </c>
      <c r="I434" s="27">
        <f t="shared" si="6"/>
        <v>155190</v>
      </c>
    </row>
    <row r="435" spans="2:9">
      <c r="B435" s="30">
        <v>43385</v>
      </c>
      <c r="C435" s="26">
        <v>28046</v>
      </c>
      <c r="D435" s="26">
        <v>29313</v>
      </c>
      <c r="E435" s="26">
        <v>29406</v>
      </c>
      <c r="F435" s="26">
        <v>27238</v>
      </c>
      <c r="G435" s="26">
        <v>20965</v>
      </c>
      <c r="H435" s="26">
        <v>27683</v>
      </c>
      <c r="I435" s="27">
        <f t="shared" si="6"/>
        <v>162651</v>
      </c>
    </row>
    <row r="436" spans="2:9">
      <c r="B436" s="30">
        <v>43386</v>
      </c>
      <c r="C436" s="26">
        <v>27505</v>
      </c>
      <c r="D436" s="26">
        <v>24137</v>
      </c>
      <c r="E436" s="26">
        <v>27749</v>
      </c>
      <c r="F436" s="26">
        <v>20937</v>
      </c>
      <c r="G436" s="26">
        <v>22704</v>
      </c>
      <c r="H436" s="26">
        <v>29839</v>
      </c>
      <c r="I436" s="27">
        <f t="shared" si="6"/>
        <v>152871</v>
      </c>
    </row>
    <row r="437" spans="2:9">
      <c r="B437" s="30">
        <v>43387</v>
      </c>
      <c r="C437" s="26">
        <v>28445</v>
      </c>
      <c r="D437" s="26">
        <v>25048</v>
      </c>
      <c r="E437" s="26">
        <v>25470</v>
      </c>
      <c r="F437" s="26">
        <v>23370</v>
      </c>
      <c r="G437" s="26">
        <v>27165</v>
      </c>
      <c r="H437" s="26">
        <v>29790</v>
      </c>
      <c r="I437" s="27">
        <f t="shared" si="6"/>
        <v>159288</v>
      </c>
    </row>
    <row r="438" spans="2:9">
      <c r="B438" s="30">
        <v>43388</v>
      </c>
      <c r="C438" s="26">
        <v>29268</v>
      </c>
      <c r="D438" s="26">
        <v>23215</v>
      </c>
      <c r="E438" s="26">
        <v>22583</v>
      </c>
      <c r="F438" s="26">
        <v>23274</v>
      </c>
      <c r="G438" s="26">
        <v>28463</v>
      </c>
      <c r="H438" s="26">
        <v>22958</v>
      </c>
      <c r="I438" s="27">
        <f t="shared" si="6"/>
        <v>149761</v>
      </c>
    </row>
    <row r="439" spans="2:9">
      <c r="B439" s="30">
        <v>43389</v>
      </c>
      <c r="C439" s="26">
        <v>23752</v>
      </c>
      <c r="D439" s="26">
        <v>26384</v>
      </c>
      <c r="E439" s="26">
        <v>29206</v>
      </c>
      <c r="F439" s="26">
        <v>25961</v>
      </c>
      <c r="G439" s="26">
        <v>30032</v>
      </c>
      <c r="H439" s="26">
        <v>21543</v>
      </c>
      <c r="I439" s="27">
        <f t="shared" si="6"/>
        <v>156878</v>
      </c>
    </row>
    <row r="440" spans="2:9">
      <c r="B440" s="30">
        <v>43390</v>
      </c>
      <c r="C440" s="26">
        <v>24911</v>
      </c>
      <c r="D440" s="26">
        <v>26172</v>
      </c>
      <c r="E440" s="26">
        <v>23375</v>
      </c>
      <c r="F440" s="26">
        <v>27640</v>
      </c>
      <c r="G440" s="26">
        <v>25359</v>
      </c>
      <c r="H440" s="26">
        <v>22587</v>
      </c>
      <c r="I440" s="27">
        <f t="shared" si="6"/>
        <v>150044</v>
      </c>
    </row>
    <row r="441" spans="2:9">
      <c r="B441" s="30">
        <v>43391</v>
      </c>
      <c r="C441" s="26">
        <v>26212</v>
      </c>
      <c r="D441" s="26">
        <v>30010</v>
      </c>
      <c r="E441" s="26">
        <v>29778</v>
      </c>
      <c r="F441" s="26">
        <v>25787</v>
      </c>
      <c r="G441" s="26">
        <v>23294</v>
      </c>
      <c r="H441" s="26">
        <v>28306</v>
      </c>
      <c r="I441" s="27">
        <f t="shared" si="6"/>
        <v>163387</v>
      </c>
    </row>
    <row r="442" spans="2:9">
      <c r="B442" s="30">
        <v>43392</v>
      </c>
      <c r="C442" s="26">
        <v>23307</v>
      </c>
      <c r="D442" s="26">
        <v>23299</v>
      </c>
      <c r="E442" s="26">
        <v>23868</v>
      </c>
      <c r="F442" s="26">
        <v>26557</v>
      </c>
      <c r="G442" s="26">
        <v>27837</v>
      </c>
      <c r="H442" s="26">
        <v>29724</v>
      </c>
      <c r="I442" s="27">
        <f t="shared" si="6"/>
        <v>154592</v>
      </c>
    </row>
    <row r="443" spans="2:9">
      <c r="B443" s="30">
        <v>43393</v>
      </c>
      <c r="C443" s="26">
        <v>27345</v>
      </c>
      <c r="D443" s="26">
        <v>23698</v>
      </c>
      <c r="E443" s="26">
        <v>23396</v>
      </c>
      <c r="F443" s="26">
        <v>27530</v>
      </c>
      <c r="G443" s="26">
        <v>23636</v>
      </c>
      <c r="H443" s="26">
        <v>29143</v>
      </c>
      <c r="I443" s="27">
        <f t="shared" si="6"/>
        <v>154748</v>
      </c>
    </row>
    <row r="444" spans="2:9">
      <c r="B444" s="30">
        <v>43394</v>
      </c>
      <c r="C444" s="26">
        <v>22948</v>
      </c>
      <c r="D444" s="26">
        <v>27411</v>
      </c>
      <c r="E444" s="26">
        <v>23997</v>
      </c>
      <c r="F444" s="26">
        <v>22334</v>
      </c>
      <c r="G444" s="26">
        <v>28298</v>
      </c>
      <c r="H444" s="26">
        <v>27932</v>
      </c>
      <c r="I444" s="27">
        <f t="shared" si="6"/>
        <v>152920</v>
      </c>
    </row>
    <row r="445" spans="2:9">
      <c r="B445" s="30">
        <v>43395</v>
      </c>
      <c r="C445" s="26">
        <v>29408</v>
      </c>
      <c r="D445" s="26">
        <v>28194</v>
      </c>
      <c r="E445" s="26">
        <v>27698</v>
      </c>
      <c r="F445" s="26">
        <v>21837</v>
      </c>
      <c r="G445" s="26">
        <v>25771</v>
      </c>
      <c r="H445" s="26">
        <v>28790</v>
      </c>
      <c r="I445" s="27">
        <f t="shared" si="6"/>
        <v>161698</v>
      </c>
    </row>
    <row r="446" spans="2:9">
      <c r="B446" s="30">
        <v>43396</v>
      </c>
      <c r="C446" s="26">
        <v>27042</v>
      </c>
      <c r="D446" s="26">
        <v>25983</v>
      </c>
      <c r="E446" s="26">
        <v>26676</v>
      </c>
      <c r="F446" s="26">
        <v>24446</v>
      </c>
      <c r="G446" s="26">
        <v>23768</v>
      </c>
      <c r="H446" s="26">
        <v>22188</v>
      </c>
      <c r="I446" s="27">
        <f t="shared" si="6"/>
        <v>150103</v>
      </c>
    </row>
    <row r="447" spans="2:9">
      <c r="B447" s="30">
        <v>43397</v>
      </c>
      <c r="C447" s="26">
        <v>25931</v>
      </c>
      <c r="D447" s="26">
        <v>24969</v>
      </c>
      <c r="E447" s="26">
        <v>26992</v>
      </c>
      <c r="F447" s="26">
        <v>27305</v>
      </c>
      <c r="G447" s="26">
        <v>22654</v>
      </c>
      <c r="H447" s="26">
        <v>26264</v>
      </c>
      <c r="I447" s="27">
        <f t="shared" si="6"/>
        <v>154115</v>
      </c>
    </row>
    <row r="448" spans="2:9">
      <c r="B448" s="30">
        <v>43398</v>
      </c>
      <c r="C448" s="26">
        <v>25938</v>
      </c>
      <c r="D448" s="26">
        <v>29234</v>
      </c>
      <c r="E448" s="26">
        <v>29650</v>
      </c>
      <c r="F448" s="26">
        <v>22305</v>
      </c>
      <c r="G448" s="26">
        <v>27756</v>
      </c>
      <c r="H448" s="26">
        <v>28887</v>
      </c>
      <c r="I448" s="27">
        <f t="shared" si="6"/>
        <v>163770</v>
      </c>
    </row>
    <row r="449" spans="2:9">
      <c r="B449" s="30">
        <v>43399</v>
      </c>
      <c r="C449" s="26">
        <v>27545</v>
      </c>
      <c r="D449" s="26">
        <v>23372</v>
      </c>
      <c r="E449" s="26">
        <v>21748</v>
      </c>
      <c r="F449" s="26">
        <v>24697</v>
      </c>
      <c r="G449" s="26">
        <v>22621</v>
      </c>
      <c r="H449" s="26">
        <v>25077</v>
      </c>
      <c r="I449" s="27">
        <f t="shared" si="6"/>
        <v>145060</v>
      </c>
    </row>
    <row r="450" spans="2:9">
      <c r="B450" s="30">
        <v>43400</v>
      </c>
      <c r="C450" s="26">
        <v>21433</v>
      </c>
      <c r="D450" s="26">
        <v>21033</v>
      </c>
      <c r="E450" s="26">
        <v>21454</v>
      </c>
      <c r="F450" s="26">
        <v>29224</v>
      </c>
      <c r="G450" s="26">
        <v>26080</v>
      </c>
      <c r="H450" s="26">
        <v>26691</v>
      </c>
      <c r="I450" s="27">
        <f t="shared" si="6"/>
        <v>145915</v>
      </c>
    </row>
    <row r="451" spans="2:9">
      <c r="B451" s="30">
        <v>43401</v>
      </c>
      <c r="C451" s="26">
        <v>24638</v>
      </c>
      <c r="D451" s="26">
        <v>21497</v>
      </c>
      <c r="E451" s="26">
        <v>22483</v>
      </c>
      <c r="F451" s="26">
        <v>22695</v>
      </c>
      <c r="G451" s="26">
        <v>25358</v>
      </c>
      <c r="H451" s="26">
        <v>24807</v>
      </c>
      <c r="I451" s="27">
        <f t="shared" si="6"/>
        <v>141478</v>
      </c>
    </row>
    <row r="452" spans="2:9">
      <c r="B452" s="30">
        <v>43402</v>
      </c>
      <c r="C452" s="26">
        <v>28192</v>
      </c>
      <c r="D452" s="26">
        <v>29233</v>
      </c>
      <c r="E452" s="26">
        <v>21218</v>
      </c>
      <c r="F452" s="26">
        <v>26423</v>
      </c>
      <c r="G452" s="26">
        <v>26156</v>
      </c>
      <c r="H452" s="26">
        <v>20974</v>
      </c>
      <c r="I452" s="27">
        <f t="shared" ref="I452:I515" si="7">SUM(C452:H452)</f>
        <v>152196</v>
      </c>
    </row>
    <row r="453" spans="2:9">
      <c r="B453" s="30">
        <v>43403</v>
      </c>
      <c r="C453" s="26">
        <v>23791</v>
      </c>
      <c r="D453" s="26">
        <v>24674</v>
      </c>
      <c r="E453" s="26">
        <v>20953</v>
      </c>
      <c r="F453" s="26">
        <v>25133</v>
      </c>
      <c r="G453" s="26">
        <v>27622</v>
      </c>
      <c r="H453" s="26">
        <v>25374</v>
      </c>
      <c r="I453" s="27">
        <f t="shared" si="7"/>
        <v>147547</v>
      </c>
    </row>
    <row r="454" spans="2:9">
      <c r="B454" s="30">
        <v>43404</v>
      </c>
      <c r="C454" s="26">
        <v>28665</v>
      </c>
      <c r="D454" s="26">
        <v>24836</v>
      </c>
      <c r="E454" s="26">
        <v>29735</v>
      </c>
      <c r="F454" s="26">
        <v>25396</v>
      </c>
      <c r="G454" s="26">
        <v>27800</v>
      </c>
      <c r="H454" s="26">
        <v>21355</v>
      </c>
      <c r="I454" s="27">
        <f t="shared" si="7"/>
        <v>157787</v>
      </c>
    </row>
    <row r="455" spans="2:9">
      <c r="B455" s="30">
        <v>43405</v>
      </c>
      <c r="C455" s="26">
        <v>25610</v>
      </c>
      <c r="D455" s="26">
        <v>24378</v>
      </c>
      <c r="E455" s="26">
        <v>29493</v>
      </c>
      <c r="F455" s="26">
        <v>29968</v>
      </c>
      <c r="G455" s="26">
        <v>27055</v>
      </c>
      <c r="H455" s="26">
        <v>27519</v>
      </c>
      <c r="I455" s="27">
        <f t="shared" si="7"/>
        <v>164023</v>
      </c>
    </row>
    <row r="456" spans="2:9">
      <c r="B456" s="30">
        <v>43406</v>
      </c>
      <c r="C456" s="26">
        <v>23720</v>
      </c>
      <c r="D456" s="26">
        <v>26963</v>
      </c>
      <c r="E456" s="26">
        <v>28235</v>
      </c>
      <c r="F456" s="26">
        <v>29612</v>
      </c>
      <c r="G456" s="26">
        <v>24631</v>
      </c>
      <c r="H456" s="26">
        <v>23759</v>
      </c>
      <c r="I456" s="27">
        <f t="shared" si="7"/>
        <v>156920</v>
      </c>
    </row>
    <row r="457" spans="2:9">
      <c r="B457" s="30">
        <v>43407</v>
      </c>
      <c r="C457" s="26">
        <v>29145</v>
      </c>
      <c r="D457" s="26">
        <v>29835</v>
      </c>
      <c r="E457" s="26">
        <v>22122</v>
      </c>
      <c r="F457" s="26">
        <v>27948</v>
      </c>
      <c r="G457" s="26">
        <v>28127</v>
      </c>
      <c r="H457" s="26">
        <v>28955</v>
      </c>
      <c r="I457" s="27">
        <f t="shared" si="7"/>
        <v>166132</v>
      </c>
    </row>
    <row r="458" spans="2:9">
      <c r="B458" s="30">
        <v>43408</v>
      </c>
      <c r="C458" s="26">
        <v>24457</v>
      </c>
      <c r="D458" s="26">
        <v>27456</v>
      </c>
      <c r="E458" s="26">
        <v>27217</v>
      </c>
      <c r="F458" s="26">
        <v>26138</v>
      </c>
      <c r="G458" s="26">
        <v>28489</v>
      </c>
      <c r="H458" s="26">
        <v>29599</v>
      </c>
      <c r="I458" s="27">
        <f t="shared" si="7"/>
        <v>163356</v>
      </c>
    </row>
    <row r="459" spans="2:9">
      <c r="B459" s="30">
        <v>43409</v>
      </c>
      <c r="C459" s="26">
        <v>28188</v>
      </c>
      <c r="D459" s="26">
        <v>22671</v>
      </c>
      <c r="E459" s="26">
        <v>22260</v>
      </c>
      <c r="F459" s="26">
        <v>25611</v>
      </c>
      <c r="G459" s="26">
        <v>25900</v>
      </c>
      <c r="H459" s="26">
        <v>23356</v>
      </c>
      <c r="I459" s="27">
        <f t="shared" si="7"/>
        <v>147986</v>
      </c>
    </row>
    <row r="460" spans="2:9">
      <c r="B460" s="30">
        <v>43410</v>
      </c>
      <c r="C460" s="26">
        <v>25128</v>
      </c>
      <c r="D460" s="26">
        <v>20904</v>
      </c>
      <c r="E460" s="26">
        <v>29531</v>
      </c>
      <c r="F460" s="26">
        <v>21589</v>
      </c>
      <c r="G460" s="26">
        <v>27342</v>
      </c>
      <c r="H460" s="26">
        <v>29894</v>
      </c>
      <c r="I460" s="27">
        <f t="shared" si="7"/>
        <v>154388</v>
      </c>
    </row>
    <row r="461" spans="2:9">
      <c r="B461" s="30">
        <v>43411</v>
      </c>
      <c r="C461" s="26">
        <v>24744</v>
      </c>
      <c r="D461" s="26">
        <v>28581</v>
      </c>
      <c r="E461" s="26">
        <v>28185</v>
      </c>
      <c r="F461" s="26">
        <v>23553</v>
      </c>
      <c r="G461" s="26">
        <v>22365</v>
      </c>
      <c r="H461" s="26">
        <v>21843</v>
      </c>
      <c r="I461" s="27">
        <f t="shared" si="7"/>
        <v>149271</v>
      </c>
    </row>
    <row r="462" spans="2:9">
      <c r="B462" s="30">
        <v>43412</v>
      </c>
      <c r="C462" s="26">
        <v>28410</v>
      </c>
      <c r="D462" s="26">
        <v>22749</v>
      </c>
      <c r="E462" s="26">
        <v>21562</v>
      </c>
      <c r="F462" s="26">
        <v>29977</v>
      </c>
      <c r="G462" s="26">
        <v>20943</v>
      </c>
      <c r="H462" s="26">
        <v>27945</v>
      </c>
      <c r="I462" s="27">
        <f t="shared" si="7"/>
        <v>151586</v>
      </c>
    </row>
    <row r="463" spans="2:9">
      <c r="B463" s="30">
        <v>43413</v>
      </c>
      <c r="C463" s="26">
        <v>24499</v>
      </c>
      <c r="D463" s="26">
        <v>26223</v>
      </c>
      <c r="E463" s="26">
        <v>24999</v>
      </c>
      <c r="F463" s="26">
        <v>26309</v>
      </c>
      <c r="G463" s="26">
        <v>24668</v>
      </c>
      <c r="H463" s="26">
        <v>23183</v>
      </c>
      <c r="I463" s="27">
        <f t="shared" si="7"/>
        <v>149881</v>
      </c>
    </row>
    <row r="464" spans="2:9">
      <c r="B464" s="30">
        <v>43414</v>
      </c>
      <c r="C464" s="26">
        <v>22861</v>
      </c>
      <c r="D464" s="26">
        <v>22986</v>
      </c>
      <c r="E464" s="26">
        <v>23530</v>
      </c>
      <c r="F464" s="26">
        <v>25564</v>
      </c>
      <c r="G464" s="26">
        <v>21345</v>
      </c>
      <c r="H464" s="26">
        <v>26847</v>
      </c>
      <c r="I464" s="27">
        <f t="shared" si="7"/>
        <v>143133</v>
      </c>
    </row>
    <row r="465" spans="2:9">
      <c r="B465" s="30">
        <v>43415</v>
      </c>
      <c r="C465" s="26">
        <v>26181</v>
      </c>
      <c r="D465" s="26">
        <v>25767</v>
      </c>
      <c r="E465" s="26">
        <v>26827</v>
      </c>
      <c r="F465" s="26">
        <v>21369</v>
      </c>
      <c r="G465" s="26">
        <v>21991</v>
      </c>
      <c r="H465" s="26">
        <v>25262</v>
      </c>
      <c r="I465" s="27">
        <f t="shared" si="7"/>
        <v>147397</v>
      </c>
    </row>
    <row r="466" spans="2:9">
      <c r="B466" s="30">
        <v>43416</v>
      </c>
      <c r="C466" s="26">
        <v>21683</v>
      </c>
      <c r="D466" s="26">
        <v>23803</v>
      </c>
      <c r="E466" s="26">
        <v>21992</v>
      </c>
      <c r="F466" s="26">
        <v>21257</v>
      </c>
      <c r="G466" s="26">
        <v>23897</v>
      </c>
      <c r="H466" s="26">
        <v>24819</v>
      </c>
      <c r="I466" s="27">
        <f t="shared" si="7"/>
        <v>137451</v>
      </c>
    </row>
    <row r="467" spans="2:9">
      <c r="B467" s="30">
        <v>43417</v>
      </c>
      <c r="C467" s="26">
        <v>23842</v>
      </c>
      <c r="D467" s="26">
        <v>29224</v>
      </c>
      <c r="E467" s="26">
        <v>27428</v>
      </c>
      <c r="F467" s="26">
        <v>21172</v>
      </c>
      <c r="G467" s="26">
        <v>27154</v>
      </c>
      <c r="H467" s="26">
        <v>20939</v>
      </c>
      <c r="I467" s="27">
        <f t="shared" si="7"/>
        <v>149759</v>
      </c>
    </row>
    <row r="468" spans="2:9">
      <c r="B468" s="30">
        <v>43418</v>
      </c>
      <c r="C468" s="26">
        <v>25537</v>
      </c>
      <c r="D468" s="26">
        <v>22014</v>
      </c>
      <c r="E468" s="26">
        <v>25692</v>
      </c>
      <c r="F468" s="26">
        <v>21593</v>
      </c>
      <c r="G468" s="26">
        <v>23098</v>
      </c>
      <c r="H468" s="26">
        <v>28131</v>
      </c>
      <c r="I468" s="27">
        <f t="shared" si="7"/>
        <v>146065</v>
      </c>
    </row>
    <row r="469" spans="2:9">
      <c r="B469" s="30">
        <v>43419</v>
      </c>
      <c r="C469" s="26">
        <v>22891</v>
      </c>
      <c r="D469" s="26">
        <v>24935</v>
      </c>
      <c r="E469" s="26">
        <v>24172</v>
      </c>
      <c r="F469" s="26">
        <v>21937</v>
      </c>
      <c r="G469" s="26">
        <v>28587</v>
      </c>
      <c r="H469" s="26">
        <v>27468</v>
      </c>
      <c r="I469" s="27">
        <f t="shared" si="7"/>
        <v>149990</v>
      </c>
    </row>
    <row r="470" spans="2:9">
      <c r="B470" s="30">
        <v>43420</v>
      </c>
      <c r="C470" s="26">
        <v>25155</v>
      </c>
      <c r="D470" s="26">
        <v>25158</v>
      </c>
      <c r="E470" s="26">
        <v>25154</v>
      </c>
      <c r="F470" s="26">
        <v>29439</v>
      </c>
      <c r="G470" s="26">
        <v>27871</v>
      </c>
      <c r="H470" s="26">
        <v>22032</v>
      </c>
      <c r="I470" s="27">
        <f t="shared" si="7"/>
        <v>154809</v>
      </c>
    </row>
    <row r="471" spans="2:9">
      <c r="B471" s="30">
        <v>43421</v>
      </c>
      <c r="C471" s="26">
        <v>24567</v>
      </c>
      <c r="D471" s="26">
        <v>25958</v>
      </c>
      <c r="E471" s="26">
        <v>26450</v>
      </c>
      <c r="F471" s="26">
        <v>24584</v>
      </c>
      <c r="G471" s="26">
        <v>23517</v>
      </c>
      <c r="H471" s="26">
        <v>21636</v>
      </c>
      <c r="I471" s="27">
        <f t="shared" si="7"/>
        <v>146712</v>
      </c>
    </row>
    <row r="472" spans="2:9">
      <c r="B472" s="30">
        <v>43422</v>
      </c>
      <c r="C472" s="26">
        <v>21272</v>
      </c>
      <c r="D472" s="26">
        <v>22011</v>
      </c>
      <c r="E472" s="26">
        <v>21894</v>
      </c>
      <c r="F472" s="26">
        <v>24713</v>
      </c>
      <c r="G472" s="26">
        <v>25770</v>
      </c>
      <c r="H472" s="26">
        <v>24086</v>
      </c>
      <c r="I472" s="27">
        <f t="shared" si="7"/>
        <v>139746</v>
      </c>
    </row>
    <row r="473" spans="2:9">
      <c r="B473" s="30">
        <v>43423</v>
      </c>
      <c r="C473" s="26">
        <v>22317</v>
      </c>
      <c r="D473" s="26">
        <v>21482</v>
      </c>
      <c r="E473" s="26">
        <v>25812</v>
      </c>
      <c r="F473" s="26">
        <v>29016</v>
      </c>
      <c r="G473" s="26">
        <v>20926</v>
      </c>
      <c r="H473" s="26">
        <v>25312</v>
      </c>
      <c r="I473" s="27">
        <f t="shared" si="7"/>
        <v>144865</v>
      </c>
    </row>
    <row r="474" spans="2:9">
      <c r="B474" s="30">
        <v>43424</v>
      </c>
      <c r="C474" s="26">
        <v>29738</v>
      </c>
      <c r="D474" s="26">
        <v>22551</v>
      </c>
      <c r="E474" s="26">
        <v>21287</v>
      </c>
      <c r="F474" s="26">
        <v>27755</v>
      </c>
      <c r="G474" s="26">
        <v>25723</v>
      </c>
      <c r="H474" s="26">
        <v>23520</v>
      </c>
      <c r="I474" s="27">
        <f t="shared" si="7"/>
        <v>150574</v>
      </c>
    </row>
    <row r="475" spans="2:9">
      <c r="B475" s="30">
        <v>43425</v>
      </c>
      <c r="C475" s="26">
        <v>24871</v>
      </c>
      <c r="D475" s="26">
        <v>23139</v>
      </c>
      <c r="E475" s="26">
        <v>20915</v>
      </c>
      <c r="F475" s="26">
        <v>26771</v>
      </c>
      <c r="G475" s="26">
        <v>23184</v>
      </c>
      <c r="H475" s="26">
        <v>26064</v>
      </c>
      <c r="I475" s="27">
        <f t="shared" si="7"/>
        <v>144944</v>
      </c>
    </row>
    <row r="476" spans="2:9">
      <c r="B476" s="30">
        <v>43426</v>
      </c>
      <c r="C476" s="26">
        <v>23050</v>
      </c>
      <c r="D476" s="26">
        <v>27448</v>
      </c>
      <c r="E476" s="26">
        <v>21267</v>
      </c>
      <c r="F476" s="26">
        <v>28957</v>
      </c>
      <c r="G476" s="26">
        <v>24197</v>
      </c>
      <c r="H476" s="26">
        <v>27623</v>
      </c>
      <c r="I476" s="27">
        <f t="shared" si="7"/>
        <v>152542</v>
      </c>
    </row>
    <row r="477" spans="2:9">
      <c r="B477" s="30">
        <v>43427</v>
      </c>
      <c r="C477" s="26">
        <v>27951</v>
      </c>
      <c r="D477" s="26">
        <v>21769</v>
      </c>
      <c r="E477" s="26">
        <v>27451</v>
      </c>
      <c r="F477" s="26">
        <v>26674</v>
      </c>
      <c r="G477" s="26">
        <v>21449</v>
      </c>
      <c r="H477" s="26">
        <v>24046</v>
      </c>
      <c r="I477" s="27">
        <f t="shared" si="7"/>
        <v>149340</v>
      </c>
    </row>
    <row r="478" spans="2:9">
      <c r="B478" s="30">
        <v>43428</v>
      </c>
      <c r="C478" s="26">
        <v>25594</v>
      </c>
      <c r="D478" s="26">
        <v>21936</v>
      </c>
      <c r="E478" s="26">
        <v>23386</v>
      </c>
      <c r="F478" s="26">
        <v>28759</v>
      </c>
      <c r="G478" s="26">
        <v>28828</v>
      </c>
      <c r="H478" s="26">
        <v>27062</v>
      </c>
      <c r="I478" s="27">
        <f t="shared" si="7"/>
        <v>155565</v>
      </c>
    </row>
    <row r="479" spans="2:9">
      <c r="B479" s="30">
        <v>43429</v>
      </c>
      <c r="C479" s="26">
        <v>25049</v>
      </c>
      <c r="D479" s="26">
        <v>27695</v>
      </c>
      <c r="E479" s="26">
        <v>23884</v>
      </c>
      <c r="F479" s="26">
        <v>23720</v>
      </c>
      <c r="G479" s="26">
        <v>27947</v>
      </c>
      <c r="H479" s="26">
        <v>24679</v>
      </c>
      <c r="I479" s="27">
        <f t="shared" si="7"/>
        <v>152974</v>
      </c>
    </row>
    <row r="480" spans="2:9">
      <c r="B480" s="30">
        <v>43430</v>
      </c>
      <c r="C480" s="26">
        <v>22194</v>
      </c>
      <c r="D480" s="26">
        <v>27874</v>
      </c>
      <c r="E480" s="26">
        <v>28356</v>
      </c>
      <c r="F480" s="26">
        <v>22123</v>
      </c>
      <c r="G480" s="26">
        <v>29099</v>
      </c>
      <c r="H480" s="26">
        <v>28470</v>
      </c>
      <c r="I480" s="27">
        <f t="shared" si="7"/>
        <v>158116</v>
      </c>
    </row>
    <row r="481" spans="2:9">
      <c r="B481" s="30">
        <v>43431</v>
      </c>
      <c r="C481" s="26">
        <v>22202</v>
      </c>
      <c r="D481" s="26">
        <v>23298</v>
      </c>
      <c r="E481" s="26">
        <v>22459</v>
      </c>
      <c r="F481" s="26">
        <v>24376</v>
      </c>
      <c r="G481" s="26">
        <v>29245</v>
      </c>
      <c r="H481" s="26">
        <v>29888</v>
      </c>
      <c r="I481" s="27">
        <f t="shared" si="7"/>
        <v>151468</v>
      </c>
    </row>
    <row r="482" spans="2:9">
      <c r="B482" s="30">
        <v>43432</v>
      </c>
      <c r="C482" s="26">
        <v>25998</v>
      </c>
      <c r="D482" s="26">
        <v>20924</v>
      </c>
      <c r="E482" s="26">
        <v>21139</v>
      </c>
      <c r="F482" s="26">
        <v>20994</v>
      </c>
      <c r="G482" s="26">
        <v>21239</v>
      </c>
      <c r="H482" s="26">
        <v>25773</v>
      </c>
      <c r="I482" s="27">
        <f t="shared" si="7"/>
        <v>136067</v>
      </c>
    </row>
    <row r="483" spans="2:9">
      <c r="B483" s="30">
        <v>43433</v>
      </c>
      <c r="C483" s="26">
        <v>27468</v>
      </c>
      <c r="D483" s="26">
        <v>23793</v>
      </c>
      <c r="E483" s="26">
        <v>22109</v>
      </c>
      <c r="F483" s="26">
        <v>21091</v>
      </c>
      <c r="G483" s="26">
        <v>21902</v>
      </c>
      <c r="H483" s="26">
        <v>21321</v>
      </c>
      <c r="I483" s="27">
        <f t="shared" si="7"/>
        <v>137684</v>
      </c>
    </row>
    <row r="484" spans="2:9">
      <c r="B484" s="30">
        <v>43434</v>
      </c>
      <c r="C484" s="26">
        <v>25441</v>
      </c>
      <c r="D484" s="26">
        <v>29452</v>
      </c>
      <c r="E484" s="26">
        <v>24357</v>
      </c>
      <c r="F484" s="26">
        <v>21732</v>
      </c>
      <c r="G484" s="26">
        <v>22251</v>
      </c>
      <c r="H484" s="26">
        <v>25898</v>
      </c>
      <c r="I484" s="27">
        <f t="shared" si="7"/>
        <v>149131</v>
      </c>
    </row>
    <row r="485" spans="2:9">
      <c r="B485" s="30">
        <v>43435</v>
      </c>
      <c r="C485" s="26">
        <v>29334</v>
      </c>
      <c r="D485" s="26">
        <v>29699</v>
      </c>
      <c r="E485" s="26">
        <v>27443</v>
      </c>
      <c r="F485" s="26">
        <v>26143</v>
      </c>
      <c r="G485" s="26">
        <v>24247</v>
      </c>
      <c r="H485" s="26">
        <v>28649</v>
      </c>
      <c r="I485" s="27">
        <f t="shared" si="7"/>
        <v>165515</v>
      </c>
    </row>
    <row r="486" spans="2:9">
      <c r="B486" s="30">
        <v>43436</v>
      </c>
      <c r="C486" s="26">
        <v>25459</v>
      </c>
      <c r="D486" s="26">
        <v>22424</v>
      </c>
      <c r="E486" s="26">
        <v>21256</v>
      </c>
      <c r="F486" s="26">
        <v>27092</v>
      </c>
      <c r="G486" s="26">
        <v>26279</v>
      </c>
      <c r="H486" s="26">
        <v>23334</v>
      </c>
      <c r="I486" s="27">
        <f t="shared" si="7"/>
        <v>145844</v>
      </c>
    </row>
    <row r="487" spans="2:9">
      <c r="B487" s="30">
        <v>43437</v>
      </c>
      <c r="C487" s="26">
        <v>24212</v>
      </c>
      <c r="D487" s="26">
        <v>26619</v>
      </c>
      <c r="E487" s="26">
        <v>28334</v>
      </c>
      <c r="F487" s="26">
        <v>22184</v>
      </c>
      <c r="G487" s="26">
        <v>25302</v>
      </c>
      <c r="H487" s="26">
        <v>27974</v>
      </c>
      <c r="I487" s="27">
        <f t="shared" si="7"/>
        <v>154625</v>
      </c>
    </row>
    <row r="488" spans="2:9">
      <c r="B488" s="30">
        <v>43438</v>
      </c>
      <c r="C488" s="26">
        <v>24882</v>
      </c>
      <c r="D488" s="26">
        <v>29416</v>
      </c>
      <c r="E488" s="26">
        <v>27903</v>
      </c>
      <c r="F488" s="26">
        <v>23401</v>
      </c>
      <c r="G488" s="26">
        <v>29236</v>
      </c>
      <c r="H488" s="26">
        <v>22783</v>
      </c>
      <c r="I488" s="27">
        <f t="shared" si="7"/>
        <v>157621</v>
      </c>
    </row>
    <row r="489" spans="2:9">
      <c r="B489" s="30">
        <v>43439</v>
      </c>
      <c r="C489" s="26">
        <v>25195</v>
      </c>
      <c r="D489" s="26">
        <v>25813</v>
      </c>
      <c r="E489" s="26">
        <v>26881</v>
      </c>
      <c r="F489" s="26">
        <v>27423</v>
      </c>
      <c r="G489" s="26">
        <v>26172</v>
      </c>
      <c r="H489" s="26">
        <v>21389</v>
      </c>
      <c r="I489" s="27">
        <f t="shared" si="7"/>
        <v>152873</v>
      </c>
    </row>
    <row r="490" spans="2:9">
      <c r="B490" s="30">
        <v>43440</v>
      </c>
      <c r="C490" s="26">
        <v>27298</v>
      </c>
      <c r="D490" s="26">
        <v>29148</v>
      </c>
      <c r="E490" s="26">
        <v>22522</v>
      </c>
      <c r="F490" s="26">
        <v>29180</v>
      </c>
      <c r="G490" s="26">
        <v>25970</v>
      </c>
      <c r="H490" s="26">
        <v>30085</v>
      </c>
      <c r="I490" s="27">
        <f t="shared" si="7"/>
        <v>164203</v>
      </c>
    </row>
    <row r="491" spans="2:9">
      <c r="B491" s="30">
        <v>43441</v>
      </c>
      <c r="C491" s="26">
        <v>24313</v>
      </c>
      <c r="D491" s="26">
        <v>22861</v>
      </c>
      <c r="E491" s="26">
        <v>23650</v>
      </c>
      <c r="F491" s="26">
        <v>21725</v>
      </c>
      <c r="G491" s="26">
        <v>29305</v>
      </c>
      <c r="H491" s="26">
        <v>22630</v>
      </c>
      <c r="I491" s="27">
        <f t="shared" si="7"/>
        <v>144484</v>
      </c>
    </row>
    <row r="492" spans="2:9">
      <c r="B492" s="30">
        <v>43442</v>
      </c>
      <c r="C492" s="26">
        <v>28490</v>
      </c>
      <c r="D492" s="26">
        <v>21018</v>
      </c>
      <c r="E492" s="26">
        <v>22864</v>
      </c>
      <c r="F492" s="26">
        <v>29023</v>
      </c>
      <c r="G492" s="26">
        <v>26415</v>
      </c>
      <c r="H492" s="26">
        <v>22691</v>
      </c>
      <c r="I492" s="27">
        <f t="shared" si="7"/>
        <v>150501</v>
      </c>
    </row>
    <row r="493" spans="2:9">
      <c r="B493" s="30">
        <v>43443</v>
      </c>
      <c r="C493" s="26">
        <v>22622</v>
      </c>
      <c r="D493" s="26">
        <v>28525</v>
      </c>
      <c r="E493" s="26">
        <v>26123</v>
      </c>
      <c r="F493" s="26">
        <v>29479</v>
      </c>
      <c r="G493" s="26">
        <v>25326</v>
      </c>
      <c r="H493" s="26">
        <v>24422</v>
      </c>
      <c r="I493" s="27">
        <f t="shared" si="7"/>
        <v>156497</v>
      </c>
    </row>
    <row r="494" spans="2:9">
      <c r="B494" s="30">
        <v>43444</v>
      </c>
      <c r="C494" s="26">
        <v>28009</v>
      </c>
      <c r="D494" s="26">
        <v>23853</v>
      </c>
      <c r="E494" s="26">
        <v>26388</v>
      </c>
      <c r="F494" s="26">
        <v>25262</v>
      </c>
      <c r="G494" s="26">
        <v>21816</v>
      </c>
      <c r="H494" s="26">
        <v>25089</v>
      </c>
      <c r="I494" s="27">
        <f t="shared" si="7"/>
        <v>150417</v>
      </c>
    </row>
    <row r="495" spans="2:9">
      <c r="B495" s="30">
        <v>43445</v>
      </c>
      <c r="C495" s="26">
        <v>24420</v>
      </c>
      <c r="D495" s="26">
        <v>25324</v>
      </c>
      <c r="E495" s="26">
        <v>28859</v>
      </c>
      <c r="F495" s="26">
        <v>23519</v>
      </c>
      <c r="G495" s="26">
        <v>30022</v>
      </c>
      <c r="H495" s="26">
        <v>27356</v>
      </c>
      <c r="I495" s="27">
        <f t="shared" si="7"/>
        <v>159500</v>
      </c>
    </row>
    <row r="496" spans="2:9">
      <c r="B496" s="30">
        <v>43446</v>
      </c>
      <c r="C496" s="26">
        <v>26949</v>
      </c>
      <c r="D496" s="26">
        <v>23353</v>
      </c>
      <c r="E496" s="26">
        <v>23401</v>
      </c>
      <c r="F496" s="26">
        <v>28008</v>
      </c>
      <c r="G496" s="26">
        <v>26974</v>
      </c>
      <c r="H496" s="26">
        <v>22400</v>
      </c>
      <c r="I496" s="27">
        <f t="shared" si="7"/>
        <v>151085</v>
      </c>
    </row>
    <row r="497" spans="2:9">
      <c r="B497" s="30">
        <v>43447</v>
      </c>
      <c r="C497" s="26">
        <v>26839</v>
      </c>
      <c r="D497" s="26">
        <v>20945</v>
      </c>
      <c r="E497" s="26">
        <v>23031</v>
      </c>
      <c r="F497" s="26">
        <v>23278</v>
      </c>
      <c r="G497" s="26">
        <v>26884</v>
      </c>
      <c r="H497" s="26">
        <v>26962</v>
      </c>
      <c r="I497" s="27">
        <f t="shared" si="7"/>
        <v>147939</v>
      </c>
    </row>
    <row r="498" spans="2:9">
      <c r="B498" s="30">
        <v>43448</v>
      </c>
      <c r="C498" s="26">
        <v>28069</v>
      </c>
      <c r="D498" s="26">
        <v>24221</v>
      </c>
      <c r="E498" s="26">
        <v>29376</v>
      </c>
      <c r="F498" s="26">
        <v>24074</v>
      </c>
      <c r="G498" s="26">
        <v>29223</v>
      </c>
      <c r="H498" s="26">
        <v>28167</v>
      </c>
      <c r="I498" s="27">
        <f t="shared" si="7"/>
        <v>163130</v>
      </c>
    </row>
    <row r="499" spans="2:9">
      <c r="B499" s="30">
        <v>43449</v>
      </c>
      <c r="C499" s="26">
        <v>24461</v>
      </c>
      <c r="D499" s="26">
        <v>20930</v>
      </c>
      <c r="E499" s="26">
        <v>25230</v>
      </c>
      <c r="F499" s="26">
        <v>25697</v>
      </c>
      <c r="G499" s="26">
        <v>23413</v>
      </c>
      <c r="H499" s="26">
        <v>25212</v>
      </c>
      <c r="I499" s="27">
        <f t="shared" si="7"/>
        <v>144943</v>
      </c>
    </row>
    <row r="500" spans="2:9">
      <c r="B500" s="30">
        <v>43450</v>
      </c>
      <c r="C500" s="26">
        <v>25767</v>
      </c>
      <c r="D500" s="26">
        <v>21888</v>
      </c>
      <c r="E500" s="26">
        <v>21695</v>
      </c>
      <c r="F500" s="26">
        <v>25582</v>
      </c>
      <c r="G500" s="26">
        <v>21564</v>
      </c>
      <c r="H500" s="26">
        <v>25713</v>
      </c>
      <c r="I500" s="27">
        <f t="shared" si="7"/>
        <v>142209</v>
      </c>
    </row>
    <row r="501" spans="2:9">
      <c r="B501" s="30">
        <v>43451</v>
      </c>
      <c r="C501" s="26">
        <v>21509</v>
      </c>
      <c r="D501" s="26">
        <v>26464</v>
      </c>
      <c r="E501" s="26">
        <v>29056</v>
      </c>
      <c r="F501" s="26">
        <v>29199</v>
      </c>
      <c r="G501" s="26">
        <v>22238</v>
      </c>
      <c r="H501" s="26">
        <v>22279</v>
      </c>
      <c r="I501" s="27">
        <f t="shared" si="7"/>
        <v>150745</v>
      </c>
    </row>
    <row r="502" spans="2:9">
      <c r="B502" s="30">
        <v>43452</v>
      </c>
      <c r="C502" s="26">
        <v>29375</v>
      </c>
      <c r="D502" s="26">
        <v>24910</v>
      </c>
      <c r="E502" s="26">
        <v>28814</v>
      </c>
      <c r="F502" s="26">
        <v>27618</v>
      </c>
      <c r="G502" s="26">
        <v>23743</v>
      </c>
      <c r="H502" s="26">
        <v>28346</v>
      </c>
      <c r="I502" s="27">
        <f t="shared" si="7"/>
        <v>162806</v>
      </c>
    </row>
    <row r="503" spans="2:9">
      <c r="B503" s="30">
        <v>43453</v>
      </c>
      <c r="C503" s="26">
        <v>25599</v>
      </c>
      <c r="D503" s="26">
        <v>23370</v>
      </c>
      <c r="E503" s="26">
        <v>27096</v>
      </c>
      <c r="F503" s="26">
        <v>24818</v>
      </c>
      <c r="G503" s="26">
        <v>23832</v>
      </c>
      <c r="H503" s="26">
        <v>28028</v>
      </c>
      <c r="I503" s="27">
        <f t="shared" si="7"/>
        <v>152743</v>
      </c>
    </row>
    <row r="504" spans="2:9">
      <c r="B504" s="30">
        <v>43454</v>
      </c>
      <c r="C504" s="26">
        <v>27581</v>
      </c>
      <c r="D504" s="26">
        <v>21023</v>
      </c>
      <c r="E504" s="26">
        <v>26467</v>
      </c>
      <c r="F504" s="26">
        <v>28671</v>
      </c>
      <c r="G504" s="26">
        <v>22890</v>
      </c>
      <c r="H504" s="26">
        <v>30034</v>
      </c>
      <c r="I504" s="27">
        <f t="shared" si="7"/>
        <v>156666</v>
      </c>
    </row>
    <row r="505" spans="2:9">
      <c r="B505" s="30">
        <v>43455</v>
      </c>
      <c r="C505" s="26">
        <v>23884</v>
      </c>
      <c r="D505" s="26">
        <v>27485</v>
      </c>
      <c r="E505" s="26">
        <v>28865</v>
      </c>
      <c r="F505" s="26">
        <v>24082</v>
      </c>
      <c r="G505" s="26">
        <v>20901</v>
      </c>
      <c r="H505" s="26">
        <v>27211</v>
      </c>
      <c r="I505" s="27">
        <f t="shared" si="7"/>
        <v>152428</v>
      </c>
    </row>
    <row r="506" spans="2:9">
      <c r="B506" s="30">
        <v>43456</v>
      </c>
      <c r="C506" s="26">
        <v>27847</v>
      </c>
      <c r="D506" s="26">
        <v>21801</v>
      </c>
      <c r="E506" s="26">
        <v>22232</v>
      </c>
      <c r="F506" s="26">
        <v>22505</v>
      </c>
      <c r="G506" s="26">
        <v>24962</v>
      </c>
      <c r="H506" s="26">
        <v>28666</v>
      </c>
      <c r="I506" s="27">
        <f t="shared" si="7"/>
        <v>148013</v>
      </c>
    </row>
    <row r="507" spans="2:9">
      <c r="B507" s="30">
        <v>43457</v>
      </c>
      <c r="C507" s="26">
        <v>27398</v>
      </c>
      <c r="D507" s="26">
        <v>26891</v>
      </c>
      <c r="E507" s="26">
        <v>22211</v>
      </c>
      <c r="F507" s="26">
        <v>25844</v>
      </c>
      <c r="G507" s="26">
        <v>29341</v>
      </c>
      <c r="H507" s="26">
        <v>28530</v>
      </c>
      <c r="I507" s="27">
        <f t="shared" si="7"/>
        <v>160215</v>
      </c>
    </row>
    <row r="508" spans="2:9">
      <c r="B508" s="30">
        <v>43458</v>
      </c>
      <c r="C508" s="26">
        <v>29577</v>
      </c>
      <c r="D508" s="26">
        <v>24932</v>
      </c>
      <c r="E508" s="26">
        <v>27053</v>
      </c>
      <c r="F508" s="26">
        <v>29649</v>
      </c>
      <c r="G508" s="26">
        <v>22640</v>
      </c>
      <c r="H508" s="26">
        <v>21119</v>
      </c>
      <c r="I508" s="27">
        <f t="shared" si="7"/>
        <v>154970</v>
      </c>
    </row>
    <row r="509" spans="2:9">
      <c r="B509" s="30">
        <v>43459</v>
      </c>
      <c r="C509" s="26">
        <v>29548</v>
      </c>
      <c r="D509" s="26">
        <v>24461</v>
      </c>
      <c r="E509" s="26">
        <v>22857</v>
      </c>
      <c r="F509" s="26">
        <v>25309</v>
      </c>
      <c r="G509" s="26">
        <v>24729</v>
      </c>
      <c r="H509" s="26">
        <v>23626</v>
      </c>
      <c r="I509" s="27">
        <f t="shared" si="7"/>
        <v>150530</v>
      </c>
    </row>
    <row r="510" spans="2:9">
      <c r="B510" s="30">
        <v>43460</v>
      </c>
      <c r="C510" s="26">
        <v>29471</v>
      </c>
      <c r="D510" s="26">
        <v>21929</v>
      </c>
      <c r="E510" s="26">
        <v>26155</v>
      </c>
      <c r="F510" s="26">
        <v>24083</v>
      </c>
      <c r="G510" s="26">
        <v>22894</v>
      </c>
      <c r="H510" s="26">
        <v>29105</v>
      </c>
      <c r="I510" s="27">
        <f t="shared" si="7"/>
        <v>153637</v>
      </c>
    </row>
    <row r="511" spans="2:9">
      <c r="B511" s="30">
        <v>43461</v>
      </c>
      <c r="C511" s="26">
        <v>24851</v>
      </c>
      <c r="D511" s="26">
        <v>25115</v>
      </c>
      <c r="E511" s="26">
        <v>28147</v>
      </c>
      <c r="F511" s="26">
        <v>29312</v>
      </c>
      <c r="G511" s="26">
        <v>21968</v>
      </c>
      <c r="H511" s="26">
        <v>27273</v>
      </c>
      <c r="I511" s="27">
        <f t="shared" si="7"/>
        <v>156666</v>
      </c>
    </row>
    <row r="512" spans="2:9">
      <c r="B512" s="30">
        <v>43462</v>
      </c>
      <c r="C512" s="26">
        <v>22414</v>
      </c>
      <c r="D512" s="26">
        <v>23535</v>
      </c>
      <c r="E512" s="26">
        <v>24655</v>
      </c>
      <c r="F512" s="26">
        <v>29381</v>
      </c>
      <c r="G512" s="26">
        <v>21939</v>
      </c>
      <c r="H512" s="26">
        <v>27048</v>
      </c>
      <c r="I512" s="27">
        <f t="shared" si="7"/>
        <v>148972</v>
      </c>
    </row>
    <row r="513" spans="2:9">
      <c r="B513" s="30">
        <v>43463</v>
      </c>
      <c r="C513" s="26">
        <v>27293</v>
      </c>
      <c r="D513" s="26">
        <v>22932</v>
      </c>
      <c r="E513" s="26">
        <v>22462</v>
      </c>
      <c r="F513" s="26">
        <v>23771</v>
      </c>
      <c r="G513" s="26">
        <v>28919</v>
      </c>
      <c r="H513" s="26">
        <v>29313</v>
      </c>
      <c r="I513" s="27">
        <f t="shared" si="7"/>
        <v>154690</v>
      </c>
    </row>
    <row r="514" spans="2:9">
      <c r="B514" s="30">
        <v>43464</v>
      </c>
      <c r="C514" s="26">
        <v>21491</v>
      </c>
      <c r="D514" s="26">
        <v>26052</v>
      </c>
      <c r="E514" s="26">
        <v>24562</v>
      </c>
      <c r="F514" s="26">
        <v>28169</v>
      </c>
      <c r="G514" s="26">
        <v>25857</v>
      </c>
      <c r="H514" s="26">
        <v>22523</v>
      </c>
      <c r="I514" s="27">
        <f t="shared" si="7"/>
        <v>148654</v>
      </c>
    </row>
    <row r="515" spans="2:9">
      <c r="B515" s="30">
        <v>43465</v>
      </c>
      <c r="C515" s="26">
        <v>21362</v>
      </c>
      <c r="D515" s="26">
        <v>21858</v>
      </c>
      <c r="E515" s="26">
        <v>23106</v>
      </c>
      <c r="F515" s="26">
        <v>21299</v>
      </c>
      <c r="G515" s="26">
        <v>29114</v>
      </c>
      <c r="H515" s="26">
        <v>29256</v>
      </c>
      <c r="I515" s="27">
        <f t="shared" si="7"/>
        <v>145995</v>
      </c>
    </row>
    <row r="516" spans="2:9">
      <c r="B516" s="30">
        <v>43466</v>
      </c>
      <c r="C516" s="26">
        <v>29516</v>
      </c>
      <c r="D516" s="26">
        <v>29025</v>
      </c>
      <c r="E516" s="26">
        <v>27150</v>
      </c>
      <c r="F516" s="26">
        <v>26899</v>
      </c>
      <c r="G516" s="26">
        <v>23364</v>
      </c>
      <c r="H516" s="26">
        <v>27089</v>
      </c>
      <c r="I516" s="27">
        <f t="shared" ref="I516:I579" si="8">SUM(C516:H516)</f>
        <v>163043</v>
      </c>
    </row>
    <row r="517" spans="2:9">
      <c r="B517" s="30">
        <v>43467</v>
      </c>
      <c r="C517" s="26">
        <v>27606</v>
      </c>
      <c r="D517" s="26">
        <v>29228</v>
      </c>
      <c r="E517" s="26">
        <v>25360</v>
      </c>
      <c r="F517" s="26">
        <v>26706</v>
      </c>
      <c r="G517" s="26">
        <v>26536</v>
      </c>
      <c r="H517" s="26">
        <v>29482</v>
      </c>
      <c r="I517" s="27">
        <f t="shared" si="8"/>
        <v>164918</v>
      </c>
    </row>
    <row r="518" spans="2:9">
      <c r="B518" s="30">
        <v>43468</v>
      </c>
      <c r="C518" s="26">
        <v>26025</v>
      </c>
      <c r="D518" s="26">
        <v>26080</v>
      </c>
      <c r="E518" s="26">
        <v>27349</v>
      </c>
      <c r="F518" s="26">
        <v>22815</v>
      </c>
      <c r="G518" s="26">
        <v>27084</v>
      </c>
      <c r="H518" s="26">
        <v>29663</v>
      </c>
      <c r="I518" s="27">
        <f t="shared" si="8"/>
        <v>159016</v>
      </c>
    </row>
    <row r="519" spans="2:9">
      <c r="B519" s="30">
        <v>43469</v>
      </c>
      <c r="C519" s="26">
        <v>28665</v>
      </c>
      <c r="D519" s="26">
        <v>24887</v>
      </c>
      <c r="E519" s="26">
        <v>28415</v>
      </c>
      <c r="F519" s="26">
        <v>22390</v>
      </c>
      <c r="G519" s="26">
        <v>24069</v>
      </c>
      <c r="H519" s="26">
        <v>29281</v>
      </c>
      <c r="I519" s="27">
        <f t="shared" si="8"/>
        <v>157707</v>
      </c>
    </row>
    <row r="520" spans="2:9">
      <c r="B520" s="30">
        <v>43470</v>
      </c>
      <c r="C520" s="26">
        <v>24822</v>
      </c>
      <c r="D520" s="26">
        <v>22619</v>
      </c>
      <c r="E520" s="26">
        <v>24166</v>
      </c>
      <c r="F520" s="26">
        <v>21629</v>
      </c>
      <c r="G520" s="26">
        <v>29504</v>
      </c>
      <c r="H520" s="26">
        <v>27249</v>
      </c>
      <c r="I520" s="27">
        <f t="shared" si="8"/>
        <v>149989</v>
      </c>
    </row>
    <row r="521" spans="2:9">
      <c r="B521" s="30">
        <v>43471</v>
      </c>
      <c r="C521" s="26">
        <v>24151</v>
      </c>
      <c r="D521" s="26">
        <v>29115</v>
      </c>
      <c r="E521" s="26">
        <v>26628</v>
      </c>
      <c r="F521" s="26">
        <v>24382</v>
      </c>
      <c r="G521" s="26">
        <v>26230</v>
      </c>
      <c r="H521" s="26">
        <v>23465</v>
      </c>
      <c r="I521" s="27">
        <f t="shared" si="8"/>
        <v>153971</v>
      </c>
    </row>
    <row r="522" spans="2:9">
      <c r="B522" s="30">
        <v>43472</v>
      </c>
      <c r="C522" s="26">
        <v>27748</v>
      </c>
      <c r="D522" s="26">
        <v>24482</v>
      </c>
      <c r="E522" s="26">
        <v>29368</v>
      </c>
      <c r="F522" s="26">
        <v>28143</v>
      </c>
      <c r="G522" s="26">
        <v>28629</v>
      </c>
      <c r="H522" s="26">
        <v>22358</v>
      </c>
      <c r="I522" s="27">
        <f t="shared" si="8"/>
        <v>160728</v>
      </c>
    </row>
    <row r="523" spans="2:9">
      <c r="B523" s="30">
        <v>43473</v>
      </c>
      <c r="C523" s="26">
        <v>23856</v>
      </c>
      <c r="D523" s="26">
        <v>21763</v>
      </c>
      <c r="E523" s="26">
        <v>22035</v>
      </c>
      <c r="F523" s="26">
        <v>22093</v>
      </c>
      <c r="G523" s="26">
        <v>20966</v>
      </c>
      <c r="H523" s="26">
        <v>25440</v>
      </c>
      <c r="I523" s="27">
        <f t="shared" si="8"/>
        <v>136153</v>
      </c>
    </row>
    <row r="524" spans="2:9">
      <c r="B524" s="30">
        <v>43474</v>
      </c>
      <c r="C524" s="26">
        <v>26000</v>
      </c>
      <c r="D524" s="26">
        <v>25850</v>
      </c>
      <c r="E524" s="26">
        <v>25459</v>
      </c>
      <c r="F524" s="26">
        <v>29347</v>
      </c>
      <c r="G524" s="26">
        <v>22109</v>
      </c>
      <c r="H524" s="26">
        <v>27417</v>
      </c>
      <c r="I524" s="27">
        <f t="shared" si="8"/>
        <v>156182</v>
      </c>
    </row>
    <row r="525" spans="2:9">
      <c r="B525" s="30">
        <v>43475</v>
      </c>
      <c r="C525" s="26">
        <v>21710</v>
      </c>
      <c r="D525" s="26">
        <v>22046</v>
      </c>
      <c r="E525" s="26">
        <v>26901</v>
      </c>
      <c r="F525" s="26">
        <v>30050</v>
      </c>
      <c r="G525" s="26">
        <v>25282</v>
      </c>
      <c r="H525" s="26">
        <v>24397</v>
      </c>
      <c r="I525" s="27">
        <f t="shared" si="8"/>
        <v>150386</v>
      </c>
    </row>
    <row r="526" spans="2:9">
      <c r="B526" s="30">
        <v>43476</v>
      </c>
      <c r="C526" s="26">
        <v>23608</v>
      </c>
      <c r="D526" s="26">
        <v>23499</v>
      </c>
      <c r="E526" s="26">
        <v>24882</v>
      </c>
      <c r="F526" s="26">
        <v>29361</v>
      </c>
      <c r="G526" s="26">
        <v>22751</v>
      </c>
      <c r="H526" s="26">
        <v>21009</v>
      </c>
      <c r="I526" s="27">
        <f t="shared" si="8"/>
        <v>145110</v>
      </c>
    </row>
    <row r="527" spans="2:9">
      <c r="B527" s="30">
        <v>43477</v>
      </c>
      <c r="C527" s="26">
        <v>21708</v>
      </c>
      <c r="D527" s="26">
        <v>21603</v>
      </c>
      <c r="E527" s="26">
        <v>24968</v>
      </c>
      <c r="F527" s="26">
        <v>24688</v>
      </c>
      <c r="G527" s="26">
        <v>27685</v>
      </c>
      <c r="H527" s="26">
        <v>29420</v>
      </c>
      <c r="I527" s="27">
        <f t="shared" si="8"/>
        <v>150072</v>
      </c>
    </row>
    <row r="528" spans="2:9">
      <c r="B528" s="30">
        <v>43478</v>
      </c>
      <c r="C528" s="26">
        <v>22533</v>
      </c>
      <c r="D528" s="26">
        <v>21711</v>
      </c>
      <c r="E528" s="26">
        <v>26185</v>
      </c>
      <c r="F528" s="26">
        <v>27698</v>
      </c>
      <c r="G528" s="26">
        <v>20973</v>
      </c>
      <c r="H528" s="26">
        <v>28920</v>
      </c>
      <c r="I528" s="27">
        <f t="shared" si="8"/>
        <v>148020</v>
      </c>
    </row>
    <row r="529" spans="2:9">
      <c r="B529" s="30">
        <v>43479</v>
      </c>
      <c r="C529" s="26">
        <v>23078</v>
      </c>
      <c r="D529" s="26">
        <v>24291</v>
      </c>
      <c r="E529" s="26">
        <v>29375</v>
      </c>
      <c r="F529" s="26">
        <v>21789</v>
      </c>
      <c r="G529" s="26">
        <v>29105</v>
      </c>
      <c r="H529" s="26">
        <v>25085</v>
      </c>
      <c r="I529" s="27">
        <f t="shared" si="8"/>
        <v>152723</v>
      </c>
    </row>
    <row r="530" spans="2:9">
      <c r="B530" s="30">
        <v>43480</v>
      </c>
      <c r="C530" s="26">
        <v>23961</v>
      </c>
      <c r="D530" s="26">
        <v>26545</v>
      </c>
      <c r="E530" s="26">
        <v>29123</v>
      </c>
      <c r="F530" s="26">
        <v>22183</v>
      </c>
      <c r="G530" s="26">
        <v>21231</v>
      </c>
      <c r="H530" s="26">
        <v>27555</v>
      </c>
      <c r="I530" s="27">
        <f t="shared" si="8"/>
        <v>150598</v>
      </c>
    </row>
    <row r="531" spans="2:9">
      <c r="B531" s="30">
        <v>43481</v>
      </c>
      <c r="C531" s="26">
        <v>25927</v>
      </c>
      <c r="D531" s="26">
        <v>21565</v>
      </c>
      <c r="E531" s="26">
        <v>23897</v>
      </c>
      <c r="F531" s="26">
        <v>29510</v>
      </c>
      <c r="G531" s="26">
        <v>24847</v>
      </c>
      <c r="H531" s="26">
        <v>28339</v>
      </c>
      <c r="I531" s="27">
        <f t="shared" si="8"/>
        <v>154085</v>
      </c>
    </row>
    <row r="532" spans="2:9">
      <c r="B532" s="30">
        <v>43482</v>
      </c>
      <c r="C532" s="26">
        <v>24708</v>
      </c>
      <c r="D532" s="26">
        <v>25577</v>
      </c>
      <c r="E532" s="26">
        <v>25000</v>
      </c>
      <c r="F532" s="26">
        <v>27475</v>
      </c>
      <c r="G532" s="26">
        <v>25924</v>
      </c>
      <c r="H532" s="26">
        <v>21114</v>
      </c>
      <c r="I532" s="27">
        <f t="shared" si="8"/>
        <v>149798</v>
      </c>
    </row>
    <row r="533" spans="2:9">
      <c r="B533" s="30">
        <v>43483</v>
      </c>
      <c r="C533" s="26">
        <v>24754</v>
      </c>
      <c r="D533" s="26">
        <v>27787</v>
      </c>
      <c r="E533" s="26">
        <v>24020</v>
      </c>
      <c r="F533" s="26">
        <v>27466</v>
      </c>
      <c r="G533" s="26">
        <v>22703</v>
      </c>
      <c r="H533" s="26">
        <v>22050</v>
      </c>
      <c r="I533" s="27">
        <f t="shared" si="8"/>
        <v>148780</v>
      </c>
    </row>
    <row r="534" spans="2:9">
      <c r="B534" s="30">
        <v>43484</v>
      </c>
      <c r="C534" s="26">
        <v>30069</v>
      </c>
      <c r="D534" s="26">
        <v>28626</v>
      </c>
      <c r="E534" s="26">
        <v>25213</v>
      </c>
      <c r="F534" s="26">
        <v>25477</v>
      </c>
      <c r="G534" s="26">
        <v>21380</v>
      </c>
      <c r="H534" s="26">
        <v>26088</v>
      </c>
      <c r="I534" s="27">
        <f t="shared" si="8"/>
        <v>156853</v>
      </c>
    </row>
    <row r="535" spans="2:9">
      <c r="B535" s="30">
        <v>43485</v>
      </c>
      <c r="C535" s="26">
        <v>24562</v>
      </c>
      <c r="D535" s="26">
        <v>22255</v>
      </c>
      <c r="E535" s="26">
        <v>22497</v>
      </c>
      <c r="F535" s="26">
        <v>28805</v>
      </c>
      <c r="G535" s="26">
        <v>24292</v>
      </c>
      <c r="H535" s="26">
        <v>27653</v>
      </c>
      <c r="I535" s="27">
        <f t="shared" si="8"/>
        <v>150064</v>
      </c>
    </row>
    <row r="536" spans="2:9">
      <c r="B536" s="30">
        <v>43486</v>
      </c>
      <c r="C536" s="26">
        <v>28633</v>
      </c>
      <c r="D536" s="26">
        <v>27700</v>
      </c>
      <c r="E536" s="26">
        <v>29411</v>
      </c>
      <c r="F536" s="26">
        <v>26439</v>
      </c>
      <c r="G536" s="26">
        <v>29585</v>
      </c>
      <c r="H536" s="26">
        <v>27286</v>
      </c>
      <c r="I536" s="27">
        <f t="shared" si="8"/>
        <v>169054</v>
      </c>
    </row>
    <row r="537" spans="2:9">
      <c r="B537" s="30">
        <v>43487</v>
      </c>
      <c r="C537" s="26">
        <v>21011</v>
      </c>
      <c r="D537" s="26">
        <v>26533</v>
      </c>
      <c r="E537" s="26">
        <v>21982</v>
      </c>
      <c r="F537" s="26">
        <v>22083</v>
      </c>
      <c r="G537" s="26">
        <v>21661</v>
      </c>
      <c r="H537" s="26">
        <v>26698</v>
      </c>
      <c r="I537" s="27">
        <f t="shared" si="8"/>
        <v>139968</v>
      </c>
    </row>
    <row r="538" spans="2:9">
      <c r="B538" s="30">
        <v>43488</v>
      </c>
      <c r="C538" s="26">
        <v>30098</v>
      </c>
      <c r="D538" s="26">
        <v>21244</v>
      </c>
      <c r="E538" s="26">
        <v>25337</v>
      </c>
      <c r="F538" s="26">
        <v>22131</v>
      </c>
      <c r="G538" s="26">
        <v>24328</v>
      </c>
      <c r="H538" s="26">
        <v>29594</v>
      </c>
      <c r="I538" s="27">
        <f t="shared" si="8"/>
        <v>152732</v>
      </c>
    </row>
    <row r="539" spans="2:9">
      <c r="B539" s="30">
        <v>43489</v>
      </c>
      <c r="C539" s="26">
        <v>26388</v>
      </c>
      <c r="D539" s="26">
        <v>21462</v>
      </c>
      <c r="E539" s="26">
        <v>23152</v>
      </c>
      <c r="F539" s="26">
        <v>27672</v>
      </c>
      <c r="G539" s="26">
        <v>25224</v>
      </c>
      <c r="H539" s="26">
        <v>26071</v>
      </c>
      <c r="I539" s="27">
        <f t="shared" si="8"/>
        <v>149969</v>
      </c>
    </row>
    <row r="540" spans="2:9">
      <c r="B540" s="30">
        <v>43490</v>
      </c>
      <c r="C540" s="26">
        <v>27925</v>
      </c>
      <c r="D540" s="26">
        <v>21259</v>
      </c>
      <c r="E540" s="26">
        <v>25178</v>
      </c>
      <c r="F540" s="26">
        <v>29679</v>
      </c>
      <c r="G540" s="26">
        <v>22103</v>
      </c>
      <c r="H540" s="26">
        <v>29834</v>
      </c>
      <c r="I540" s="27">
        <f t="shared" si="8"/>
        <v>155978</v>
      </c>
    </row>
    <row r="541" spans="2:9">
      <c r="B541" s="30">
        <v>43491</v>
      </c>
      <c r="C541" s="26">
        <v>29677</v>
      </c>
      <c r="D541" s="26">
        <v>25667</v>
      </c>
      <c r="E541" s="26">
        <v>23223</v>
      </c>
      <c r="F541" s="26">
        <v>25195</v>
      </c>
      <c r="G541" s="26">
        <v>25812</v>
      </c>
      <c r="H541" s="26">
        <v>23939</v>
      </c>
      <c r="I541" s="27">
        <f t="shared" si="8"/>
        <v>153513</v>
      </c>
    </row>
    <row r="542" spans="2:9">
      <c r="B542" s="30">
        <v>43492</v>
      </c>
      <c r="C542" s="26">
        <v>24963</v>
      </c>
      <c r="D542" s="26">
        <v>28039</v>
      </c>
      <c r="E542" s="26">
        <v>28722</v>
      </c>
      <c r="F542" s="26">
        <v>28388</v>
      </c>
      <c r="G542" s="26">
        <v>24646</v>
      </c>
      <c r="H542" s="26">
        <v>24131</v>
      </c>
      <c r="I542" s="27">
        <f t="shared" si="8"/>
        <v>158889</v>
      </c>
    </row>
    <row r="543" spans="2:9">
      <c r="B543" s="30">
        <v>43493</v>
      </c>
      <c r="C543" s="26">
        <v>23490</v>
      </c>
      <c r="D543" s="26">
        <v>24770</v>
      </c>
      <c r="E543" s="26">
        <v>22750</v>
      </c>
      <c r="F543" s="26">
        <v>27769</v>
      </c>
      <c r="G543" s="26">
        <v>24487</v>
      </c>
      <c r="H543" s="26">
        <v>29672</v>
      </c>
      <c r="I543" s="27">
        <f t="shared" si="8"/>
        <v>152938</v>
      </c>
    </row>
    <row r="544" spans="2:9">
      <c r="B544" s="30">
        <v>43494</v>
      </c>
      <c r="C544" s="26">
        <v>23300</v>
      </c>
      <c r="D544" s="26">
        <v>22329</v>
      </c>
      <c r="E544" s="26">
        <v>30081</v>
      </c>
      <c r="F544" s="26">
        <v>27548</v>
      </c>
      <c r="G544" s="26">
        <v>25205</v>
      </c>
      <c r="H544" s="26">
        <v>24158</v>
      </c>
      <c r="I544" s="27">
        <f t="shared" si="8"/>
        <v>152621</v>
      </c>
    </row>
    <row r="545" spans="2:9">
      <c r="B545" s="30">
        <v>43495</v>
      </c>
      <c r="C545" s="26">
        <v>21281</v>
      </c>
      <c r="D545" s="26">
        <v>22588</v>
      </c>
      <c r="E545" s="26">
        <v>22495</v>
      </c>
      <c r="F545" s="26">
        <v>24991</v>
      </c>
      <c r="G545" s="26">
        <v>27145</v>
      </c>
      <c r="H545" s="26">
        <v>23396</v>
      </c>
      <c r="I545" s="27">
        <f t="shared" si="8"/>
        <v>141896</v>
      </c>
    </row>
    <row r="546" spans="2:9">
      <c r="B546" s="30">
        <v>43496</v>
      </c>
      <c r="C546" s="26">
        <v>21985</v>
      </c>
      <c r="D546" s="26">
        <v>27883</v>
      </c>
      <c r="E546" s="26">
        <v>27894</v>
      </c>
      <c r="F546" s="26">
        <v>26221</v>
      </c>
      <c r="G546" s="26">
        <v>28776</v>
      </c>
      <c r="H546" s="26">
        <v>23463</v>
      </c>
      <c r="I546" s="27">
        <f t="shared" si="8"/>
        <v>156222</v>
      </c>
    </row>
    <row r="547" spans="2:9">
      <c r="B547" s="30">
        <v>43497</v>
      </c>
      <c r="C547" s="26">
        <v>26899</v>
      </c>
      <c r="D547" s="26">
        <v>25542</v>
      </c>
      <c r="E547" s="26">
        <v>28134</v>
      </c>
      <c r="F547" s="26">
        <v>22648</v>
      </c>
      <c r="G547" s="26">
        <v>22726</v>
      </c>
      <c r="H547" s="26">
        <v>27549</v>
      </c>
      <c r="I547" s="27">
        <f t="shared" si="8"/>
        <v>153498</v>
      </c>
    </row>
    <row r="548" spans="2:9">
      <c r="B548" s="30">
        <v>43498</v>
      </c>
      <c r="C548" s="26">
        <v>21600</v>
      </c>
      <c r="D548" s="26">
        <v>22137</v>
      </c>
      <c r="E548" s="26">
        <v>26399</v>
      </c>
      <c r="F548" s="26">
        <v>29418</v>
      </c>
      <c r="G548" s="26">
        <v>28282</v>
      </c>
      <c r="H548" s="26">
        <v>23936</v>
      </c>
      <c r="I548" s="27">
        <f t="shared" si="8"/>
        <v>151772</v>
      </c>
    </row>
    <row r="549" spans="2:9">
      <c r="B549" s="30">
        <v>43499</v>
      </c>
      <c r="C549" s="26">
        <v>21202</v>
      </c>
      <c r="D549" s="26">
        <v>26881</v>
      </c>
      <c r="E549" s="26">
        <v>29774</v>
      </c>
      <c r="F549" s="26">
        <v>26791</v>
      </c>
      <c r="G549" s="26">
        <v>30054</v>
      </c>
      <c r="H549" s="26">
        <v>28965</v>
      </c>
      <c r="I549" s="27">
        <f t="shared" si="8"/>
        <v>163667</v>
      </c>
    </row>
    <row r="550" spans="2:9">
      <c r="B550" s="30">
        <v>43500</v>
      </c>
      <c r="C550" s="26">
        <v>28574</v>
      </c>
      <c r="D550" s="26">
        <v>27490</v>
      </c>
      <c r="E550" s="26">
        <v>28216</v>
      </c>
      <c r="F550" s="26">
        <v>26338</v>
      </c>
      <c r="G550" s="26">
        <v>28275</v>
      </c>
      <c r="H550" s="26">
        <v>22260</v>
      </c>
      <c r="I550" s="27">
        <f t="shared" si="8"/>
        <v>161153</v>
      </c>
    </row>
    <row r="551" spans="2:9">
      <c r="B551" s="30">
        <v>43501</v>
      </c>
      <c r="C551" s="26">
        <v>26497</v>
      </c>
      <c r="D551" s="26">
        <v>30081</v>
      </c>
      <c r="E551" s="26">
        <v>24404</v>
      </c>
      <c r="F551" s="26">
        <v>27566</v>
      </c>
      <c r="G551" s="26">
        <v>24199</v>
      </c>
      <c r="H551" s="26">
        <v>25244</v>
      </c>
      <c r="I551" s="27">
        <f t="shared" si="8"/>
        <v>157991</v>
      </c>
    </row>
    <row r="552" spans="2:9">
      <c r="B552" s="30">
        <v>43502</v>
      </c>
      <c r="C552" s="26">
        <v>25750</v>
      </c>
      <c r="D552" s="26">
        <v>27925</v>
      </c>
      <c r="E552" s="26">
        <v>28698</v>
      </c>
      <c r="F552" s="26">
        <v>26247</v>
      </c>
      <c r="G552" s="26">
        <v>27566</v>
      </c>
      <c r="H552" s="26">
        <v>25247</v>
      </c>
      <c r="I552" s="27">
        <f t="shared" si="8"/>
        <v>161433</v>
      </c>
    </row>
    <row r="553" spans="2:9">
      <c r="B553" s="30">
        <v>43503</v>
      </c>
      <c r="C553" s="26">
        <v>27232</v>
      </c>
      <c r="D553" s="26">
        <v>25031</v>
      </c>
      <c r="E553" s="26">
        <v>26799</v>
      </c>
      <c r="F553" s="26">
        <v>21983</v>
      </c>
      <c r="G553" s="26">
        <v>28797</v>
      </c>
      <c r="H553" s="26">
        <v>24977</v>
      </c>
      <c r="I553" s="27">
        <f t="shared" si="8"/>
        <v>154819</v>
      </c>
    </row>
    <row r="554" spans="2:9">
      <c r="B554" s="30">
        <v>43504</v>
      </c>
      <c r="C554" s="26">
        <v>29254</v>
      </c>
      <c r="D554" s="26">
        <v>29833</v>
      </c>
      <c r="E554" s="26">
        <v>20931</v>
      </c>
      <c r="F554" s="26">
        <v>29401</v>
      </c>
      <c r="G554" s="26">
        <v>26771</v>
      </c>
      <c r="H554" s="26">
        <v>21613</v>
      </c>
      <c r="I554" s="27">
        <f t="shared" si="8"/>
        <v>157803</v>
      </c>
    </row>
    <row r="555" spans="2:9">
      <c r="B555" s="30">
        <v>43505</v>
      </c>
      <c r="C555" s="26">
        <v>26486</v>
      </c>
      <c r="D555" s="26">
        <v>23182</v>
      </c>
      <c r="E555" s="26">
        <v>29615</v>
      </c>
      <c r="F555" s="26">
        <v>24420</v>
      </c>
      <c r="G555" s="26">
        <v>26576</v>
      </c>
      <c r="H555" s="26">
        <v>22703</v>
      </c>
      <c r="I555" s="27">
        <f t="shared" si="8"/>
        <v>152982</v>
      </c>
    </row>
    <row r="556" spans="2:9">
      <c r="B556" s="30">
        <v>43506</v>
      </c>
      <c r="C556" s="26">
        <v>27132</v>
      </c>
      <c r="D556" s="26">
        <v>25550</v>
      </c>
      <c r="E556" s="26">
        <v>23179</v>
      </c>
      <c r="F556" s="26">
        <v>29997</v>
      </c>
      <c r="G556" s="26">
        <v>21089</v>
      </c>
      <c r="H556" s="26">
        <v>27692</v>
      </c>
      <c r="I556" s="27">
        <f t="shared" si="8"/>
        <v>154639</v>
      </c>
    </row>
    <row r="557" spans="2:9">
      <c r="B557" s="30">
        <v>43507</v>
      </c>
      <c r="C557" s="26">
        <v>22234</v>
      </c>
      <c r="D557" s="26">
        <v>22602</v>
      </c>
      <c r="E557" s="26">
        <v>21000</v>
      </c>
      <c r="F557" s="26">
        <v>26558</v>
      </c>
      <c r="G557" s="26">
        <v>27529</v>
      </c>
      <c r="H557" s="26">
        <v>26021</v>
      </c>
      <c r="I557" s="27">
        <f t="shared" si="8"/>
        <v>145944</v>
      </c>
    </row>
    <row r="558" spans="2:9">
      <c r="B558" s="30">
        <v>43508</v>
      </c>
      <c r="C558" s="26">
        <v>27890</v>
      </c>
      <c r="D558" s="26">
        <v>26932</v>
      </c>
      <c r="E558" s="26">
        <v>26669</v>
      </c>
      <c r="F558" s="26">
        <v>24389</v>
      </c>
      <c r="G558" s="26">
        <v>28420</v>
      </c>
      <c r="H558" s="26">
        <v>24561</v>
      </c>
      <c r="I558" s="27">
        <f t="shared" si="8"/>
        <v>158861</v>
      </c>
    </row>
    <row r="559" spans="2:9">
      <c r="B559" s="30">
        <v>43509</v>
      </c>
      <c r="C559" s="26">
        <v>21388</v>
      </c>
      <c r="D559" s="26">
        <v>28311</v>
      </c>
      <c r="E559" s="26">
        <v>29580</v>
      </c>
      <c r="F559" s="26">
        <v>27135</v>
      </c>
      <c r="G559" s="26">
        <v>29474</v>
      </c>
      <c r="H559" s="26">
        <v>27338</v>
      </c>
      <c r="I559" s="27">
        <f t="shared" si="8"/>
        <v>163226</v>
      </c>
    </row>
    <row r="560" spans="2:9">
      <c r="B560" s="30">
        <v>43510</v>
      </c>
      <c r="C560" s="26">
        <v>25583</v>
      </c>
      <c r="D560" s="26">
        <v>24697</v>
      </c>
      <c r="E560" s="26">
        <v>26919</v>
      </c>
      <c r="F560" s="26">
        <v>25107</v>
      </c>
      <c r="G560" s="26">
        <v>28413</v>
      </c>
      <c r="H560" s="26">
        <v>29886</v>
      </c>
      <c r="I560" s="27">
        <f t="shared" si="8"/>
        <v>160605</v>
      </c>
    </row>
    <row r="561" spans="2:9">
      <c r="B561" s="30">
        <v>43511</v>
      </c>
      <c r="C561" s="26">
        <v>26928</v>
      </c>
      <c r="D561" s="26">
        <v>27088</v>
      </c>
      <c r="E561" s="26">
        <v>21047</v>
      </c>
      <c r="F561" s="26">
        <v>28646</v>
      </c>
      <c r="G561" s="26">
        <v>24624</v>
      </c>
      <c r="H561" s="26">
        <v>21637</v>
      </c>
      <c r="I561" s="27">
        <f t="shared" si="8"/>
        <v>149970</v>
      </c>
    </row>
    <row r="562" spans="2:9">
      <c r="B562" s="30">
        <v>43512</v>
      </c>
      <c r="C562" s="26">
        <v>22874</v>
      </c>
      <c r="D562" s="26">
        <v>27963</v>
      </c>
      <c r="E562" s="26">
        <v>25382</v>
      </c>
      <c r="F562" s="26">
        <v>21047</v>
      </c>
      <c r="G562" s="26">
        <v>25630</v>
      </c>
      <c r="H562" s="26">
        <v>23676</v>
      </c>
      <c r="I562" s="27">
        <f t="shared" si="8"/>
        <v>146572</v>
      </c>
    </row>
    <row r="563" spans="2:9">
      <c r="B563" s="30">
        <v>43513</v>
      </c>
      <c r="C563" s="26">
        <v>29506</v>
      </c>
      <c r="D563" s="26">
        <v>25036</v>
      </c>
      <c r="E563" s="26">
        <v>22493</v>
      </c>
      <c r="F563" s="26">
        <v>27694</v>
      </c>
      <c r="G563" s="26">
        <v>24482</v>
      </c>
      <c r="H563" s="26">
        <v>23066</v>
      </c>
      <c r="I563" s="27">
        <f t="shared" si="8"/>
        <v>152277</v>
      </c>
    </row>
    <row r="564" spans="2:9">
      <c r="B564" s="30">
        <v>43514</v>
      </c>
      <c r="C564" s="26">
        <v>29008</v>
      </c>
      <c r="D564" s="26">
        <v>22726</v>
      </c>
      <c r="E564" s="26">
        <v>29812</v>
      </c>
      <c r="F564" s="26">
        <v>21237</v>
      </c>
      <c r="G564" s="26">
        <v>28104</v>
      </c>
      <c r="H564" s="26">
        <v>21368</v>
      </c>
      <c r="I564" s="27">
        <f t="shared" si="8"/>
        <v>152255</v>
      </c>
    </row>
    <row r="565" spans="2:9">
      <c r="B565" s="30">
        <v>43515</v>
      </c>
      <c r="C565" s="26">
        <v>29889</v>
      </c>
      <c r="D565" s="26">
        <v>28117</v>
      </c>
      <c r="E565" s="26">
        <v>28338</v>
      </c>
      <c r="F565" s="26">
        <v>26648</v>
      </c>
      <c r="G565" s="26">
        <v>21832</v>
      </c>
      <c r="H565" s="26">
        <v>23432</v>
      </c>
      <c r="I565" s="27">
        <f t="shared" si="8"/>
        <v>158256</v>
      </c>
    </row>
    <row r="566" spans="2:9">
      <c r="B566" s="30">
        <v>43516</v>
      </c>
      <c r="C566" s="26">
        <v>28988</v>
      </c>
      <c r="D566" s="26">
        <v>22187</v>
      </c>
      <c r="E566" s="26">
        <v>29487</v>
      </c>
      <c r="F566" s="26">
        <v>27464</v>
      </c>
      <c r="G566" s="26">
        <v>28088</v>
      </c>
      <c r="H566" s="26">
        <v>22319</v>
      </c>
      <c r="I566" s="27">
        <f t="shared" si="8"/>
        <v>158533</v>
      </c>
    </row>
    <row r="567" spans="2:9">
      <c r="B567" s="30">
        <v>43517</v>
      </c>
      <c r="C567" s="26">
        <v>27749</v>
      </c>
      <c r="D567" s="26">
        <v>25983</v>
      </c>
      <c r="E567" s="26">
        <v>29641</v>
      </c>
      <c r="F567" s="26">
        <v>28714</v>
      </c>
      <c r="G567" s="26">
        <v>27413</v>
      </c>
      <c r="H567" s="26">
        <v>29917</v>
      </c>
      <c r="I567" s="27">
        <f t="shared" si="8"/>
        <v>169417</v>
      </c>
    </row>
    <row r="568" spans="2:9">
      <c r="B568" s="30">
        <v>43518</v>
      </c>
      <c r="C568" s="26">
        <v>21579</v>
      </c>
      <c r="D568" s="26">
        <v>22803</v>
      </c>
      <c r="E568" s="26">
        <v>28455</v>
      </c>
      <c r="F568" s="26">
        <v>28361</v>
      </c>
      <c r="G568" s="26">
        <v>25649</v>
      </c>
      <c r="H568" s="26">
        <v>25423</v>
      </c>
      <c r="I568" s="27">
        <f t="shared" si="8"/>
        <v>152270</v>
      </c>
    </row>
    <row r="569" spans="2:9">
      <c r="B569" s="30">
        <v>43519</v>
      </c>
      <c r="C569" s="26">
        <v>26134</v>
      </c>
      <c r="D569" s="26">
        <v>25477</v>
      </c>
      <c r="E569" s="26">
        <v>20988</v>
      </c>
      <c r="F569" s="26">
        <v>28633</v>
      </c>
      <c r="G569" s="26">
        <v>25259</v>
      </c>
      <c r="H569" s="26">
        <v>28920</v>
      </c>
      <c r="I569" s="27">
        <f t="shared" si="8"/>
        <v>155411</v>
      </c>
    </row>
    <row r="570" spans="2:9">
      <c r="B570" s="30">
        <v>43520</v>
      </c>
      <c r="C570" s="26">
        <v>25331</v>
      </c>
      <c r="D570" s="26">
        <v>24084</v>
      </c>
      <c r="E570" s="26">
        <v>23985</v>
      </c>
      <c r="F570" s="26">
        <v>22444</v>
      </c>
      <c r="G570" s="26">
        <v>23651</v>
      </c>
      <c r="H570" s="26">
        <v>26993</v>
      </c>
      <c r="I570" s="27">
        <f t="shared" si="8"/>
        <v>146488</v>
      </c>
    </row>
    <row r="571" spans="2:9">
      <c r="B571" s="30">
        <v>43521</v>
      </c>
      <c r="C571" s="26">
        <v>28499</v>
      </c>
      <c r="D571" s="26">
        <v>26627</v>
      </c>
      <c r="E571" s="26">
        <v>26633</v>
      </c>
      <c r="F571" s="26">
        <v>22659</v>
      </c>
      <c r="G571" s="26">
        <v>28154</v>
      </c>
      <c r="H571" s="26">
        <v>22062</v>
      </c>
      <c r="I571" s="27">
        <f t="shared" si="8"/>
        <v>154634</v>
      </c>
    </row>
    <row r="572" spans="2:9">
      <c r="B572" s="30">
        <v>43522</v>
      </c>
      <c r="C572" s="26">
        <v>27708</v>
      </c>
      <c r="D572" s="26">
        <v>27607</v>
      </c>
      <c r="E572" s="26">
        <v>29430</v>
      </c>
      <c r="F572" s="26">
        <v>24107</v>
      </c>
      <c r="G572" s="26">
        <v>24956</v>
      </c>
      <c r="H572" s="26">
        <v>29293</v>
      </c>
      <c r="I572" s="27">
        <f t="shared" si="8"/>
        <v>163101</v>
      </c>
    </row>
    <row r="573" spans="2:9">
      <c r="B573" s="30">
        <v>43523</v>
      </c>
      <c r="C573" s="26">
        <v>26595</v>
      </c>
      <c r="D573" s="26">
        <v>25090</v>
      </c>
      <c r="E573" s="26">
        <v>20946</v>
      </c>
      <c r="F573" s="26">
        <v>26063</v>
      </c>
      <c r="G573" s="26">
        <v>27504</v>
      </c>
      <c r="H573" s="26">
        <v>29092</v>
      </c>
      <c r="I573" s="27">
        <f t="shared" si="8"/>
        <v>155290</v>
      </c>
    </row>
    <row r="574" spans="2:9">
      <c r="B574" s="30">
        <v>43524</v>
      </c>
      <c r="C574" s="26">
        <v>21414</v>
      </c>
      <c r="D574" s="26">
        <v>26481</v>
      </c>
      <c r="E574" s="26">
        <v>23839</v>
      </c>
      <c r="F574" s="26">
        <v>27754</v>
      </c>
      <c r="G574" s="26">
        <v>21750</v>
      </c>
      <c r="H574" s="26">
        <v>21982</v>
      </c>
      <c r="I574" s="27">
        <f t="shared" si="8"/>
        <v>143220</v>
      </c>
    </row>
    <row r="575" spans="2:9">
      <c r="B575" s="30">
        <v>43525</v>
      </c>
      <c r="C575" s="26">
        <v>23706</v>
      </c>
      <c r="D575" s="26">
        <v>29279</v>
      </c>
      <c r="E575" s="26">
        <v>26489</v>
      </c>
      <c r="F575" s="26">
        <v>24729</v>
      </c>
      <c r="G575" s="26">
        <v>27873</v>
      </c>
      <c r="H575" s="26">
        <v>21709</v>
      </c>
      <c r="I575" s="27">
        <f t="shared" si="8"/>
        <v>153785</v>
      </c>
    </row>
    <row r="576" spans="2:9">
      <c r="B576" s="30">
        <v>43526</v>
      </c>
      <c r="C576" s="26">
        <v>28144</v>
      </c>
      <c r="D576" s="26">
        <v>26260</v>
      </c>
      <c r="E576" s="26">
        <v>26308</v>
      </c>
      <c r="F576" s="26">
        <v>21520</v>
      </c>
      <c r="G576" s="26">
        <v>29863</v>
      </c>
      <c r="H576" s="26">
        <v>24216</v>
      </c>
      <c r="I576" s="27">
        <f t="shared" si="8"/>
        <v>156311</v>
      </c>
    </row>
    <row r="577" spans="2:9">
      <c r="B577" s="30">
        <v>43527</v>
      </c>
      <c r="C577" s="26">
        <v>29136</v>
      </c>
      <c r="D577" s="26">
        <v>25391</v>
      </c>
      <c r="E577" s="26">
        <v>24381</v>
      </c>
      <c r="F577" s="26">
        <v>22243</v>
      </c>
      <c r="G577" s="26">
        <v>23538</v>
      </c>
      <c r="H577" s="26">
        <v>22537</v>
      </c>
      <c r="I577" s="27">
        <f t="shared" si="8"/>
        <v>147226</v>
      </c>
    </row>
    <row r="578" spans="2:9">
      <c r="B578" s="30">
        <v>43528</v>
      </c>
      <c r="C578" s="26">
        <v>26453</v>
      </c>
      <c r="D578" s="26">
        <v>29896</v>
      </c>
      <c r="E578" s="26">
        <v>25896</v>
      </c>
      <c r="F578" s="26">
        <v>29505</v>
      </c>
      <c r="G578" s="26">
        <v>27997</v>
      </c>
      <c r="H578" s="26">
        <v>22414</v>
      </c>
      <c r="I578" s="27">
        <f t="shared" si="8"/>
        <v>162161</v>
      </c>
    </row>
    <row r="579" spans="2:9">
      <c r="B579" s="30">
        <v>43529</v>
      </c>
      <c r="C579" s="26">
        <v>23375</v>
      </c>
      <c r="D579" s="26">
        <v>28589</v>
      </c>
      <c r="E579" s="26">
        <v>23818</v>
      </c>
      <c r="F579" s="26">
        <v>22161</v>
      </c>
      <c r="G579" s="26">
        <v>27713</v>
      </c>
      <c r="H579" s="26">
        <v>23946</v>
      </c>
      <c r="I579" s="27">
        <f t="shared" si="8"/>
        <v>149602</v>
      </c>
    </row>
    <row r="580" spans="2:9">
      <c r="B580" s="30">
        <v>43530</v>
      </c>
      <c r="C580" s="26">
        <v>21858</v>
      </c>
      <c r="D580" s="26">
        <v>28350</v>
      </c>
      <c r="E580" s="26">
        <v>25971</v>
      </c>
      <c r="F580" s="26">
        <v>26622</v>
      </c>
      <c r="G580" s="26">
        <v>25989</v>
      </c>
      <c r="H580" s="26">
        <v>25044</v>
      </c>
      <c r="I580" s="27">
        <f t="shared" ref="I580:I617" si="9">SUM(C580:H580)</f>
        <v>153834</v>
      </c>
    </row>
    <row r="581" spans="2:9">
      <c r="B581" s="30">
        <v>43531</v>
      </c>
      <c r="C581" s="26">
        <v>28826</v>
      </c>
      <c r="D581" s="26">
        <v>25225</v>
      </c>
      <c r="E581" s="26">
        <v>24811</v>
      </c>
      <c r="F581" s="26">
        <v>21627</v>
      </c>
      <c r="G581" s="26">
        <v>26877</v>
      </c>
      <c r="H581" s="26">
        <v>23112</v>
      </c>
      <c r="I581" s="27">
        <f t="shared" si="9"/>
        <v>150478</v>
      </c>
    </row>
    <row r="582" spans="2:9">
      <c r="B582" s="30">
        <v>43532</v>
      </c>
      <c r="C582" s="26">
        <v>21906</v>
      </c>
      <c r="D582" s="26">
        <v>25758</v>
      </c>
      <c r="E582" s="26">
        <v>23021</v>
      </c>
      <c r="F582" s="26">
        <v>26569</v>
      </c>
      <c r="G582" s="26">
        <v>23438</v>
      </c>
      <c r="H582" s="26">
        <v>26304</v>
      </c>
      <c r="I582" s="27">
        <f t="shared" si="9"/>
        <v>146996</v>
      </c>
    </row>
    <row r="583" spans="2:9">
      <c r="B583" s="30">
        <v>43533</v>
      </c>
      <c r="C583" s="26">
        <v>22706</v>
      </c>
      <c r="D583" s="26">
        <v>25008</v>
      </c>
      <c r="E583" s="26">
        <v>25668</v>
      </c>
      <c r="F583" s="26">
        <v>22968</v>
      </c>
      <c r="G583" s="26">
        <v>21953</v>
      </c>
      <c r="H583" s="26">
        <v>27333</v>
      </c>
      <c r="I583" s="27">
        <f t="shared" si="9"/>
        <v>145636</v>
      </c>
    </row>
    <row r="584" spans="2:9">
      <c r="B584" s="30">
        <v>43534</v>
      </c>
      <c r="C584" s="26">
        <v>24629</v>
      </c>
      <c r="D584" s="26">
        <v>26695</v>
      </c>
      <c r="E584" s="26">
        <v>26549</v>
      </c>
      <c r="F584" s="26">
        <v>27289</v>
      </c>
      <c r="G584" s="26">
        <v>23326</v>
      </c>
      <c r="H584" s="26">
        <v>22957</v>
      </c>
      <c r="I584" s="27">
        <f t="shared" si="9"/>
        <v>151445</v>
      </c>
    </row>
    <row r="585" spans="2:9">
      <c r="B585" s="30">
        <v>43535</v>
      </c>
      <c r="C585" s="26">
        <v>23179</v>
      </c>
      <c r="D585" s="26">
        <v>26230</v>
      </c>
      <c r="E585" s="26">
        <v>26829</v>
      </c>
      <c r="F585" s="26">
        <v>27495</v>
      </c>
      <c r="G585" s="26">
        <v>21351</v>
      </c>
      <c r="H585" s="26">
        <v>28025</v>
      </c>
      <c r="I585" s="27">
        <f t="shared" si="9"/>
        <v>153109</v>
      </c>
    </row>
    <row r="586" spans="2:9">
      <c r="B586" s="30">
        <v>43536</v>
      </c>
      <c r="C586" s="26">
        <v>23432</v>
      </c>
      <c r="D586" s="26">
        <v>28546</v>
      </c>
      <c r="E586" s="26">
        <v>21905</v>
      </c>
      <c r="F586" s="26">
        <v>28424</v>
      </c>
      <c r="G586" s="26">
        <v>25347</v>
      </c>
      <c r="H586" s="26">
        <v>25920</v>
      </c>
      <c r="I586" s="27">
        <f t="shared" si="9"/>
        <v>153574</v>
      </c>
    </row>
    <row r="587" spans="2:9">
      <c r="B587" s="30">
        <v>43537</v>
      </c>
      <c r="C587" s="26">
        <v>27672</v>
      </c>
      <c r="D587" s="26">
        <v>24679</v>
      </c>
      <c r="E587" s="26">
        <v>24064</v>
      </c>
      <c r="F587" s="26">
        <v>22508</v>
      </c>
      <c r="G587" s="26">
        <v>24786</v>
      </c>
      <c r="H587" s="26">
        <v>24160</v>
      </c>
      <c r="I587" s="27">
        <f t="shared" si="9"/>
        <v>147869</v>
      </c>
    </row>
    <row r="588" spans="2:9">
      <c r="B588" s="30">
        <v>43538</v>
      </c>
      <c r="C588" s="26">
        <v>21500</v>
      </c>
      <c r="D588" s="26">
        <v>27667</v>
      </c>
      <c r="E588" s="26">
        <v>22564</v>
      </c>
      <c r="F588" s="26">
        <v>28331</v>
      </c>
      <c r="G588" s="26">
        <v>29221</v>
      </c>
      <c r="H588" s="26">
        <v>22244</v>
      </c>
      <c r="I588" s="27">
        <f t="shared" si="9"/>
        <v>151527</v>
      </c>
    </row>
    <row r="589" spans="2:9">
      <c r="B589" s="30">
        <v>43539</v>
      </c>
      <c r="C589" s="26">
        <v>21435</v>
      </c>
      <c r="D589" s="26">
        <v>26969</v>
      </c>
      <c r="E589" s="26">
        <v>22343</v>
      </c>
      <c r="F589" s="26">
        <v>24049</v>
      </c>
      <c r="G589" s="26">
        <v>28225</v>
      </c>
      <c r="H589" s="26">
        <v>25273</v>
      </c>
      <c r="I589" s="27">
        <f t="shared" si="9"/>
        <v>148294</v>
      </c>
    </row>
    <row r="590" spans="2:9">
      <c r="B590" s="30">
        <v>43540</v>
      </c>
      <c r="C590" s="26">
        <v>29398</v>
      </c>
      <c r="D590" s="26">
        <v>21259</v>
      </c>
      <c r="E590" s="26">
        <v>24002</v>
      </c>
      <c r="F590" s="26">
        <v>21745</v>
      </c>
      <c r="G590" s="26">
        <v>23759</v>
      </c>
      <c r="H590" s="26">
        <v>23998</v>
      </c>
      <c r="I590" s="27">
        <f t="shared" si="9"/>
        <v>144161</v>
      </c>
    </row>
    <row r="591" spans="2:9">
      <c r="B591" s="30">
        <v>43541</v>
      </c>
      <c r="C591" s="26">
        <v>30041</v>
      </c>
      <c r="D591" s="26">
        <v>25505</v>
      </c>
      <c r="E591" s="26">
        <v>22702</v>
      </c>
      <c r="F591" s="26">
        <v>23955</v>
      </c>
      <c r="G591" s="26">
        <v>26363</v>
      </c>
      <c r="H591" s="26">
        <v>28050</v>
      </c>
      <c r="I591" s="27">
        <f t="shared" si="9"/>
        <v>156616</v>
      </c>
    </row>
    <row r="592" spans="2:9">
      <c r="B592" s="30">
        <v>43542</v>
      </c>
      <c r="C592" s="26">
        <v>21598</v>
      </c>
      <c r="D592" s="26">
        <v>22230</v>
      </c>
      <c r="E592" s="26">
        <v>29587</v>
      </c>
      <c r="F592" s="26">
        <v>21942</v>
      </c>
      <c r="G592" s="26">
        <v>26418</v>
      </c>
      <c r="H592" s="26">
        <v>27941</v>
      </c>
      <c r="I592" s="27">
        <f t="shared" si="9"/>
        <v>149716</v>
      </c>
    </row>
    <row r="593" spans="2:9">
      <c r="B593" s="30">
        <v>43543</v>
      </c>
      <c r="C593" s="26">
        <v>21442</v>
      </c>
      <c r="D593" s="26">
        <v>29866</v>
      </c>
      <c r="E593" s="26">
        <v>28392</v>
      </c>
      <c r="F593" s="26">
        <v>27068</v>
      </c>
      <c r="G593" s="26">
        <v>25851</v>
      </c>
      <c r="H593" s="26">
        <v>24682</v>
      </c>
      <c r="I593" s="27">
        <f t="shared" si="9"/>
        <v>157301</v>
      </c>
    </row>
    <row r="594" spans="2:9">
      <c r="B594" s="30">
        <v>43544</v>
      </c>
      <c r="C594" s="26">
        <v>29851</v>
      </c>
      <c r="D594" s="26">
        <v>25282</v>
      </c>
      <c r="E594" s="26">
        <v>27451</v>
      </c>
      <c r="F594" s="26">
        <v>21291</v>
      </c>
      <c r="G594" s="26">
        <v>26685</v>
      </c>
      <c r="H594" s="26">
        <v>23474</v>
      </c>
      <c r="I594" s="27">
        <f t="shared" si="9"/>
        <v>154034</v>
      </c>
    </row>
    <row r="595" spans="2:9">
      <c r="B595" s="30">
        <v>43545</v>
      </c>
      <c r="C595" s="26">
        <v>29395</v>
      </c>
      <c r="D595" s="26">
        <v>22307</v>
      </c>
      <c r="E595" s="26">
        <v>29855</v>
      </c>
      <c r="F595" s="26">
        <v>26945</v>
      </c>
      <c r="G595" s="26">
        <v>23578</v>
      </c>
      <c r="H595" s="26">
        <v>23172</v>
      </c>
      <c r="I595" s="27">
        <f t="shared" si="9"/>
        <v>155252</v>
      </c>
    </row>
    <row r="596" spans="2:9">
      <c r="B596" s="30">
        <v>43546</v>
      </c>
      <c r="C596" s="26">
        <v>26530</v>
      </c>
      <c r="D596" s="26">
        <v>25942</v>
      </c>
      <c r="E596" s="26">
        <v>29156</v>
      </c>
      <c r="F596" s="26">
        <v>22932</v>
      </c>
      <c r="G596" s="26">
        <v>24202</v>
      </c>
      <c r="H596" s="26">
        <v>29941</v>
      </c>
      <c r="I596" s="27">
        <f t="shared" si="9"/>
        <v>158703</v>
      </c>
    </row>
    <row r="597" spans="2:9">
      <c r="B597" s="30">
        <v>43547</v>
      </c>
      <c r="C597" s="26">
        <v>22847</v>
      </c>
      <c r="D597" s="26">
        <v>21109</v>
      </c>
      <c r="E597" s="26">
        <v>25476</v>
      </c>
      <c r="F597" s="26">
        <v>24841</v>
      </c>
      <c r="G597" s="26">
        <v>28533</v>
      </c>
      <c r="H597" s="26">
        <v>28134</v>
      </c>
      <c r="I597" s="27">
        <f t="shared" si="9"/>
        <v>150940</v>
      </c>
    </row>
    <row r="598" spans="2:9">
      <c r="B598" s="30">
        <v>43548</v>
      </c>
      <c r="C598" s="26">
        <v>26565</v>
      </c>
      <c r="D598" s="26">
        <v>26572</v>
      </c>
      <c r="E598" s="26">
        <v>27588</v>
      </c>
      <c r="F598" s="26">
        <v>23382</v>
      </c>
      <c r="G598" s="26">
        <v>26238</v>
      </c>
      <c r="H598" s="26">
        <v>21975</v>
      </c>
      <c r="I598" s="27">
        <f t="shared" si="9"/>
        <v>152320</v>
      </c>
    </row>
    <row r="599" spans="2:9">
      <c r="B599" s="30">
        <v>43549</v>
      </c>
      <c r="C599" s="26">
        <v>28354</v>
      </c>
      <c r="D599" s="26">
        <v>28587</v>
      </c>
      <c r="E599" s="26">
        <v>21804</v>
      </c>
      <c r="F599" s="26">
        <v>28159</v>
      </c>
      <c r="G599" s="26">
        <v>25363</v>
      </c>
      <c r="H599" s="26">
        <v>27906</v>
      </c>
      <c r="I599" s="27">
        <f t="shared" si="9"/>
        <v>160173</v>
      </c>
    </row>
    <row r="600" spans="2:9">
      <c r="B600" s="30">
        <v>43550</v>
      </c>
      <c r="C600" s="26">
        <v>22818</v>
      </c>
      <c r="D600" s="26">
        <v>22936</v>
      </c>
      <c r="E600" s="26">
        <v>26207</v>
      </c>
      <c r="F600" s="26">
        <v>24623</v>
      </c>
      <c r="G600" s="26">
        <v>24640</v>
      </c>
      <c r="H600" s="26">
        <v>29653</v>
      </c>
      <c r="I600" s="27">
        <f t="shared" si="9"/>
        <v>150877</v>
      </c>
    </row>
    <row r="601" spans="2:9">
      <c r="B601" s="30">
        <v>43551</v>
      </c>
      <c r="C601" s="26">
        <v>25546</v>
      </c>
      <c r="D601" s="26">
        <v>22215</v>
      </c>
      <c r="E601" s="26">
        <v>27434</v>
      </c>
      <c r="F601" s="26">
        <v>26285</v>
      </c>
      <c r="G601" s="26">
        <v>24879</v>
      </c>
      <c r="H601" s="26">
        <v>28600</v>
      </c>
      <c r="I601" s="27">
        <f t="shared" si="9"/>
        <v>154959</v>
      </c>
    </row>
    <row r="602" spans="2:9">
      <c r="B602" s="30">
        <v>43552</v>
      </c>
      <c r="C602" s="26">
        <v>25360</v>
      </c>
      <c r="D602" s="26">
        <v>26376</v>
      </c>
      <c r="E602" s="26">
        <v>29443</v>
      </c>
      <c r="F602" s="26">
        <v>24871</v>
      </c>
      <c r="G602" s="26">
        <v>22435</v>
      </c>
      <c r="H602" s="26">
        <v>21792</v>
      </c>
      <c r="I602" s="27">
        <f t="shared" si="9"/>
        <v>150277</v>
      </c>
    </row>
    <row r="603" spans="2:9">
      <c r="B603" s="30">
        <v>43553</v>
      </c>
      <c r="C603" s="26">
        <v>26023</v>
      </c>
      <c r="D603" s="26">
        <v>25421</v>
      </c>
      <c r="E603" s="26">
        <v>27363</v>
      </c>
      <c r="F603" s="26">
        <v>24348</v>
      </c>
      <c r="G603" s="26">
        <v>27504</v>
      </c>
      <c r="H603" s="26">
        <v>24230</v>
      </c>
      <c r="I603" s="27">
        <f t="shared" si="9"/>
        <v>154889</v>
      </c>
    </row>
    <row r="604" spans="2:9">
      <c r="B604" s="30">
        <v>43554</v>
      </c>
      <c r="C604" s="26">
        <v>26103</v>
      </c>
      <c r="D604" s="26">
        <v>22124</v>
      </c>
      <c r="E604" s="26">
        <v>24632</v>
      </c>
      <c r="F604" s="26">
        <v>28358</v>
      </c>
      <c r="G604" s="26">
        <v>25011</v>
      </c>
      <c r="H604" s="26">
        <v>22077</v>
      </c>
      <c r="I604" s="27">
        <f t="shared" si="9"/>
        <v>148305</v>
      </c>
    </row>
    <row r="605" spans="2:9">
      <c r="B605" s="30">
        <v>43555</v>
      </c>
      <c r="C605" s="26">
        <v>29341</v>
      </c>
      <c r="D605" s="26">
        <v>29621</v>
      </c>
      <c r="E605" s="26">
        <v>21628</v>
      </c>
      <c r="F605" s="26">
        <v>22452</v>
      </c>
      <c r="G605" s="26">
        <v>24863</v>
      </c>
      <c r="H605" s="26">
        <v>27718</v>
      </c>
      <c r="I605" s="27">
        <f t="shared" si="9"/>
        <v>155623</v>
      </c>
    </row>
    <row r="606" spans="2:9">
      <c r="B606" s="30">
        <v>43556</v>
      </c>
      <c r="C606" s="26">
        <v>21766</v>
      </c>
      <c r="D606" s="26">
        <v>23719</v>
      </c>
      <c r="E606" s="26">
        <v>24605</v>
      </c>
      <c r="F606" s="26">
        <v>29749</v>
      </c>
      <c r="G606" s="26">
        <v>20975</v>
      </c>
      <c r="H606" s="26">
        <v>23777</v>
      </c>
      <c r="I606" s="27">
        <f t="shared" si="9"/>
        <v>144591</v>
      </c>
    </row>
    <row r="607" spans="2:9">
      <c r="B607" s="30">
        <v>43557</v>
      </c>
      <c r="C607" s="26">
        <v>23977</v>
      </c>
      <c r="D607" s="26">
        <v>29123</v>
      </c>
      <c r="E607" s="26">
        <v>22633</v>
      </c>
      <c r="F607" s="26">
        <v>26673</v>
      </c>
      <c r="G607" s="26">
        <v>27742</v>
      </c>
      <c r="H607" s="26">
        <v>24837</v>
      </c>
      <c r="I607" s="27">
        <f t="shared" si="9"/>
        <v>154985</v>
      </c>
    </row>
    <row r="608" spans="2:9">
      <c r="B608" s="30">
        <v>43558</v>
      </c>
      <c r="C608" s="26">
        <v>23623</v>
      </c>
      <c r="D608" s="26">
        <v>23157</v>
      </c>
      <c r="E608" s="26">
        <v>23833</v>
      </c>
      <c r="F608" s="26">
        <v>27914</v>
      </c>
      <c r="G608" s="26">
        <v>26867</v>
      </c>
      <c r="H608" s="26">
        <v>22180</v>
      </c>
      <c r="I608" s="27">
        <f t="shared" si="9"/>
        <v>147574</v>
      </c>
    </row>
    <row r="609" spans="2:9">
      <c r="B609" s="30">
        <v>43559</v>
      </c>
      <c r="C609" s="26">
        <v>27610</v>
      </c>
      <c r="D609" s="26">
        <v>25103</v>
      </c>
      <c r="E609" s="26">
        <v>29418</v>
      </c>
      <c r="F609" s="26">
        <v>23101</v>
      </c>
      <c r="G609" s="26">
        <v>21262</v>
      </c>
      <c r="H609" s="26">
        <v>23934</v>
      </c>
      <c r="I609" s="27">
        <f t="shared" si="9"/>
        <v>150428</v>
      </c>
    </row>
    <row r="610" spans="2:9">
      <c r="B610" s="30">
        <v>43560</v>
      </c>
      <c r="C610" s="26">
        <v>25498</v>
      </c>
      <c r="D610" s="26">
        <v>29354</v>
      </c>
      <c r="E610" s="26">
        <v>25910</v>
      </c>
      <c r="F610" s="26">
        <v>23371</v>
      </c>
      <c r="G610" s="26">
        <v>26447</v>
      </c>
      <c r="H610" s="26">
        <v>28454</v>
      </c>
      <c r="I610" s="27">
        <f t="shared" si="9"/>
        <v>159034</v>
      </c>
    </row>
    <row r="611" spans="2:9">
      <c r="B611" s="30">
        <v>43561</v>
      </c>
      <c r="C611" s="26">
        <v>27737</v>
      </c>
      <c r="D611" s="26">
        <v>21623</v>
      </c>
      <c r="E611" s="26">
        <v>24567</v>
      </c>
      <c r="F611" s="26">
        <v>23187</v>
      </c>
      <c r="G611" s="26">
        <v>21946</v>
      </c>
      <c r="H611" s="26">
        <v>23999</v>
      </c>
      <c r="I611" s="27">
        <f t="shared" si="9"/>
        <v>143059</v>
      </c>
    </row>
    <row r="612" spans="2:9">
      <c r="B612" s="30">
        <v>43562</v>
      </c>
      <c r="C612" s="26">
        <v>23881</v>
      </c>
      <c r="D612" s="26">
        <v>27850</v>
      </c>
      <c r="E612" s="26">
        <v>22478</v>
      </c>
      <c r="F612" s="26">
        <v>26554</v>
      </c>
      <c r="G612" s="26">
        <v>25509</v>
      </c>
      <c r="H612" s="26">
        <v>26280</v>
      </c>
      <c r="I612" s="27">
        <f t="shared" si="9"/>
        <v>152552</v>
      </c>
    </row>
    <row r="613" spans="2:9">
      <c r="B613" s="30">
        <v>43563</v>
      </c>
      <c r="C613" s="26">
        <v>30079</v>
      </c>
      <c r="D613" s="26">
        <v>22580</v>
      </c>
      <c r="E613" s="26">
        <v>24830</v>
      </c>
      <c r="F613" s="26">
        <v>21008</v>
      </c>
      <c r="G613" s="26">
        <v>24304</v>
      </c>
      <c r="H613" s="26">
        <v>25988</v>
      </c>
      <c r="I613" s="27">
        <f t="shared" si="9"/>
        <v>148789</v>
      </c>
    </row>
    <row r="614" spans="2:9">
      <c r="B614" s="30">
        <v>43564</v>
      </c>
      <c r="C614" s="26">
        <v>25861</v>
      </c>
      <c r="D614" s="26">
        <v>23423</v>
      </c>
      <c r="E614" s="26">
        <v>21271</v>
      </c>
      <c r="F614" s="26">
        <v>27753</v>
      </c>
      <c r="G614" s="26">
        <v>26911</v>
      </c>
      <c r="H614" s="26">
        <v>24262</v>
      </c>
      <c r="I614" s="27">
        <f t="shared" si="9"/>
        <v>149481</v>
      </c>
    </row>
    <row r="615" spans="2:9">
      <c r="B615" s="30">
        <v>43565</v>
      </c>
      <c r="C615" s="26">
        <v>28510</v>
      </c>
      <c r="D615" s="26">
        <v>25148</v>
      </c>
      <c r="E615" s="26">
        <v>23368</v>
      </c>
      <c r="F615" s="26">
        <v>24436</v>
      </c>
      <c r="G615" s="26">
        <v>22982</v>
      </c>
      <c r="H615" s="26">
        <v>29827</v>
      </c>
      <c r="I615" s="27">
        <f t="shared" si="9"/>
        <v>154271</v>
      </c>
    </row>
    <row r="616" spans="2:9">
      <c r="B616" s="30">
        <v>43566</v>
      </c>
      <c r="C616" s="26">
        <v>25067</v>
      </c>
      <c r="D616" s="26">
        <v>27417</v>
      </c>
      <c r="E616" s="26">
        <v>22617</v>
      </c>
      <c r="F616" s="26">
        <v>29013</v>
      </c>
      <c r="G616" s="26">
        <v>29311</v>
      </c>
      <c r="H616" s="26">
        <v>27626</v>
      </c>
      <c r="I616" s="27">
        <f t="shared" si="9"/>
        <v>161051</v>
      </c>
    </row>
    <row r="617" spans="2:9">
      <c r="B617" s="30">
        <v>43567</v>
      </c>
      <c r="C617" s="26">
        <v>24881</v>
      </c>
      <c r="D617" s="26">
        <v>24172</v>
      </c>
      <c r="E617" s="26">
        <v>25724</v>
      </c>
      <c r="F617" s="26">
        <v>21819</v>
      </c>
      <c r="G617" s="26">
        <v>29523</v>
      </c>
      <c r="H617" s="26">
        <v>22947</v>
      </c>
      <c r="I617" s="27">
        <f t="shared" si="9"/>
        <v>149066</v>
      </c>
    </row>
    <row r="618" spans="2:9">
      <c r="B618" s="129" t="s">
        <v>15</v>
      </c>
      <c r="C618" s="240">
        <f t="shared" ref="C618:I618" si="10">SUM(C4:C617)</f>
        <v>15815219</v>
      </c>
      <c r="D618" s="240">
        <f t="shared" si="10"/>
        <v>15560675</v>
      </c>
      <c r="E618" s="240">
        <f t="shared" si="10"/>
        <v>15707900</v>
      </c>
      <c r="F618" s="240">
        <f t="shared" si="10"/>
        <v>15715182</v>
      </c>
      <c r="G618" s="240">
        <f t="shared" si="10"/>
        <v>15743902</v>
      </c>
      <c r="H618" s="240">
        <f t="shared" si="10"/>
        <v>15691230</v>
      </c>
      <c r="I618" s="240">
        <f t="shared" si="10"/>
        <v>94234108</v>
      </c>
    </row>
    <row r="619" spans="2:9">
      <c r="B619" s="130" t="s">
        <v>50</v>
      </c>
      <c r="C619" s="27">
        <f>AVERAGE(C4:C617)</f>
        <v>25757.685667752445</v>
      </c>
      <c r="D619" s="27">
        <f t="shared" ref="D619:I619" si="11">AVERAGE(D4:D617)</f>
        <v>25343.118892508144</v>
      </c>
      <c r="E619" s="27">
        <f t="shared" si="11"/>
        <v>25582.899022801303</v>
      </c>
      <c r="F619" s="27">
        <f t="shared" si="11"/>
        <v>25594.758957654722</v>
      </c>
      <c r="G619" s="27">
        <f t="shared" si="11"/>
        <v>25641.534201954397</v>
      </c>
      <c r="H619" s="27">
        <f t="shared" si="11"/>
        <v>25555.749185667752</v>
      </c>
      <c r="I619" s="27">
        <f t="shared" si="11"/>
        <v>153475.74592833876</v>
      </c>
    </row>
    <row r="620" spans="2:9">
      <c r="B620" s="130" t="s">
        <v>78</v>
      </c>
      <c r="C620" s="27">
        <f>AVERAGE(C4:C617)</f>
        <v>25757.685667752445</v>
      </c>
      <c r="D620" s="27">
        <f t="shared" ref="D620:I620" si="12">AVERAGE(D4:D617)</f>
        <v>25343.118892508144</v>
      </c>
      <c r="E620" s="27">
        <f t="shared" si="12"/>
        <v>25582.899022801303</v>
      </c>
      <c r="F620" s="27">
        <f t="shared" si="12"/>
        <v>25594.758957654722</v>
      </c>
      <c r="G620" s="27">
        <f t="shared" si="12"/>
        <v>25641.534201954397</v>
      </c>
      <c r="H620" s="27">
        <f t="shared" si="12"/>
        <v>25555.749185667752</v>
      </c>
      <c r="I620" s="27">
        <f t="shared" si="12"/>
        <v>153475.74592833876</v>
      </c>
    </row>
    <row r="621" spans="2:9">
      <c r="B621" s="130" t="s">
        <v>79</v>
      </c>
      <c r="C621" s="27">
        <f>MIN(C4:C617)</f>
        <v>20916</v>
      </c>
      <c r="D621" s="27">
        <f t="shared" ref="D621:I621" si="13">MIN(D4:D617)</f>
        <v>20903</v>
      </c>
      <c r="E621" s="27">
        <f t="shared" si="13"/>
        <v>20915</v>
      </c>
      <c r="F621" s="27">
        <f t="shared" si="13"/>
        <v>20937</v>
      </c>
      <c r="G621" s="27">
        <f t="shared" si="13"/>
        <v>20901</v>
      </c>
      <c r="H621" s="27">
        <f t="shared" si="13"/>
        <v>20901</v>
      </c>
      <c r="I621" s="27">
        <f t="shared" si="13"/>
        <v>133644</v>
      </c>
    </row>
    <row r="622" spans="2:9">
      <c r="B622" s="130" t="s">
        <v>53</v>
      </c>
      <c r="C622" s="20">
        <f>COUNT(C4:C617)</f>
        <v>614</v>
      </c>
      <c r="D622" s="20">
        <f t="shared" ref="D622:I622" si="14">COUNT(D4:D617)</f>
        <v>614</v>
      </c>
      <c r="E622" s="20">
        <f t="shared" si="14"/>
        <v>614</v>
      </c>
      <c r="F622" s="20">
        <f t="shared" si="14"/>
        <v>614</v>
      </c>
      <c r="G622" s="20">
        <f t="shared" si="14"/>
        <v>614</v>
      </c>
      <c r="H622" s="20">
        <f t="shared" si="14"/>
        <v>614</v>
      </c>
      <c r="I622" s="20">
        <f t="shared" si="14"/>
        <v>614</v>
      </c>
    </row>
    <row r="1048573" spans="16383:16383">
      <c r="XFC1048573" s="32" t="s">
        <v>80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22"/>
  <sheetViews>
    <sheetView workbookViewId="0">
      <selection activeCell="J5" sqref="J5:J14"/>
    </sheetView>
  </sheetViews>
  <sheetFormatPr defaultRowHeight="15"/>
  <cols>
    <col min="2" max="2" width="7.28515625" customWidth="1"/>
    <col min="3" max="3" width="13" customWidth="1"/>
    <col min="4" max="4" width="17.7109375" customWidth="1"/>
    <col min="5" max="5" width="15.7109375" customWidth="1"/>
    <col min="6" max="7" width="17.85546875" customWidth="1"/>
    <col min="8" max="8" width="16.28515625" customWidth="1"/>
    <col min="9" max="9" width="17.7109375" customWidth="1"/>
    <col min="10" max="10" width="19.28515625" customWidth="1"/>
  </cols>
  <sheetData>
    <row r="1" spans="2:10" ht="21">
      <c r="B1" s="284" t="s">
        <v>54</v>
      </c>
      <c r="C1" s="284"/>
      <c r="D1" s="284"/>
      <c r="E1" s="284"/>
      <c r="F1" s="284"/>
      <c r="G1" s="284"/>
      <c r="H1" s="284"/>
      <c r="I1" s="22"/>
      <c r="J1" s="22"/>
    </row>
    <row r="2" spans="2:10" ht="20.25" customHeight="1">
      <c r="B2" s="277" t="s">
        <v>55</v>
      </c>
      <c r="C2" s="277"/>
      <c r="D2" s="277"/>
      <c r="E2" s="277"/>
      <c r="F2" s="277"/>
      <c r="G2" s="277"/>
      <c r="H2" s="277"/>
      <c r="I2" s="22"/>
      <c r="J2" s="22"/>
    </row>
    <row r="4" spans="2:10">
      <c r="B4" s="206" t="s">
        <v>56</v>
      </c>
      <c r="C4" s="206" t="s">
        <v>57</v>
      </c>
      <c r="D4" s="206" t="s">
        <v>58</v>
      </c>
      <c r="E4" s="206" t="s">
        <v>59</v>
      </c>
      <c r="F4" s="206" t="s">
        <v>60</v>
      </c>
      <c r="G4" s="206" t="s">
        <v>61</v>
      </c>
      <c r="H4" s="206" t="s">
        <v>62</v>
      </c>
      <c r="I4" s="206" t="s">
        <v>25</v>
      </c>
      <c r="J4" s="206" t="s">
        <v>63</v>
      </c>
    </row>
    <row r="5" spans="2:10">
      <c r="B5" s="23">
        <v>1</v>
      </c>
      <c r="C5" s="24" t="s">
        <v>64</v>
      </c>
      <c r="D5" s="25" t="s">
        <v>218</v>
      </c>
      <c r="E5" s="26">
        <v>25000</v>
      </c>
      <c r="F5" s="20">
        <v>11</v>
      </c>
      <c r="G5" s="27">
        <f>E5*F5</f>
        <v>275000</v>
      </c>
      <c r="H5" s="237">
        <f>IF(D5="JERUK",12%,0)*G5</f>
        <v>0</v>
      </c>
      <c r="I5" s="20" t="str">
        <f>IF(F5&gt;15,"helm keren","zonk")</f>
        <v>zonk</v>
      </c>
      <c r="J5" s="27">
        <f>G5-H5</f>
        <v>275000</v>
      </c>
    </row>
    <row r="6" spans="2:10">
      <c r="B6" s="23">
        <v>2</v>
      </c>
      <c r="C6" s="24" t="s">
        <v>66</v>
      </c>
      <c r="D6" s="25" t="s">
        <v>443</v>
      </c>
      <c r="E6" s="26">
        <v>17500</v>
      </c>
      <c r="F6" s="20">
        <v>14</v>
      </c>
      <c r="G6" s="27">
        <f t="shared" ref="G6:G14" si="0">E6*F6</f>
        <v>245000</v>
      </c>
      <c r="H6" s="237">
        <f t="shared" ref="H6:H14" si="1">IF(D6="JERUK",12%,0)*G6</f>
        <v>29400</v>
      </c>
      <c r="I6" s="20" t="str">
        <f t="shared" ref="I6:I14" si="2">IF(F6&gt;15,"helm keren","zonk")</f>
        <v>zonk</v>
      </c>
      <c r="J6" s="27">
        <f t="shared" ref="J6:J14" si="3">G6-H6</f>
        <v>215600</v>
      </c>
    </row>
    <row r="7" spans="2:10">
      <c r="B7" s="23">
        <v>3</v>
      </c>
      <c r="C7" s="24" t="s">
        <v>67</v>
      </c>
      <c r="D7" s="20" t="s">
        <v>444</v>
      </c>
      <c r="E7" s="26">
        <v>21700</v>
      </c>
      <c r="F7" s="20">
        <v>8</v>
      </c>
      <c r="G7" s="27">
        <f t="shared" si="0"/>
        <v>173600</v>
      </c>
      <c r="H7" s="237">
        <f t="shared" si="1"/>
        <v>0</v>
      </c>
      <c r="I7" s="20" t="str">
        <f t="shared" si="2"/>
        <v>zonk</v>
      </c>
      <c r="J7" s="27">
        <f t="shared" si="3"/>
        <v>173600</v>
      </c>
    </row>
    <row r="8" spans="2:10">
      <c r="B8" s="23">
        <v>4</v>
      </c>
      <c r="C8" s="24" t="s">
        <v>29</v>
      </c>
      <c r="D8" s="25" t="s">
        <v>218</v>
      </c>
      <c r="E8" s="26">
        <v>25000</v>
      </c>
      <c r="F8" s="20">
        <v>17</v>
      </c>
      <c r="G8" s="27">
        <f t="shared" si="0"/>
        <v>425000</v>
      </c>
      <c r="H8" s="237">
        <f t="shared" si="1"/>
        <v>0</v>
      </c>
      <c r="I8" s="20" t="str">
        <f t="shared" si="2"/>
        <v>helm keren</v>
      </c>
      <c r="J8" s="27">
        <f t="shared" si="3"/>
        <v>425000</v>
      </c>
    </row>
    <row r="9" spans="2:10">
      <c r="B9" s="23">
        <v>5</v>
      </c>
      <c r="C9" s="24" t="s">
        <v>70</v>
      </c>
      <c r="D9" s="25" t="s">
        <v>443</v>
      </c>
      <c r="E9" s="26">
        <v>17500</v>
      </c>
      <c r="F9" s="20">
        <v>6</v>
      </c>
      <c r="G9" s="27">
        <f t="shared" si="0"/>
        <v>105000</v>
      </c>
      <c r="H9" s="237">
        <f t="shared" si="1"/>
        <v>12600</v>
      </c>
      <c r="I9" s="20" t="str">
        <f t="shared" si="2"/>
        <v>zonk</v>
      </c>
      <c r="J9" s="27">
        <f t="shared" si="3"/>
        <v>92400</v>
      </c>
    </row>
    <row r="10" spans="2:10">
      <c r="B10" s="23">
        <v>6</v>
      </c>
      <c r="C10" s="24" t="s">
        <v>45</v>
      </c>
      <c r="D10" s="20" t="s">
        <v>444</v>
      </c>
      <c r="E10" s="26">
        <v>21700</v>
      </c>
      <c r="F10" s="20">
        <v>21</v>
      </c>
      <c r="G10" s="27">
        <f t="shared" si="0"/>
        <v>455700</v>
      </c>
      <c r="H10" s="237">
        <f t="shared" si="1"/>
        <v>0</v>
      </c>
      <c r="I10" s="20" t="str">
        <f t="shared" si="2"/>
        <v>helm keren</v>
      </c>
      <c r="J10" s="27">
        <f t="shared" si="3"/>
        <v>455700</v>
      </c>
    </row>
    <row r="11" spans="2:10">
      <c r="B11" s="23">
        <v>7</v>
      </c>
      <c r="C11" s="24" t="s">
        <v>71</v>
      </c>
      <c r="D11" s="20" t="s">
        <v>218</v>
      </c>
      <c r="E11" s="26">
        <v>25000</v>
      </c>
      <c r="F11" s="20">
        <v>8</v>
      </c>
      <c r="G11" s="27">
        <f t="shared" si="0"/>
        <v>200000</v>
      </c>
      <c r="H11" s="237">
        <f t="shared" si="1"/>
        <v>0</v>
      </c>
      <c r="I11" s="20" t="str">
        <f t="shared" si="2"/>
        <v>zonk</v>
      </c>
      <c r="J11" s="27">
        <f t="shared" si="3"/>
        <v>200000</v>
      </c>
    </row>
    <row r="12" spans="2:10">
      <c r="B12" s="23">
        <v>8</v>
      </c>
      <c r="C12" s="24" t="s">
        <v>72</v>
      </c>
      <c r="D12" s="20" t="s">
        <v>443</v>
      </c>
      <c r="E12" s="26">
        <v>17500</v>
      </c>
      <c r="F12" s="20">
        <v>12</v>
      </c>
      <c r="G12" s="27">
        <f t="shared" si="0"/>
        <v>210000</v>
      </c>
      <c r="H12" s="237">
        <f t="shared" si="1"/>
        <v>25200</v>
      </c>
      <c r="I12" s="20" t="str">
        <f t="shared" si="2"/>
        <v>zonk</v>
      </c>
      <c r="J12" s="27">
        <f t="shared" si="3"/>
        <v>184800</v>
      </c>
    </row>
    <row r="13" spans="2:10">
      <c r="B13" s="23">
        <v>9</v>
      </c>
      <c r="C13" s="24" t="s">
        <v>73</v>
      </c>
      <c r="D13" s="20" t="s">
        <v>444</v>
      </c>
      <c r="E13" s="26">
        <v>21700</v>
      </c>
      <c r="F13" s="20">
        <v>26</v>
      </c>
      <c r="G13" s="27">
        <f t="shared" si="0"/>
        <v>564200</v>
      </c>
      <c r="H13" s="237">
        <f t="shared" si="1"/>
        <v>0</v>
      </c>
      <c r="I13" s="20" t="str">
        <f t="shared" si="2"/>
        <v>helm keren</v>
      </c>
      <c r="J13" s="27">
        <f t="shared" si="3"/>
        <v>564200</v>
      </c>
    </row>
    <row r="14" spans="2:10">
      <c r="B14" s="23">
        <v>10</v>
      </c>
      <c r="C14" s="24" t="s">
        <v>74</v>
      </c>
      <c r="D14" s="20" t="s">
        <v>218</v>
      </c>
      <c r="E14" s="26">
        <v>25000</v>
      </c>
      <c r="F14" s="20">
        <v>16</v>
      </c>
      <c r="G14" s="27">
        <f t="shared" si="0"/>
        <v>400000</v>
      </c>
      <c r="H14" s="237">
        <f t="shared" si="1"/>
        <v>0</v>
      </c>
      <c r="I14" s="20" t="str">
        <f t="shared" si="2"/>
        <v>helm keren</v>
      </c>
      <c r="J14" s="27">
        <f t="shared" si="3"/>
        <v>400000</v>
      </c>
    </row>
    <row r="16" spans="2:10">
      <c r="C16" s="28" t="s">
        <v>75</v>
      </c>
    </row>
    <row r="17" spans="3:3" ht="16.5" customHeight="1">
      <c r="C17" t="s">
        <v>446</v>
      </c>
    </row>
    <row r="18" spans="3:3">
      <c r="C18" t="s">
        <v>76</v>
      </c>
    </row>
    <row r="20" spans="3:3">
      <c r="C20" s="29" t="s">
        <v>25</v>
      </c>
    </row>
    <row r="21" spans="3:3">
      <c r="C21" t="s">
        <v>445</v>
      </c>
    </row>
    <row r="22" spans="3:3">
      <c r="C22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21"/>
  <sheetViews>
    <sheetView workbookViewId="0">
      <selection activeCell="J5" sqref="J5:J14"/>
    </sheetView>
  </sheetViews>
  <sheetFormatPr defaultRowHeight="15"/>
  <cols>
    <col min="2" max="2" width="7.28515625" customWidth="1"/>
    <col min="3" max="3" width="13" customWidth="1"/>
    <col min="4" max="4" width="17.7109375" customWidth="1"/>
    <col min="5" max="5" width="15.7109375" customWidth="1"/>
    <col min="6" max="7" width="17.85546875" customWidth="1"/>
    <col min="8" max="8" width="16.28515625" customWidth="1"/>
    <col min="9" max="9" width="17.7109375" customWidth="1"/>
    <col min="10" max="10" width="19.28515625" customWidth="1"/>
  </cols>
  <sheetData>
    <row r="1" spans="2:10" ht="21">
      <c r="B1" s="284" t="s">
        <v>112</v>
      </c>
      <c r="C1" s="284"/>
      <c r="D1" s="284"/>
      <c r="E1" s="284"/>
      <c r="F1" s="284"/>
      <c r="G1" s="284"/>
      <c r="H1" s="284"/>
      <c r="I1" s="22"/>
      <c r="J1" s="22"/>
    </row>
    <row r="2" spans="2:10" ht="20.25" customHeight="1">
      <c r="B2" s="277" t="s">
        <v>55</v>
      </c>
      <c r="C2" s="277"/>
      <c r="D2" s="277"/>
      <c r="E2" s="277"/>
      <c r="F2" s="277"/>
      <c r="G2" s="277"/>
      <c r="H2" s="277"/>
      <c r="I2" s="22"/>
      <c r="J2" s="22"/>
    </row>
    <row r="4" spans="2:10">
      <c r="B4" s="192" t="s">
        <v>56</v>
      </c>
      <c r="C4" s="192" t="s">
        <v>57</v>
      </c>
      <c r="D4" s="192" t="s">
        <v>58</v>
      </c>
      <c r="E4" s="192" t="s">
        <v>59</v>
      </c>
      <c r="F4" s="192" t="s">
        <v>60</v>
      </c>
      <c r="G4" s="192" t="s">
        <v>61</v>
      </c>
      <c r="H4" s="192" t="s">
        <v>62</v>
      </c>
      <c r="I4" s="192" t="s">
        <v>25</v>
      </c>
      <c r="J4" s="192" t="s">
        <v>63</v>
      </c>
    </row>
    <row r="5" spans="2:10">
      <c r="B5" s="23">
        <v>1</v>
      </c>
      <c r="C5" s="24" t="s">
        <v>72</v>
      </c>
      <c r="D5" s="25" t="s">
        <v>87</v>
      </c>
      <c r="E5" s="26">
        <v>15800</v>
      </c>
      <c r="F5" s="20">
        <v>125</v>
      </c>
      <c r="G5" s="27">
        <f>E5*F5</f>
        <v>1975000</v>
      </c>
      <c r="H5" s="27">
        <f>IF(G5&gt;7000000,10%,0)*G5</f>
        <v>0</v>
      </c>
      <c r="I5" s="20" t="str">
        <f>IF(F5&gt;300,"kaos cantik","zonk")</f>
        <v>zonk</v>
      </c>
      <c r="J5" s="27">
        <f>G5-H5</f>
        <v>1975000</v>
      </c>
    </row>
    <row r="6" spans="2:10">
      <c r="B6" s="23">
        <v>2</v>
      </c>
      <c r="C6" s="24" t="s">
        <v>64</v>
      </c>
      <c r="D6" s="25" t="s">
        <v>86</v>
      </c>
      <c r="E6" s="26">
        <v>14500</v>
      </c>
      <c r="F6" s="20">
        <v>550</v>
      </c>
      <c r="G6" s="27">
        <f t="shared" ref="G6:G14" si="0">E6*F6</f>
        <v>7975000</v>
      </c>
      <c r="H6" s="27">
        <f t="shared" ref="H6:H14" si="1">IF(G6&gt;7000000,10%,0)*G6</f>
        <v>797500</v>
      </c>
      <c r="I6" s="20" t="str">
        <f t="shared" ref="I6:I14" si="2">IF(F6&gt;300,"kaos cantik","zonk")</f>
        <v>kaos cantik</v>
      </c>
      <c r="J6" s="27">
        <f t="shared" ref="J6:J14" si="3">G6-H6</f>
        <v>7177500</v>
      </c>
    </row>
    <row r="7" spans="2:10">
      <c r="B7" s="23">
        <v>3</v>
      </c>
      <c r="C7" s="24" t="s">
        <v>66</v>
      </c>
      <c r="D7" s="20" t="s">
        <v>85</v>
      </c>
      <c r="E7" s="26">
        <v>45000</v>
      </c>
      <c r="F7" s="20">
        <v>450</v>
      </c>
      <c r="G7" s="27">
        <f t="shared" si="0"/>
        <v>20250000</v>
      </c>
      <c r="H7" s="27">
        <f t="shared" si="1"/>
        <v>2025000</v>
      </c>
      <c r="I7" s="20" t="str">
        <f t="shared" si="2"/>
        <v>kaos cantik</v>
      </c>
      <c r="J7" s="27">
        <f t="shared" si="3"/>
        <v>18225000</v>
      </c>
    </row>
    <row r="8" spans="2:10">
      <c r="B8" s="23">
        <v>4</v>
      </c>
      <c r="C8" s="24" t="s">
        <v>67</v>
      </c>
      <c r="D8" s="25" t="s">
        <v>85</v>
      </c>
      <c r="E8" s="26">
        <v>45000</v>
      </c>
      <c r="F8" s="20">
        <v>187</v>
      </c>
      <c r="G8" s="27">
        <f t="shared" si="0"/>
        <v>8415000</v>
      </c>
      <c r="H8" s="27">
        <f t="shared" si="1"/>
        <v>841500</v>
      </c>
      <c r="I8" s="20" t="str">
        <f t="shared" si="2"/>
        <v>zonk</v>
      </c>
      <c r="J8" s="27">
        <f t="shared" si="3"/>
        <v>7573500</v>
      </c>
    </row>
    <row r="9" spans="2:10">
      <c r="B9" s="23">
        <v>5</v>
      </c>
      <c r="C9" s="24" t="s">
        <v>29</v>
      </c>
      <c r="D9" s="25" t="s">
        <v>88</v>
      </c>
      <c r="E9" s="26">
        <v>19500</v>
      </c>
      <c r="F9" s="20">
        <v>218</v>
      </c>
      <c r="G9" s="27">
        <f t="shared" si="0"/>
        <v>4251000</v>
      </c>
      <c r="H9" s="27">
        <f t="shared" si="1"/>
        <v>0</v>
      </c>
      <c r="I9" s="20" t="str">
        <f t="shared" si="2"/>
        <v>zonk</v>
      </c>
      <c r="J9" s="27">
        <f t="shared" si="3"/>
        <v>4251000</v>
      </c>
    </row>
    <row r="10" spans="2:10">
      <c r="B10" s="23">
        <v>6</v>
      </c>
      <c r="C10" s="24" t="s">
        <v>70</v>
      </c>
      <c r="D10" s="20" t="s">
        <v>86</v>
      </c>
      <c r="E10" s="26">
        <v>14500</v>
      </c>
      <c r="F10" s="20">
        <v>450</v>
      </c>
      <c r="G10" s="27">
        <f t="shared" si="0"/>
        <v>6525000</v>
      </c>
      <c r="H10" s="27">
        <f t="shared" si="1"/>
        <v>0</v>
      </c>
      <c r="I10" s="20" t="str">
        <f t="shared" si="2"/>
        <v>kaos cantik</v>
      </c>
      <c r="J10" s="27">
        <f t="shared" si="3"/>
        <v>6525000</v>
      </c>
    </row>
    <row r="11" spans="2:10">
      <c r="B11" s="23">
        <v>7</v>
      </c>
      <c r="C11" s="24" t="s">
        <v>45</v>
      </c>
      <c r="D11" s="20" t="s">
        <v>87</v>
      </c>
      <c r="E11" s="26">
        <v>15800</v>
      </c>
      <c r="F11" s="20">
        <v>345</v>
      </c>
      <c r="G11" s="27">
        <f t="shared" si="0"/>
        <v>5451000</v>
      </c>
      <c r="H11" s="27">
        <f t="shared" si="1"/>
        <v>0</v>
      </c>
      <c r="I11" s="20" t="str">
        <f t="shared" si="2"/>
        <v>kaos cantik</v>
      </c>
      <c r="J11" s="27">
        <f t="shared" si="3"/>
        <v>5451000</v>
      </c>
    </row>
    <row r="12" spans="2:10">
      <c r="B12" s="23">
        <v>8</v>
      </c>
      <c r="C12" s="24" t="s">
        <v>71</v>
      </c>
      <c r="D12" s="20" t="s">
        <v>88</v>
      </c>
      <c r="E12" s="26">
        <v>19500</v>
      </c>
      <c r="F12" s="20">
        <v>475</v>
      </c>
      <c r="G12" s="27">
        <f t="shared" si="0"/>
        <v>9262500</v>
      </c>
      <c r="H12" s="27">
        <f t="shared" si="1"/>
        <v>926250</v>
      </c>
      <c r="I12" s="20" t="str">
        <f t="shared" si="2"/>
        <v>kaos cantik</v>
      </c>
      <c r="J12" s="27">
        <f t="shared" si="3"/>
        <v>8336250</v>
      </c>
    </row>
    <row r="13" spans="2:10">
      <c r="B13" s="23">
        <v>9</v>
      </c>
      <c r="C13" s="24" t="s">
        <v>73</v>
      </c>
      <c r="D13" s="20" t="s">
        <v>86</v>
      </c>
      <c r="E13" s="26">
        <v>14500</v>
      </c>
      <c r="F13" s="20">
        <v>285</v>
      </c>
      <c r="G13" s="27">
        <f t="shared" si="0"/>
        <v>4132500</v>
      </c>
      <c r="H13" s="27">
        <f t="shared" si="1"/>
        <v>0</v>
      </c>
      <c r="I13" s="20" t="str">
        <f t="shared" si="2"/>
        <v>zonk</v>
      </c>
      <c r="J13" s="27">
        <f t="shared" si="3"/>
        <v>4132500</v>
      </c>
    </row>
    <row r="14" spans="2:10">
      <c r="B14" s="23">
        <v>10</v>
      </c>
      <c r="C14" s="24" t="s">
        <v>74</v>
      </c>
      <c r="D14" s="20" t="s">
        <v>85</v>
      </c>
      <c r="E14" s="26">
        <v>45000</v>
      </c>
      <c r="F14" s="20">
        <v>315</v>
      </c>
      <c r="G14" s="27">
        <f t="shared" si="0"/>
        <v>14175000</v>
      </c>
      <c r="H14" s="27">
        <f t="shared" si="1"/>
        <v>1417500</v>
      </c>
      <c r="I14" s="20" t="str">
        <f t="shared" si="2"/>
        <v>kaos cantik</v>
      </c>
      <c r="J14" s="27">
        <f t="shared" si="3"/>
        <v>12757500</v>
      </c>
    </row>
    <row r="16" spans="2:10">
      <c r="C16" s="28" t="s">
        <v>75</v>
      </c>
    </row>
    <row r="17" spans="3:3" ht="16.5" customHeight="1">
      <c r="C17" t="s">
        <v>433</v>
      </c>
    </row>
    <row r="18" spans="3:3">
      <c r="C18" t="s">
        <v>76</v>
      </c>
    </row>
    <row r="20" spans="3:3">
      <c r="C20" s="29" t="s">
        <v>25</v>
      </c>
    </row>
    <row r="21" spans="3:3">
      <c r="C21" t="s">
        <v>434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25"/>
  <sheetViews>
    <sheetView workbookViewId="0">
      <selection activeCell="L12" sqref="L12:L17"/>
    </sheetView>
  </sheetViews>
  <sheetFormatPr defaultRowHeight="15"/>
  <cols>
    <col min="3" max="3" width="15.7109375" customWidth="1"/>
    <col min="4" max="4" width="10.42578125" customWidth="1"/>
    <col min="5" max="5" width="24.28515625" customWidth="1"/>
    <col min="6" max="6" width="20" customWidth="1"/>
    <col min="7" max="7" width="12.28515625" customWidth="1"/>
    <col min="8" max="8" width="23" customWidth="1"/>
    <col min="9" max="9" width="3.42578125" customWidth="1"/>
    <col min="10" max="10" width="18.140625" customWidth="1"/>
    <col min="11" max="11" width="15.42578125" customWidth="1"/>
  </cols>
  <sheetData>
    <row r="1" spans="2:12" ht="15" customHeight="1">
      <c r="D1" s="133" t="s">
        <v>310</v>
      </c>
      <c r="E1" s="133"/>
      <c r="F1" s="133"/>
    </row>
    <row r="3" spans="2:12">
      <c r="B3" s="187" t="s">
        <v>20</v>
      </c>
      <c r="C3" s="187" t="s">
        <v>172</v>
      </c>
      <c r="D3" s="187" t="s">
        <v>2</v>
      </c>
      <c r="E3" s="187" t="s">
        <v>311</v>
      </c>
      <c r="F3" s="187" t="s">
        <v>164</v>
      </c>
      <c r="G3" s="187" t="s">
        <v>312</v>
      </c>
      <c r="H3" s="187" t="s">
        <v>15</v>
      </c>
      <c r="J3" s="134" t="s">
        <v>311</v>
      </c>
      <c r="K3" s="134" t="s">
        <v>313</v>
      </c>
      <c r="L3" s="134" t="s">
        <v>307</v>
      </c>
    </row>
    <row r="4" spans="2:12">
      <c r="B4" s="135">
        <v>1</v>
      </c>
      <c r="C4" s="136" t="s">
        <v>314</v>
      </c>
      <c r="D4" s="135" t="s">
        <v>10</v>
      </c>
      <c r="E4" s="137" t="str">
        <f>VLOOKUP(D4,$D$21:$F$25,2,0)</f>
        <v>MEJA</v>
      </c>
      <c r="F4" s="137">
        <f>VLOOKUP(D4,$D$21:$F$25,3,0)</f>
        <v>729200</v>
      </c>
      <c r="G4" s="20">
        <v>1</v>
      </c>
      <c r="H4" s="241">
        <f>F4*G4</f>
        <v>729200</v>
      </c>
      <c r="J4" s="138" t="s">
        <v>315</v>
      </c>
      <c r="K4" s="138">
        <f>SUMIF($E$4:E13,J4,$G$4:$G$13)</f>
        <v>5</v>
      </c>
      <c r="L4" s="243">
        <f ca="1">K4/$K$9</f>
        <v>0.16666666666666666</v>
      </c>
    </row>
    <row r="5" spans="2:12">
      <c r="B5" s="135">
        <v>2</v>
      </c>
      <c r="C5" s="136" t="s">
        <v>316</v>
      </c>
      <c r="D5" s="135" t="s">
        <v>12</v>
      </c>
      <c r="E5" s="137" t="str">
        <f t="shared" ref="E5:E13" si="0">VLOOKUP(D5,$D$21:$F$25,2,0)</f>
        <v>TEMPAT TIDUR</v>
      </c>
      <c r="F5" s="137">
        <f t="shared" ref="F5:F13" si="1">VLOOKUP(D5,$D$21:$F$25,3,0)</f>
        <v>267000</v>
      </c>
      <c r="G5" s="20">
        <v>3</v>
      </c>
      <c r="H5" s="241">
        <f t="shared" ref="H5:H13" si="2">F5*G5</f>
        <v>801000</v>
      </c>
      <c r="J5" s="138" t="s">
        <v>317</v>
      </c>
      <c r="K5" s="138">
        <f ca="1">SUMIF($E$4:E14,J5,$G$4:$G$13)</f>
        <v>5</v>
      </c>
      <c r="L5" s="243">
        <f t="shared" ref="L5:L9" ca="1" si="3">K5/$K$9</f>
        <v>0.16666666666666666</v>
      </c>
    </row>
    <row r="6" spans="2:12">
      <c r="B6" s="135">
        <v>3</v>
      </c>
      <c r="C6" s="136" t="s">
        <v>318</v>
      </c>
      <c r="D6" s="135" t="s">
        <v>14</v>
      </c>
      <c r="E6" s="137" t="str">
        <f t="shared" si="0"/>
        <v>KURSI</v>
      </c>
      <c r="F6" s="137">
        <f t="shared" si="1"/>
        <v>814000</v>
      </c>
      <c r="G6" s="20">
        <v>2</v>
      </c>
      <c r="H6" s="241">
        <f t="shared" si="2"/>
        <v>1628000</v>
      </c>
      <c r="J6" s="138" t="s">
        <v>319</v>
      </c>
      <c r="K6" s="138">
        <f ca="1">SUMIF($E$4:E15,J6,$G$4:$G$13)</f>
        <v>7</v>
      </c>
      <c r="L6" s="243">
        <f t="shared" ca="1" si="3"/>
        <v>0.23333333333333334</v>
      </c>
    </row>
    <row r="7" spans="2:12">
      <c r="B7" s="135">
        <v>4</v>
      </c>
      <c r="C7" s="136" t="s">
        <v>73</v>
      </c>
      <c r="D7" s="135" t="s">
        <v>11</v>
      </c>
      <c r="E7" s="137" t="str">
        <f t="shared" si="0"/>
        <v>SOFA</v>
      </c>
      <c r="F7" s="137">
        <f t="shared" si="1"/>
        <v>245000</v>
      </c>
      <c r="G7" s="20">
        <v>5</v>
      </c>
      <c r="H7" s="241">
        <f t="shared" si="2"/>
        <v>1225000</v>
      </c>
      <c r="J7" s="138" t="s">
        <v>320</v>
      </c>
      <c r="K7" s="138">
        <f ca="1">SUMIF($E$4:E16,J7,$G$4:$G$13)</f>
        <v>9</v>
      </c>
      <c r="L7" s="243">
        <f t="shared" ca="1" si="3"/>
        <v>0.3</v>
      </c>
    </row>
    <row r="8" spans="2:12">
      <c r="B8" s="135">
        <v>5</v>
      </c>
      <c r="C8" s="136" t="s">
        <v>67</v>
      </c>
      <c r="D8" s="135" t="s">
        <v>10</v>
      </c>
      <c r="E8" s="137" t="str">
        <f t="shared" si="0"/>
        <v>MEJA</v>
      </c>
      <c r="F8" s="137">
        <f t="shared" si="1"/>
        <v>729200</v>
      </c>
      <c r="G8" s="20">
        <v>4</v>
      </c>
      <c r="H8" s="241">
        <f t="shared" si="2"/>
        <v>2916800</v>
      </c>
      <c r="J8" s="138" t="s">
        <v>321</v>
      </c>
      <c r="K8" s="138">
        <f ca="1">SUMIF($E$4:E17,J8,$G$4:$G$13)</f>
        <v>4</v>
      </c>
      <c r="L8" s="243">
        <f t="shared" ca="1" si="3"/>
        <v>0.13333333333333333</v>
      </c>
    </row>
    <row r="9" spans="2:12">
      <c r="B9" s="135">
        <v>6</v>
      </c>
      <c r="C9" s="136" t="s">
        <v>29</v>
      </c>
      <c r="D9" s="135" t="s">
        <v>14</v>
      </c>
      <c r="E9" s="137" t="str">
        <f t="shared" si="0"/>
        <v>KURSI</v>
      </c>
      <c r="F9" s="137">
        <f t="shared" si="1"/>
        <v>814000</v>
      </c>
      <c r="G9" s="20">
        <v>3</v>
      </c>
      <c r="H9" s="241">
        <f t="shared" si="2"/>
        <v>2442000</v>
      </c>
      <c r="J9" s="138" t="s">
        <v>15</v>
      </c>
      <c r="K9" s="138">
        <f ca="1">SUM(K4:K8)</f>
        <v>30</v>
      </c>
      <c r="L9" s="243">
        <f t="shared" ca="1" si="3"/>
        <v>1</v>
      </c>
    </row>
    <row r="10" spans="2:12">
      <c r="B10" s="135">
        <v>7</v>
      </c>
      <c r="C10" s="136" t="s">
        <v>322</v>
      </c>
      <c r="D10" s="135" t="s">
        <v>13</v>
      </c>
      <c r="E10" s="137" t="str">
        <f t="shared" si="0"/>
        <v>LEMARI</v>
      </c>
      <c r="F10" s="137">
        <f t="shared" si="1"/>
        <v>175000</v>
      </c>
      <c r="G10" s="20">
        <v>6</v>
      </c>
      <c r="H10" s="241">
        <f t="shared" si="2"/>
        <v>1050000</v>
      </c>
    </row>
    <row r="11" spans="2:12">
      <c r="B11" s="135">
        <v>8</v>
      </c>
      <c r="C11" s="136" t="s">
        <v>34</v>
      </c>
      <c r="D11" s="135" t="s">
        <v>12</v>
      </c>
      <c r="E11" s="137" t="str">
        <f t="shared" si="0"/>
        <v>TEMPAT TIDUR</v>
      </c>
      <c r="F11" s="137">
        <f t="shared" si="1"/>
        <v>267000</v>
      </c>
      <c r="G11" s="20">
        <v>1</v>
      </c>
      <c r="H11" s="241">
        <f t="shared" si="2"/>
        <v>267000</v>
      </c>
      <c r="J11" s="134" t="s">
        <v>311</v>
      </c>
      <c r="K11" s="134" t="s">
        <v>323</v>
      </c>
      <c r="L11" s="134" t="s">
        <v>307</v>
      </c>
    </row>
    <row r="12" spans="2:12">
      <c r="B12" s="135">
        <v>9</v>
      </c>
      <c r="C12" s="136" t="s">
        <v>324</v>
      </c>
      <c r="D12" s="135" t="s">
        <v>13</v>
      </c>
      <c r="E12" s="137" t="str">
        <f t="shared" si="0"/>
        <v>LEMARI</v>
      </c>
      <c r="F12" s="137">
        <f t="shared" si="1"/>
        <v>175000</v>
      </c>
      <c r="G12" s="20">
        <v>3</v>
      </c>
      <c r="H12" s="241">
        <f t="shared" si="2"/>
        <v>525000</v>
      </c>
      <c r="J12" s="138" t="s">
        <v>315</v>
      </c>
      <c r="K12" s="138">
        <f>SUMIF($E$4:$E$13,J12,$H$4:$H$13)</f>
        <v>3646000</v>
      </c>
      <c r="L12" s="243">
        <f>K12/$K$17</f>
        <v>0.30197117773728671</v>
      </c>
    </row>
    <row r="13" spans="2:12">
      <c r="B13" s="135">
        <v>10</v>
      </c>
      <c r="C13" s="136" t="s">
        <v>44</v>
      </c>
      <c r="D13" s="135" t="s">
        <v>11</v>
      </c>
      <c r="E13" s="137" t="str">
        <f t="shared" si="0"/>
        <v>SOFA</v>
      </c>
      <c r="F13" s="137">
        <f t="shared" si="1"/>
        <v>245000</v>
      </c>
      <c r="G13" s="20">
        <v>2</v>
      </c>
      <c r="H13" s="241">
        <f t="shared" si="2"/>
        <v>490000</v>
      </c>
      <c r="J13" s="138" t="s">
        <v>317</v>
      </c>
      <c r="K13" s="138">
        <f t="shared" ref="K13:K16" si="4">SUMIF($E$4:$E$13,J13,$H$4:$H$13)</f>
        <v>4070000</v>
      </c>
      <c r="L13" s="243">
        <f t="shared" ref="L13:L17" si="5">K13/$K$17</f>
        <v>0.33708795759483184</v>
      </c>
    </row>
    <row r="14" spans="2:12">
      <c r="B14" s="139"/>
      <c r="C14" s="140"/>
      <c r="D14" s="139"/>
      <c r="E14" s="141"/>
      <c r="F14" s="142" t="s">
        <v>15</v>
      </c>
      <c r="G14" s="242">
        <f t="shared" ref="G14:H14" si="6">SUM(G4:G13)</f>
        <v>30</v>
      </c>
      <c r="H14" s="242">
        <f t="shared" si="6"/>
        <v>12074000</v>
      </c>
      <c r="J14" s="138" t="s">
        <v>319</v>
      </c>
      <c r="K14" s="138">
        <f t="shared" si="4"/>
        <v>1715000</v>
      </c>
      <c r="L14" s="243">
        <f t="shared" si="5"/>
        <v>0.1420407487162498</v>
      </c>
    </row>
    <row r="15" spans="2:12">
      <c r="B15" s="139"/>
      <c r="C15" s="140"/>
      <c r="D15" s="139"/>
      <c r="E15" s="141"/>
      <c r="F15" s="137" t="s">
        <v>50</v>
      </c>
      <c r="G15" s="26">
        <f>AVERAGE(G4:G13)</f>
        <v>3</v>
      </c>
      <c r="H15" s="26">
        <f>AVERAGE(H4:H13)</f>
        <v>1207400</v>
      </c>
      <c r="J15" s="138" t="s">
        <v>320</v>
      </c>
      <c r="K15" s="138">
        <f t="shared" si="4"/>
        <v>1575000</v>
      </c>
      <c r="L15" s="243">
        <f t="shared" si="5"/>
        <v>0.1304455855557396</v>
      </c>
    </row>
    <row r="16" spans="2:12">
      <c r="B16" s="139"/>
      <c r="C16" s="140"/>
      <c r="D16" s="139"/>
      <c r="E16" s="141"/>
      <c r="F16" s="137" t="s">
        <v>78</v>
      </c>
      <c r="G16" s="26">
        <f>MAX(G4:G13)</f>
        <v>6</v>
      </c>
      <c r="H16" s="26">
        <f>MAX(H4:H13)</f>
        <v>2916800</v>
      </c>
      <c r="J16" s="138" t="s">
        <v>321</v>
      </c>
      <c r="K16" s="138">
        <f t="shared" si="4"/>
        <v>1068000</v>
      </c>
      <c r="L16" s="243">
        <f t="shared" si="5"/>
        <v>8.8454530395892003E-2</v>
      </c>
    </row>
    <row r="17" spans="4:12">
      <c r="F17" s="137" t="s">
        <v>79</v>
      </c>
      <c r="G17" s="26">
        <f>MIN(G4:G13)</f>
        <v>1</v>
      </c>
      <c r="H17" s="26">
        <f>MIN(H4:H13)</f>
        <v>267000</v>
      </c>
      <c r="J17" s="138" t="s">
        <v>15</v>
      </c>
      <c r="K17" s="138">
        <f>SUM(K12:K16)</f>
        <v>12074000</v>
      </c>
      <c r="L17" s="243">
        <f t="shared" si="5"/>
        <v>1</v>
      </c>
    </row>
    <row r="18" spans="4:12">
      <c r="F18" s="137" t="s">
        <v>53</v>
      </c>
      <c r="G18" s="26">
        <f>COUNT(G4:G13)</f>
        <v>10</v>
      </c>
      <c r="H18" s="26">
        <f>COUNT(H4:H13)</f>
        <v>10</v>
      </c>
    </row>
    <row r="20" spans="4:12">
      <c r="D20" s="188" t="s">
        <v>2</v>
      </c>
      <c r="E20" s="188" t="s">
        <v>311</v>
      </c>
      <c r="F20" s="187" t="s">
        <v>164</v>
      </c>
    </row>
    <row r="21" spans="4:12">
      <c r="D21" s="143" t="s">
        <v>10</v>
      </c>
      <c r="E21" s="138" t="s">
        <v>315</v>
      </c>
      <c r="F21" s="144">
        <v>729200</v>
      </c>
    </row>
    <row r="22" spans="4:12">
      <c r="D22" s="143" t="s">
        <v>14</v>
      </c>
      <c r="E22" s="138" t="s">
        <v>317</v>
      </c>
      <c r="F22" s="144">
        <v>814000</v>
      </c>
    </row>
    <row r="23" spans="4:12">
      <c r="D23" s="143" t="s">
        <v>11</v>
      </c>
      <c r="E23" s="138" t="s">
        <v>319</v>
      </c>
      <c r="F23" s="144">
        <v>245000</v>
      </c>
    </row>
    <row r="24" spans="4:12">
      <c r="D24" s="143" t="s">
        <v>13</v>
      </c>
      <c r="E24" s="138" t="s">
        <v>320</v>
      </c>
      <c r="F24" s="144">
        <v>175000</v>
      </c>
    </row>
    <row r="25" spans="4:12">
      <c r="D25" s="143" t="s">
        <v>12</v>
      </c>
      <c r="E25" s="138" t="s">
        <v>321</v>
      </c>
      <c r="F25" s="144">
        <v>267000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32"/>
  <sheetViews>
    <sheetView view="pageLayout" topLeftCell="B4" zoomScaleNormal="110" workbookViewId="0">
      <selection activeCell="K9" sqref="K9"/>
    </sheetView>
  </sheetViews>
  <sheetFormatPr defaultRowHeight="15"/>
  <cols>
    <col min="1" max="1" width="6" style="215" customWidth="1"/>
    <col min="2" max="2" width="7" style="215" customWidth="1"/>
    <col min="3" max="3" width="16.85546875" style="215" bestFit="1" customWidth="1"/>
    <col min="4" max="4" width="13.28515625" style="215" customWidth="1"/>
    <col min="5" max="5" width="14.7109375" style="215" bestFit="1" customWidth="1"/>
    <col min="6" max="6" width="16.42578125" style="215" customWidth="1"/>
    <col min="7" max="7" width="16.42578125" style="215" bestFit="1" customWidth="1"/>
    <col min="8" max="8" width="15.140625" style="215" customWidth="1"/>
    <col min="9" max="9" width="14.7109375" style="215" customWidth="1"/>
    <col min="10" max="16384" width="9.140625" style="215"/>
  </cols>
  <sheetData>
    <row r="1" spans="2:9">
      <c r="B1" s="214" t="s">
        <v>162</v>
      </c>
    </row>
    <row r="2" spans="2:9">
      <c r="B2" s="214" t="s">
        <v>117</v>
      </c>
    </row>
    <row r="3" spans="2:9">
      <c r="B3" s="285"/>
      <c r="C3" s="285"/>
    </row>
    <row r="4" spans="2:9" ht="6.75" customHeight="1"/>
    <row r="5" spans="2:9" ht="29.25" customHeight="1">
      <c r="B5" s="212" t="s">
        <v>119</v>
      </c>
      <c r="C5" s="212" t="s">
        <v>120</v>
      </c>
      <c r="D5" s="212" t="s">
        <v>121</v>
      </c>
      <c r="E5" s="212" t="s">
        <v>122</v>
      </c>
      <c r="F5" s="212" t="s">
        <v>123</v>
      </c>
      <c r="G5" s="212" t="s">
        <v>124</v>
      </c>
      <c r="H5" s="213" t="s">
        <v>163</v>
      </c>
      <c r="I5" s="213" t="s">
        <v>125</v>
      </c>
    </row>
    <row r="6" spans="2:9" ht="12" customHeight="1">
      <c r="B6" s="216">
        <v>1</v>
      </c>
      <c r="C6" s="217" t="s">
        <v>528</v>
      </c>
      <c r="D6" s="218" t="s">
        <v>126</v>
      </c>
      <c r="E6" s="219" t="str">
        <f>VLOOKUP(LEFT(D6,1),$B$24:$D$28,2)</f>
        <v>Kaset</v>
      </c>
      <c r="F6" s="219" t="str">
        <f>VLOOKUP(RIGHT(D6,3),$F$24:$H$32,2)</f>
        <v>Pop Barat</v>
      </c>
      <c r="G6" s="220">
        <f>VLOOKUP(LEFT(D6,1),$B$24:$D$28,3)</f>
        <v>22500</v>
      </c>
      <c r="H6" s="221">
        <f>VLOOKUP(RIGHT(D6,3),$F$24:$H$32,3)*G6</f>
        <v>5625</v>
      </c>
      <c r="I6" s="222">
        <f>G6-H6</f>
        <v>16875</v>
      </c>
    </row>
    <row r="7" spans="2:9" ht="12" customHeight="1">
      <c r="B7" s="216">
        <v>2</v>
      </c>
      <c r="C7" s="217" t="s">
        <v>529</v>
      </c>
      <c r="D7" s="218" t="s">
        <v>126</v>
      </c>
      <c r="E7" s="219" t="str">
        <f t="shared" ref="E7:E20" si="0">VLOOKUP(LEFT(D7,1),$B$24:$D$28,2)</f>
        <v>Kaset</v>
      </c>
      <c r="F7" s="219" t="str">
        <f t="shared" ref="F7:F20" si="1">VLOOKUP(RIGHT(D7,3),$F$24:$H$32,2)</f>
        <v>Pop Barat</v>
      </c>
      <c r="G7" s="220">
        <f t="shared" ref="G7:G20" si="2">VLOOKUP(LEFT(D7,1),$B$24:$D$28,3)</f>
        <v>22500</v>
      </c>
      <c r="H7" s="221">
        <f t="shared" ref="H7:H20" si="3">VLOOKUP(RIGHT(D7,3),$F$24:$H$32,3)*G7</f>
        <v>5625</v>
      </c>
      <c r="I7" s="222">
        <f t="shared" ref="I7:I20" si="4">G7-H7</f>
        <v>16875</v>
      </c>
    </row>
    <row r="8" spans="2:9" ht="12" customHeight="1">
      <c r="B8" s="216">
        <v>3</v>
      </c>
      <c r="C8" s="217" t="s">
        <v>530</v>
      </c>
      <c r="D8" s="218" t="s">
        <v>126</v>
      </c>
      <c r="E8" s="219" t="str">
        <f t="shared" si="0"/>
        <v>Kaset</v>
      </c>
      <c r="F8" s="219" t="str">
        <f t="shared" si="1"/>
        <v>Pop Barat</v>
      </c>
      <c r="G8" s="220">
        <f t="shared" si="2"/>
        <v>22500</v>
      </c>
      <c r="H8" s="221">
        <f t="shared" si="3"/>
        <v>5625</v>
      </c>
      <c r="I8" s="222">
        <f t="shared" si="4"/>
        <v>16875</v>
      </c>
    </row>
    <row r="9" spans="2:9" ht="12" customHeight="1">
      <c r="B9" s="216">
        <v>4</v>
      </c>
      <c r="C9" s="217" t="s">
        <v>531</v>
      </c>
      <c r="D9" s="218" t="s">
        <v>127</v>
      </c>
      <c r="E9" s="219" t="str">
        <f t="shared" si="0"/>
        <v>DVD</v>
      </c>
      <c r="F9" s="219" t="str">
        <f t="shared" si="1"/>
        <v>Classic Barat</v>
      </c>
      <c r="G9" s="220">
        <f t="shared" si="2"/>
        <v>60000</v>
      </c>
      <c r="H9" s="221">
        <f t="shared" si="3"/>
        <v>30000</v>
      </c>
      <c r="I9" s="222">
        <f t="shared" si="4"/>
        <v>30000</v>
      </c>
    </row>
    <row r="10" spans="2:9" ht="12" customHeight="1">
      <c r="B10" s="216">
        <v>5</v>
      </c>
      <c r="C10" s="217" t="s">
        <v>532</v>
      </c>
      <c r="D10" s="218" t="s">
        <v>128</v>
      </c>
      <c r="E10" s="219" t="str">
        <f t="shared" si="0"/>
        <v>CD</v>
      </c>
      <c r="F10" s="219" t="str">
        <f t="shared" si="1"/>
        <v>Rock Indonesia</v>
      </c>
      <c r="G10" s="220">
        <f t="shared" si="2"/>
        <v>30000</v>
      </c>
      <c r="H10" s="221">
        <f t="shared" si="3"/>
        <v>6000</v>
      </c>
      <c r="I10" s="222">
        <f t="shared" si="4"/>
        <v>24000</v>
      </c>
    </row>
    <row r="11" spans="2:9" ht="12" customHeight="1">
      <c r="B11" s="216">
        <v>6</v>
      </c>
      <c r="C11" s="217" t="s">
        <v>533</v>
      </c>
      <c r="D11" s="218" t="s">
        <v>129</v>
      </c>
      <c r="E11" s="219" t="str">
        <f t="shared" si="0"/>
        <v>CD</v>
      </c>
      <c r="F11" s="219" t="str">
        <f t="shared" si="1"/>
        <v>Pop Indonesia</v>
      </c>
      <c r="G11" s="220">
        <f t="shared" si="2"/>
        <v>30000</v>
      </c>
      <c r="H11" s="221">
        <f t="shared" si="3"/>
        <v>0</v>
      </c>
      <c r="I11" s="222">
        <f t="shared" si="4"/>
        <v>30000</v>
      </c>
    </row>
    <row r="12" spans="2:9" ht="12" customHeight="1">
      <c r="B12" s="216">
        <v>7</v>
      </c>
      <c r="C12" s="217" t="s">
        <v>534</v>
      </c>
      <c r="D12" s="218" t="s">
        <v>130</v>
      </c>
      <c r="E12" s="219" t="str">
        <f t="shared" si="0"/>
        <v>MP3</v>
      </c>
      <c r="F12" s="219" t="str">
        <f t="shared" si="1"/>
        <v>Rock Barat</v>
      </c>
      <c r="G12" s="220">
        <f t="shared" si="2"/>
        <v>17600</v>
      </c>
      <c r="H12" s="221">
        <f t="shared" si="3"/>
        <v>5280</v>
      </c>
      <c r="I12" s="222">
        <f t="shared" si="4"/>
        <v>12320</v>
      </c>
    </row>
    <row r="13" spans="2:9" ht="12" customHeight="1">
      <c r="B13" s="216">
        <v>8</v>
      </c>
      <c r="C13" s="217" t="s">
        <v>535</v>
      </c>
      <c r="D13" s="218" t="s">
        <v>126</v>
      </c>
      <c r="E13" s="219" t="str">
        <f t="shared" si="0"/>
        <v>Kaset</v>
      </c>
      <c r="F13" s="219" t="str">
        <f t="shared" si="1"/>
        <v>Pop Barat</v>
      </c>
      <c r="G13" s="220">
        <f t="shared" si="2"/>
        <v>22500</v>
      </c>
      <c r="H13" s="221">
        <f t="shared" si="3"/>
        <v>5625</v>
      </c>
      <c r="I13" s="222">
        <f t="shared" si="4"/>
        <v>16875</v>
      </c>
    </row>
    <row r="14" spans="2:9" ht="12" customHeight="1">
      <c r="B14" s="216">
        <v>9</v>
      </c>
      <c r="C14" s="217" t="s">
        <v>537</v>
      </c>
      <c r="D14" s="218" t="s">
        <v>131</v>
      </c>
      <c r="E14" s="219" t="str">
        <f t="shared" si="0"/>
        <v>DVD</v>
      </c>
      <c r="F14" s="219" t="str">
        <f t="shared" si="1"/>
        <v>Mandarin</v>
      </c>
      <c r="G14" s="220">
        <f t="shared" si="2"/>
        <v>60000</v>
      </c>
      <c r="H14" s="221">
        <f t="shared" si="3"/>
        <v>9000</v>
      </c>
      <c r="I14" s="222">
        <f t="shared" si="4"/>
        <v>51000</v>
      </c>
    </row>
    <row r="15" spans="2:9" ht="12" customHeight="1">
      <c r="B15" s="216">
        <v>10</v>
      </c>
      <c r="C15" s="217" t="s">
        <v>536</v>
      </c>
      <c r="D15" s="218" t="s">
        <v>130</v>
      </c>
      <c r="E15" s="219" t="str">
        <f t="shared" si="0"/>
        <v>MP3</v>
      </c>
      <c r="F15" s="219" t="str">
        <f t="shared" si="1"/>
        <v>Rock Barat</v>
      </c>
      <c r="G15" s="220">
        <f t="shared" si="2"/>
        <v>17600</v>
      </c>
      <c r="H15" s="221">
        <f t="shared" si="3"/>
        <v>5280</v>
      </c>
      <c r="I15" s="222">
        <f t="shared" si="4"/>
        <v>12320</v>
      </c>
    </row>
    <row r="16" spans="2:9" ht="12" customHeight="1">
      <c r="B16" s="216">
        <v>11</v>
      </c>
      <c r="C16" s="217" t="s">
        <v>538</v>
      </c>
      <c r="D16" s="218" t="s">
        <v>132</v>
      </c>
      <c r="E16" s="219" t="str">
        <f t="shared" si="0"/>
        <v>CD</v>
      </c>
      <c r="F16" s="219" t="str">
        <f t="shared" si="1"/>
        <v>Mandarin</v>
      </c>
      <c r="G16" s="220">
        <f t="shared" si="2"/>
        <v>30000</v>
      </c>
      <c r="H16" s="221">
        <f t="shared" si="3"/>
        <v>4500</v>
      </c>
      <c r="I16" s="222">
        <f t="shared" si="4"/>
        <v>25500</v>
      </c>
    </row>
    <row r="17" spans="2:9" ht="12" customHeight="1">
      <c r="B17" s="216">
        <v>12</v>
      </c>
      <c r="C17" s="217" t="s">
        <v>539</v>
      </c>
      <c r="D17" s="218" t="s">
        <v>133</v>
      </c>
      <c r="E17" s="219" t="str">
        <f t="shared" si="0"/>
        <v>VCD</v>
      </c>
      <c r="F17" s="219" t="str">
        <f t="shared" si="1"/>
        <v>Classic Barat</v>
      </c>
      <c r="G17" s="220">
        <f t="shared" si="2"/>
        <v>40000</v>
      </c>
      <c r="H17" s="221">
        <f t="shared" si="3"/>
        <v>20000</v>
      </c>
      <c r="I17" s="222">
        <f t="shared" si="4"/>
        <v>20000</v>
      </c>
    </row>
    <row r="18" spans="2:9" ht="12" customHeight="1">
      <c r="B18" s="216">
        <v>13</v>
      </c>
      <c r="C18" s="217" t="s">
        <v>540</v>
      </c>
      <c r="D18" s="218" t="s">
        <v>128</v>
      </c>
      <c r="E18" s="219" t="str">
        <f t="shared" si="0"/>
        <v>CD</v>
      </c>
      <c r="F18" s="219" t="str">
        <f t="shared" si="1"/>
        <v>Rock Indonesia</v>
      </c>
      <c r="G18" s="220">
        <f t="shared" si="2"/>
        <v>30000</v>
      </c>
      <c r="H18" s="221">
        <f t="shared" si="3"/>
        <v>6000</v>
      </c>
      <c r="I18" s="222">
        <f t="shared" si="4"/>
        <v>24000</v>
      </c>
    </row>
    <row r="19" spans="2:9" ht="12" customHeight="1">
      <c r="B19" s="216">
        <v>14</v>
      </c>
      <c r="C19" s="217" t="s">
        <v>541</v>
      </c>
      <c r="D19" s="218" t="s">
        <v>134</v>
      </c>
      <c r="E19" s="219" t="str">
        <f t="shared" si="0"/>
        <v>VCD</v>
      </c>
      <c r="F19" s="219" t="str">
        <f t="shared" si="1"/>
        <v>India</v>
      </c>
      <c r="G19" s="220">
        <f t="shared" si="2"/>
        <v>40000</v>
      </c>
      <c r="H19" s="221">
        <f t="shared" si="3"/>
        <v>6000</v>
      </c>
      <c r="I19" s="222">
        <f t="shared" si="4"/>
        <v>34000</v>
      </c>
    </row>
    <row r="20" spans="2:9" ht="12" customHeight="1">
      <c r="B20" s="216">
        <v>15</v>
      </c>
      <c r="C20" s="217" t="s">
        <v>542</v>
      </c>
      <c r="D20" s="218" t="s">
        <v>131</v>
      </c>
      <c r="E20" s="219" t="str">
        <f t="shared" si="0"/>
        <v>DVD</v>
      </c>
      <c r="F20" s="219" t="str">
        <f t="shared" si="1"/>
        <v>Mandarin</v>
      </c>
      <c r="G20" s="220">
        <f t="shared" si="2"/>
        <v>60000</v>
      </c>
      <c r="H20" s="221">
        <f t="shared" si="3"/>
        <v>9000</v>
      </c>
      <c r="I20" s="222">
        <f t="shared" si="4"/>
        <v>51000</v>
      </c>
    </row>
    <row r="21" spans="2:9" ht="15" customHeight="1"/>
    <row r="22" spans="2:9" ht="11.25" customHeight="1"/>
    <row r="23" spans="2:9" ht="12" customHeight="1">
      <c r="B23" s="212" t="s">
        <v>121</v>
      </c>
      <c r="C23" s="212" t="s">
        <v>122</v>
      </c>
      <c r="D23" s="212" t="s">
        <v>124</v>
      </c>
      <c r="E23" s="223"/>
      <c r="F23" s="212" t="s">
        <v>135</v>
      </c>
      <c r="G23" s="212" t="s">
        <v>123</v>
      </c>
      <c r="H23" s="213" t="s">
        <v>163</v>
      </c>
    </row>
    <row r="24" spans="2:9" ht="12" customHeight="1">
      <c r="B24" s="217" t="s">
        <v>10</v>
      </c>
      <c r="C24" s="217" t="s">
        <v>136</v>
      </c>
      <c r="D24" s="224">
        <v>30000</v>
      </c>
      <c r="F24" s="225" t="s">
        <v>137</v>
      </c>
      <c r="G24" s="217" t="s">
        <v>138</v>
      </c>
      <c r="H24" s="226">
        <v>0.5</v>
      </c>
    </row>
    <row r="25" spans="2:9" ht="12" customHeight="1">
      <c r="B25" s="217" t="s">
        <v>12</v>
      </c>
      <c r="C25" s="217" t="s">
        <v>139</v>
      </c>
      <c r="D25" s="224">
        <v>60000</v>
      </c>
      <c r="F25" s="225" t="s">
        <v>140</v>
      </c>
      <c r="G25" s="217" t="s">
        <v>141</v>
      </c>
      <c r="H25" s="226">
        <v>0.15</v>
      </c>
    </row>
    <row r="26" spans="2:9" ht="12" customHeight="1">
      <c r="B26" s="217" t="s">
        <v>142</v>
      </c>
      <c r="C26" s="217" t="s">
        <v>143</v>
      </c>
      <c r="D26" s="224">
        <v>22500</v>
      </c>
      <c r="F26" s="225" t="s">
        <v>144</v>
      </c>
      <c r="G26" s="217" t="s">
        <v>145</v>
      </c>
      <c r="H26" s="226">
        <v>0.15</v>
      </c>
    </row>
    <row r="27" spans="2:9" ht="12" customHeight="1">
      <c r="B27" s="217" t="s">
        <v>146</v>
      </c>
      <c r="C27" s="217" t="s">
        <v>147</v>
      </c>
      <c r="D27" s="224">
        <v>17600</v>
      </c>
      <c r="F27" s="225" t="s">
        <v>148</v>
      </c>
      <c r="G27" s="217" t="s">
        <v>149</v>
      </c>
      <c r="H27" s="226">
        <v>0.05</v>
      </c>
    </row>
    <row r="28" spans="2:9" ht="12" customHeight="1">
      <c r="B28" s="217" t="s">
        <v>150</v>
      </c>
      <c r="C28" s="217" t="s">
        <v>151</v>
      </c>
      <c r="D28" s="224">
        <v>40000</v>
      </c>
      <c r="F28" s="225" t="s">
        <v>152</v>
      </c>
      <c r="G28" s="217" t="s">
        <v>153</v>
      </c>
      <c r="H28" s="226">
        <v>0.25</v>
      </c>
      <c r="I28" s="214"/>
    </row>
    <row r="29" spans="2:9" ht="12" customHeight="1">
      <c r="F29" s="225" t="s">
        <v>154</v>
      </c>
      <c r="G29" s="217" t="s">
        <v>155</v>
      </c>
      <c r="H29" s="226">
        <v>0</v>
      </c>
    </row>
    <row r="30" spans="2:9" ht="12" customHeight="1">
      <c r="B30" s="214"/>
      <c r="C30" s="214"/>
      <c r="D30" s="214"/>
      <c r="E30" s="214"/>
      <c r="F30" s="225" t="s">
        <v>156</v>
      </c>
      <c r="G30" s="217" t="s">
        <v>157</v>
      </c>
      <c r="H30" s="226">
        <v>0</v>
      </c>
    </row>
    <row r="31" spans="2:9">
      <c r="F31" s="225" t="s">
        <v>158</v>
      </c>
      <c r="G31" s="217" t="s">
        <v>159</v>
      </c>
      <c r="H31" s="226">
        <v>0.3</v>
      </c>
    </row>
    <row r="32" spans="2:9">
      <c r="F32" s="225" t="s">
        <v>160</v>
      </c>
      <c r="G32" s="217" t="s">
        <v>161</v>
      </c>
      <c r="H32" s="226">
        <v>0.2</v>
      </c>
    </row>
  </sheetData>
  <mergeCells count="1">
    <mergeCell ref="B3:C3"/>
  </mergeCells>
  <pageMargins left="0.75" right="0.75" top="1" bottom="1" header="0.5" footer="0.5"/>
  <pageSetup paperSize="9" orientation="portrait" horizont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B3:TA9"/>
  <sheetViews>
    <sheetView topLeftCell="SR1" workbookViewId="0">
      <selection activeCell="SX4" sqref="SX4:TA9"/>
    </sheetView>
  </sheetViews>
  <sheetFormatPr defaultRowHeight="15"/>
  <cols>
    <col min="2" max="2" width="19.28515625" customWidth="1"/>
    <col min="3" max="516" width="18.5703125" customWidth="1"/>
    <col min="517" max="517" width="14.28515625" customWidth="1"/>
    <col min="518" max="519" width="18.140625" bestFit="1" customWidth="1"/>
    <col min="520" max="520" width="18.7109375" bestFit="1" customWidth="1"/>
    <col min="521" max="521" width="19" customWidth="1"/>
  </cols>
  <sheetData>
    <row r="3" spans="2:521">
      <c r="B3" s="192" t="s">
        <v>1</v>
      </c>
      <c r="C3" s="30">
        <v>42282</v>
      </c>
      <c r="D3" s="30">
        <v>42283</v>
      </c>
      <c r="E3" s="30">
        <v>42284</v>
      </c>
      <c r="F3" s="30">
        <v>42285</v>
      </c>
      <c r="G3" s="30">
        <v>42286</v>
      </c>
      <c r="H3" s="30">
        <v>42287</v>
      </c>
      <c r="I3" s="30">
        <v>42288</v>
      </c>
      <c r="J3" s="30">
        <v>42289</v>
      </c>
      <c r="K3" s="30">
        <v>42290</v>
      </c>
      <c r="L3" s="30">
        <v>42291</v>
      </c>
      <c r="M3" s="30">
        <v>42292</v>
      </c>
      <c r="N3" s="30">
        <v>42293</v>
      </c>
      <c r="O3" s="30">
        <v>42294</v>
      </c>
      <c r="P3" s="30">
        <v>42295</v>
      </c>
      <c r="Q3" s="30">
        <v>42296</v>
      </c>
      <c r="R3" s="30">
        <v>42297</v>
      </c>
      <c r="S3" s="30">
        <v>42298</v>
      </c>
      <c r="T3" s="30">
        <v>42299</v>
      </c>
      <c r="U3" s="30">
        <v>42300</v>
      </c>
      <c r="V3" s="30">
        <v>42301</v>
      </c>
      <c r="W3" s="30">
        <v>42302</v>
      </c>
      <c r="X3" s="30">
        <v>42303</v>
      </c>
      <c r="Y3" s="30">
        <v>42304</v>
      </c>
      <c r="Z3" s="30">
        <v>42305</v>
      </c>
      <c r="AA3" s="30">
        <v>42306</v>
      </c>
      <c r="AB3" s="30">
        <v>42307</v>
      </c>
      <c r="AC3" s="30">
        <v>42308</v>
      </c>
      <c r="AD3" s="30">
        <v>42309</v>
      </c>
      <c r="AE3" s="30">
        <v>42310</v>
      </c>
      <c r="AF3" s="30">
        <v>42311</v>
      </c>
      <c r="AG3" s="30">
        <v>42312</v>
      </c>
      <c r="AH3" s="30">
        <v>42313</v>
      </c>
      <c r="AI3" s="30">
        <v>42314</v>
      </c>
      <c r="AJ3" s="30">
        <v>42315</v>
      </c>
      <c r="AK3" s="30">
        <v>42316</v>
      </c>
      <c r="AL3" s="30">
        <v>42317</v>
      </c>
      <c r="AM3" s="30">
        <v>42318</v>
      </c>
      <c r="AN3" s="30">
        <v>42319</v>
      </c>
      <c r="AO3" s="30">
        <v>42320</v>
      </c>
      <c r="AP3" s="30">
        <v>42321</v>
      </c>
      <c r="AQ3" s="30">
        <v>42322</v>
      </c>
      <c r="AR3" s="30">
        <v>42323</v>
      </c>
      <c r="AS3" s="30">
        <v>42324</v>
      </c>
      <c r="AT3" s="30">
        <v>42325</v>
      </c>
      <c r="AU3" s="30">
        <v>42326</v>
      </c>
      <c r="AV3" s="30">
        <v>42327</v>
      </c>
      <c r="AW3" s="30">
        <v>42328</v>
      </c>
      <c r="AX3" s="30">
        <v>42329</v>
      </c>
      <c r="AY3" s="30">
        <v>42330</v>
      </c>
      <c r="AZ3" s="30">
        <v>42331</v>
      </c>
      <c r="BA3" s="30">
        <v>42332</v>
      </c>
      <c r="BB3" s="30">
        <v>42333</v>
      </c>
      <c r="BC3" s="30">
        <v>42334</v>
      </c>
      <c r="BD3" s="30">
        <v>42335</v>
      </c>
      <c r="BE3" s="30">
        <v>42336</v>
      </c>
      <c r="BF3" s="30">
        <v>42337</v>
      </c>
      <c r="BG3" s="30">
        <v>42338</v>
      </c>
      <c r="BH3" s="30">
        <v>42339</v>
      </c>
      <c r="BI3" s="30">
        <v>42340</v>
      </c>
      <c r="BJ3" s="30">
        <v>42341</v>
      </c>
      <c r="BK3" s="30">
        <v>42342</v>
      </c>
      <c r="BL3" s="30">
        <v>42343</v>
      </c>
      <c r="BM3" s="30">
        <v>42344</v>
      </c>
      <c r="BN3" s="30">
        <v>42345</v>
      </c>
      <c r="BO3" s="30">
        <v>42346</v>
      </c>
      <c r="BP3" s="30">
        <v>42347</v>
      </c>
      <c r="BQ3" s="30">
        <v>42348</v>
      </c>
      <c r="BR3" s="30">
        <v>42349</v>
      </c>
      <c r="BS3" s="30">
        <v>42350</v>
      </c>
      <c r="BT3" s="30">
        <v>42351</v>
      </c>
      <c r="BU3" s="30">
        <v>42352</v>
      </c>
      <c r="BV3" s="30">
        <v>42353</v>
      </c>
      <c r="BW3" s="30">
        <v>42354</v>
      </c>
      <c r="BX3" s="30">
        <v>42355</v>
      </c>
      <c r="BY3" s="30">
        <v>42356</v>
      </c>
      <c r="BZ3" s="30">
        <v>42357</v>
      </c>
      <c r="CA3" s="30">
        <v>42358</v>
      </c>
      <c r="CB3" s="30">
        <v>42359</v>
      </c>
      <c r="CC3" s="30">
        <v>42360</v>
      </c>
      <c r="CD3" s="30">
        <v>42361</v>
      </c>
      <c r="CE3" s="30">
        <v>42362</v>
      </c>
      <c r="CF3" s="30">
        <v>42363</v>
      </c>
      <c r="CG3" s="30">
        <v>42364</v>
      </c>
      <c r="CH3" s="30">
        <v>42365</v>
      </c>
      <c r="CI3" s="30">
        <v>42366</v>
      </c>
      <c r="CJ3" s="30">
        <v>42367</v>
      </c>
      <c r="CK3" s="30">
        <v>42368</v>
      </c>
      <c r="CL3" s="30">
        <v>42369</v>
      </c>
      <c r="CM3" s="30">
        <v>42370</v>
      </c>
      <c r="CN3" s="30">
        <v>42371</v>
      </c>
      <c r="CO3" s="30">
        <v>42372</v>
      </c>
      <c r="CP3" s="30">
        <v>42373</v>
      </c>
      <c r="CQ3" s="30">
        <v>42374</v>
      </c>
      <c r="CR3" s="30">
        <v>42375</v>
      </c>
      <c r="CS3" s="30">
        <v>42376</v>
      </c>
      <c r="CT3" s="30">
        <v>42377</v>
      </c>
      <c r="CU3" s="30">
        <v>42378</v>
      </c>
      <c r="CV3" s="30">
        <v>42379</v>
      </c>
      <c r="CW3" s="30">
        <v>42380</v>
      </c>
      <c r="CX3" s="30">
        <v>42381</v>
      </c>
      <c r="CY3" s="30">
        <v>42382</v>
      </c>
      <c r="CZ3" s="30">
        <v>42383</v>
      </c>
      <c r="DA3" s="30">
        <v>42384</v>
      </c>
      <c r="DB3" s="30">
        <v>42385</v>
      </c>
      <c r="DC3" s="30">
        <v>42386</v>
      </c>
      <c r="DD3" s="30">
        <v>42387</v>
      </c>
      <c r="DE3" s="30">
        <v>42388</v>
      </c>
      <c r="DF3" s="30">
        <v>42389</v>
      </c>
      <c r="DG3" s="30">
        <v>42390</v>
      </c>
      <c r="DH3" s="30">
        <v>42391</v>
      </c>
      <c r="DI3" s="30">
        <v>42392</v>
      </c>
      <c r="DJ3" s="30">
        <v>42393</v>
      </c>
      <c r="DK3" s="30">
        <v>42394</v>
      </c>
      <c r="DL3" s="30">
        <v>42395</v>
      </c>
      <c r="DM3" s="30">
        <v>42396</v>
      </c>
      <c r="DN3" s="30">
        <v>42397</v>
      </c>
      <c r="DO3" s="30">
        <v>42398</v>
      </c>
      <c r="DP3" s="30">
        <v>42399</v>
      </c>
      <c r="DQ3" s="30">
        <v>42400</v>
      </c>
      <c r="DR3" s="30">
        <v>42401</v>
      </c>
      <c r="DS3" s="30">
        <v>42402</v>
      </c>
      <c r="DT3" s="30">
        <v>42403</v>
      </c>
      <c r="DU3" s="30">
        <v>42404</v>
      </c>
      <c r="DV3" s="30">
        <v>42405</v>
      </c>
      <c r="DW3" s="30">
        <v>42406</v>
      </c>
      <c r="DX3" s="30">
        <v>42407</v>
      </c>
      <c r="DY3" s="30">
        <v>42408</v>
      </c>
      <c r="DZ3" s="30">
        <v>42409</v>
      </c>
      <c r="EA3" s="30">
        <v>42410</v>
      </c>
      <c r="EB3" s="30">
        <v>42411</v>
      </c>
      <c r="EC3" s="30">
        <v>42412</v>
      </c>
      <c r="ED3" s="30">
        <v>42413</v>
      </c>
      <c r="EE3" s="30">
        <v>42414</v>
      </c>
      <c r="EF3" s="30">
        <v>42415</v>
      </c>
      <c r="EG3" s="30">
        <v>42416</v>
      </c>
      <c r="EH3" s="30">
        <v>42417</v>
      </c>
      <c r="EI3" s="30">
        <v>42418</v>
      </c>
      <c r="EJ3" s="30">
        <v>42419</v>
      </c>
      <c r="EK3" s="30">
        <v>42420</v>
      </c>
      <c r="EL3" s="30">
        <v>42421</v>
      </c>
      <c r="EM3" s="30">
        <v>42422</v>
      </c>
      <c r="EN3" s="30">
        <v>42423</v>
      </c>
      <c r="EO3" s="30">
        <v>42424</v>
      </c>
      <c r="EP3" s="30">
        <v>42425</v>
      </c>
      <c r="EQ3" s="30">
        <v>42426</v>
      </c>
      <c r="ER3" s="30">
        <v>42427</v>
      </c>
      <c r="ES3" s="30">
        <v>42428</v>
      </c>
      <c r="ET3" s="30">
        <v>42429</v>
      </c>
      <c r="EU3" s="30">
        <v>42430</v>
      </c>
      <c r="EV3" s="30">
        <v>42431</v>
      </c>
      <c r="EW3" s="30">
        <v>42432</v>
      </c>
      <c r="EX3" s="30">
        <v>42433</v>
      </c>
      <c r="EY3" s="30">
        <v>42434</v>
      </c>
      <c r="EZ3" s="30">
        <v>42435</v>
      </c>
      <c r="FA3" s="30">
        <v>42436</v>
      </c>
      <c r="FB3" s="30">
        <v>42437</v>
      </c>
      <c r="FC3" s="30">
        <v>42438</v>
      </c>
      <c r="FD3" s="30">
        <v>42439</v>
      </c>
      <c r="FE3" s="30">
        <v>42440</v>
      </c>
      <c r="FF3" s="30">
        <v>42441</v>
      </c>
      <c r="FG3" s="30">
        <v>42442</v>
      </c>
      <c r="FH3" s="30">
        <v>42443</v>
      </c>
      <c r="FI3" s="30">
        <v>42444</v>
      </c>
      <c r="FJ3" s="30">
        <v>42445</v>
      </c>
      <c r="FK3" s="30">
        <v>42446</v>
      </c>
      <c r="FL3" s="30">
        <v>42447</v>
      </c>
      <c r="FM3" s="30">
        <v>42448</v>
      </c>
      <c r="FN3" s="30">
        <v>42449</v>
      </c>
      <c r="FO3" s="30">
        <v>42450</v>
      </c>
      <c r="FP3" s="30">
        <v>42451</v>
      </c>
      <c r="FQ3" s="30">
        <v>42452</v>
      </c>
      <c r="FR3" s="30">
        <v>42453</v>
      </c>
      <c r="FS3" s="30">
        <v>42454</v>
      </c>
      <c r="FT3" s="30">
        <v>42455</v>
      </c>
      <c r="FU3" s="30">
        <v>42456</v>
      </c>
      <c r="FV3" s="30">
        <v>42457</v>
      </c>
      <c r="FW3" s="30">
        <v>42458</v>
      </c>
      <c r="FX3" s="30">
        <v>42459</v>
      </c>
      <c r="FY3" s="30">
        <v>42460</v>
      </c>
      <c r="FZ3" s="30">
        <v>42461</v>
      </c>
      <c r="GA3" s="30">
        <v>42462</v>
      </c>
      <c r="GB3" s="30">
        <v>42463</v>
      </c>
      <c r="GC3" s="30">
        <v>42464</v>
      </c>
      <c r="GD3" s="30">
        <v>42465</v>
      </c>
      <c r="GE3" s="30">
        <v>42466</v>
      </c>
      <c r="GF3" s="30">
        <v>42467</v>
      </c>
      <c r="GG3" s="30">
        <v>42468</v>
      </c>
      <c r="GH3" s="30">
        <v>42469</v>
      </c>
      <c r="GI3" s="30">
        <v>42470</v>
      </c>
      <c r="GJ3" s="30">
        <v>42471</v>
      </c>
      <c r="GK3" s="30">
        <v>42472</v>
      </c>
      <c r="GL3" s="30">
        <v>42473</v>
      </c>
      <c r="GM3" s="30">
        <v>42474</v>
      </c>
      <c r="GN3" s="30">
        <v>42475</v>
      </c>
      <c r="GO3" s="30">
        <v>42476</v>
      </c>
      <c r="GP3" s="30">
        <v>42477</v>
      </c>
      <c r="GQ3" s="30">
        <v>42478</v>
      </c>
      <c r="GR3" s="30">
        <v>42479</v>
      </c>
      <c r="GS3" s="30">
        <v>42480</v>
      </c>
      <c r="GT3" s="30">
        <v>42481</v>
      </c>
      <c r="GU3" s="30">
        <v>42482</v>
      </c>
      <c r="GV3" s="30">
        <v>42483</v>
      </c>
      <c r="GW3" s="30">
        <v>42484</v>
      </c>
      <c r="GX3" s="30">
        <v>42485</v>
      </c>
      <c r="GY3" s="30">
        <v>42486</v>
      </c>
      <c r="GZ3" s="30">
        <v>42487</v>
      </c>
      <c r="HA3" s="30">
        <v>42488</v>
      </c>
      <c r="HB3" s="30">
        <v>42489</v>
      </c>
      <c r="HC3" s="30">
        <v>42490</v>
      </c>
      <c r="HD3" s="30">
        <v>42491</v>
      </c>
      <c r="HE3" s="30">
        <v>42492</v>
      </c>
      <c r="HF3" s="30">
        <v>42493</v>
      </c>
      <c r="HG3" s="30">
        <v>42494</v>
      </c>
      <c r="HH3" s="30">
        <v>42495</v>
      </c>
      <c r="HI3" s="30">
        <v>42496</v>
      </c>
      <c r="HJ3" s="30">
        <v>42497</v>
      </c>
      <c r="HK3" s="30">
        <v>42498</v>
      </c>
      <c r="HL3" s="30">
        <v>42499</v>
      </c>
      <c r="HM3" s="30">
        <v>42500</v>
      </c>
      <c r="HN3" s="30">
        <v>42501</v>
      </c>
      <c r="HO3" s="30">
        <v>42502</v>
      </c>
      <c r="HP3" s="30">
        <v>42503</v>
      </c>
      <c r="HQ3" s="30">
        <v>42504</v>
      </c>
      <c r="HR3" s="30">
        <v>42505</v>
      </c>
      <c r="HS3" s="30">
        <v>42506</v>
      </c>
      <c r="HT3" s="30">
        <v>42507</v>
      </c>
      <c r="HU3" s="30">
        <v>42508</v>
      </c>
      <c r="HV3" s="30">
        <v>42509</v>
      </c>
      <c r="HW3" s="30">
        <v>42510</v>
      </c>
      <c r="HX3" s="30">
        <v>42511</v>
      </c>
      <c r="HY3" s="30">
        <v>42512</v>
      </c>
      <c r="HZ3" s="30">
        <v>42513</v>
      </c>
      <c r="IA3" s="30">
        <v>42514</v>
      </c>
      <c r="IB3" s="30">
        <v>42515</v>
      </c>
      <c r="IC3" s="30">
        <v>42516</v>
      </c>
      <c r="ID3" s="30">
        <v>42517</v>
      </c>
      <c r="IE3" s="30">
        <v>42518</v>
      </c>
      <c r="IF3" s="30">
        <v>42519</v>
      </c>
      <c r="IG3" s="30">
        <v>42520</v>
      </c>
      <c r="IH3" s="30">
        <v>42521</v>
      </c>
      <c r="II3" s="30">
        <v>42522</v>
      </c>
      <c r="IJ3" s="30">
        <v>42523</v>
      </c>
      <c r="IK3" s="30">
        <v>42524</v>
      </c>
      <c r="IL3" s="30">
        <v>42525</v>
      </c>
      <c r="IM3" s="30">
        <v>42526</v>
      </c>
      <c r="IN3" s="30">
        <v>42527</v>
      </c>
      <c r="IO3" s="30">
        <v>42528</v>
      </c>
      <c r="IP3" s="30">
        <v>42529</v>
      </c>
      <c r="IQ3" s="30">
        <v>42530</v>
      </c>
      <c r="IR3" s="30">
        <v>42531</v>
      </c>
      <c r="IS3" s="30">
        <v>42532</v>
      </c>
      <c r="IT3" s="30">
        <v>42533</v>
      </c>
      <c r="IU3" s="30">
        <v>42534</v>
      </c>
      <c r="IV3" s="30">
        <v>42535</v>
      </c>
      <c r="IW3" s="30">
        <v>42536</v>
      </c>
      <c r="IX3" s="30">
        <v>42537</v>
      </c>
      <c r="IY3" s="30">
        <v>42538</v>
      </c>
      <c r="IZ3" s="30">
        <v>42539</v>
      </c>
      <c r="JA3" s="30">
        <v>42540</v>
      </c>
      <c r="JB3" s="30">
        <v>42541</v>
      </c>
      <c r="JC3" s="30">
        <v>42542</v>
      </c>
      <c r="JD3" s="30">
        <v>42543</v>
      </c>
      <c r="JE3" s="30">
        <v>42544</v>
      </c>
      <c r="JF3" s="30">
        <v>42545</v>
      </c>
      <c r="JG3" s="30">
        <v>42546</v>
      </c>
      <c r="JH3" s="30">
        <v>42547</v>
      </c>
      <c r="JI3" s="30">
        <v>42548</v>
      </c>
      <c r="JJ3" s="30">
        <v>42549</v>
      </c>
      <c r="JK3" s="30">
        <v>42550</v>
      </c>
      <c r="JL3" s="30">
        <v>42551</v>
      </c>
      <c r="JM3" s="30">
        <v>42552</v>
      </c>
      <c r="JN3" s="30">
        <v>42553</v>
      </c>
      <c r="JO3" s="30">
        <v>42554</v>
      </c>
      <c r="JP3" s="30">
        <v>42555</v>
      </c>
      <c r="JQ3" s="30">
        <v>42556</v>
      </c>
      <c r="JR3" s="30">
        <v>42557</v>
      </c>
      <c r="JS3" s="30">
        <v>42558</v>
      </c>
      <c r="JT3" s="30">
        <v>42559</v>
      </c>
      <c r="JU3" s="30">
        <v>42560</v>
      </c>
      <c r="JV3" s="30">
        <v>42561</v>
      </c>
      <c r="JW3" s="30">
        <v>42562</v>
      </c>
      <c r="JX3" s="30">
        <v>42563</v>
      </c>
      <c r="JY3" s="30">
        <v>42564</v>
      </c>
      <c r="JZ3" s="30">
        <v>42565</v>
      </c>
      <c r="KA3" s="30">
        <v>42566</v>
      </c>
      <c r="KB3" s="30">
        <v>42567</v>
      </c>
      <c r="KC3" s="30">
        <v>42568</v>
      </c>
      <c r="KD3" s="30">
        <v>42569</v>
      </c>
      <c r="KE3" s="30">
        <v>42570</v>
      </c>
      <c r="KF3" s="30">
        <v>42571</v>
      </c>
      <c r="KG3" s="30">
        <v>42572</v>
      </c>
      <c r="KH3" s="30">
        <v>42573</v>
      </c>
      <c r="KI3" s="30">
        <v>42574</v>
      </c>
      <c r="KJ3" s="30">
        <v>42575</v>
      </c>
      <c r="KK3" s="30">
        <v>42576</v>
      </c>
      <c r="KL3" s="30">
        <v>42577</v>
      </c>
      <c r="KM3" s="30">
        <v>42578</v>
      </c>
      <c r="KN3" s="30">
        <v>42579</v>
      </c>
      <c r="KO3" s="30">
        <v>42580</v>
      </c>
      <c r="KP3" s="30">
        <v>42581</v>
      </c>
      <c r="KQ3" s="30">
        <v>42582</v>
      </c>
      <c r="KR3" s="30">
        <v>42583</v>
      </c>
      <c r="KS3" s="30">
        <v>42584</v>
      </c>
      <c r="KT3" s="30">
        <v>42585</v>
      </c>
      <c r="KU3" s="30">
        <v>42586</v>
      </c>
      <c r="KV3" s="30">
        <v>42587</v>
      </c>
      <c r="KW3" s="30">
        <v>42588</v>
      </c>
      <c r="KX3" s="30">
        <v>42589</v>
      </c>
      <c r="KY3" s="30">
        <v>42590</v>
      </c>
      <c r="KZ3" s="30">
        <v>42591</v>
      </c>
      <c r="LA3" s="30">
        <v>42592</v>
      </c>
      <c r="LB3" s="30">
        <v>42593</v>
      </c>
      <c r="LC3" s="30">
        <v>42594</v>
      </c>
      <c r="LD3" s="30">
        <v>42595</v>
      </c>
      <c r="LE3" s="30">
        <v>42596</v>
      </c>
      <c r="LF3" s="30">
        <v>42597</v>
      </c>
      <c r="LG3" s="30">
        <v>42598</v>
      </c>
      <c r="LH3" s="30">
        <v>42599</v>
      </c>
      <c r="LI3" s="30">
        <v>42600</v>
      </c>
      <c r="LJ3" s="30">
        <v>42601</v>
      </c>
      <c r="LK3" s="30">
        <v>42602</v>
      </c>
      <c r="LL3" s="30">
        <v>42603</v>
      </c>
      <c r="LM3" s="30">
        <v>42604</v>
      </c>
      <c r="LN3" s="30">
        <v>42605</v>
      </c>
      <c r="LO3" s="30">
        <v>42606</v>
      </c>
      <c r="LP3" s="30">
        <v>42607</v>
      </c>
      <c r="LQ3" s="30">
        <v>42608</v>
      </c>
      <c r="LR3" s="30">
        <v>42609</v>
      </c>
      <c r="LS3" s="30">
        <v>42610</v>
      </c>
      <c r="LT3" s="30">
        <v>42611</v>
      </c>
      <c r="LU3" s="30">
        <v>42612</v>
      </c>
      <c r="LV3" s="30">
        <v>42613</v>
      </c>
      <c r="LW3" s="30">
        <v>42614</v>
      </c>
      <c r="LX3" s="30">
        <v>42615</v>
      </c>
      <c r="LY3" s="30">
        <v>42616</v>
      </c>
      <c r="LZ3" s="30">
        <v>42617</v>
      </c>
      <c r="MA3" s="30">
        <v>42618</v>
      </c>
      <c r="MB3" s="30">
        <v>42619</v>
      </c>
      <c r="MC3" s="30">
        <v>42620</v>
      </c>
      <c r="MD3" s="30">
        <v>42621</v>
      </c>
      <c r="ME3" s="30">
        <v>42622</v>
      </c>
      <c r="MF3" s="30">
        <v>42623</v>
      </c>
      <c r="MG3" s="30">
        <v>42624</v>
      </c>
      <c r="MH3" s="30">
        <v>42625</v>
      </c>
      <c r="MI3" s="30">
        <v>42626</v>
      </c>
      <c r="MJ3" s="30">
        <v>42627</v>
      </c>
      <c r="MK3" s="30">
        <v>42628</v>
      </c>
      <c r="ML3" s="30">
        <v>42629</v>
      </c>
      <c r="MM3" s="30">
        <v>42630</v>
      </c>
      <c r="MN3" s="30">
        <v>42631</v>
      </c>
      <c r="MO3" s="30">
        <v>42632</v>
      </c>
      <c r="MP3" s="30">
        <v>42633</v>
      </c>
      <c r="MQ3" s="30">
        <v>42634</v>
      </c>
      <c r="MR3" s="30">
        <v>42635</v>
      </c>
      <c r="MS3" s="30">
        <v>42636</v>
      </c>
      <c r="MT3" s="30">
        <v>42637</v>
      </c>
      <c r="MU3" s="30">
        <v>42638</v>
      </c>
      <c r="MV3" s="30">
        <v>42639</v>
      </c>
      <c r="MW3" s="30">
        <v>42640</v>
      </c>
      <c r="MX3" s="30">
        <v>42641</v>
      </c>
      <c r="MY3" s="30">
        <v>42642</v>
      </c>
      <c r="MZ3" s="30">
        <v>42643</v>
      </c>
      <c r="NA3" s="30">
        <v>42644</v>
      </c>
      <c r="NB3" s="30">
        <v>42645</v>
      </c>
      <c r="NC3" s="30">
        <v>42646</v>
      </c>
      <c r="ND3" s="30">
        <v>42647</v>
      </c>
      <c r="NE3" s="30">
        <v>42648</v>
      </c>
      <c r="NF3" s="30">
        <v>42649</v>
      </c>
      <c r="NG3" s="30">
        <v>42650</v>
      </c>
      <c r="NH3" s="30">
        <v>42651</v>
      </c>
      <c r="NI3" s="30">
        <v>42652</v>
      </c>
      <c r="NJ3" s="30">
        <v>42653</v>
      </c>
      <c r="NK3" s="30">
        <v>42654</v>
      </c>
      <c r="NL3" s="30">
        <v>42655</v>
      </c>
      <c r="NM3" s="30">
        <v>42656</v>
      </c>
      <c r="NN3" s="30">
        <v>42657</v>
      </c>
      <c r="NO3" s="30">
        <v>42658</v>
      </c>
      <c r="NP3" s="30">
        <v>42659</v>
      </c>
      <c r="NQ3" s="30">
        <v>42660</v>
      </c>
      <c r="NR3" s="30">
        <v>42661</v>
      </c>
      <c r="NS3" s="30">
        <v>42662</v>
      </c>
      <c r="NT3" s="30">
        <v>42663</v>
      </c>
      <c r="NU3" s="30">
        <v>42664</v>
      </c>
      <c r="NV3" s="30">
        <v>42665</v>
      </c>
      <c r="NW3" s="30">
        <v>42666</v>
      </c>
      <c r="NX3" s="30">
        <v>42667</v>
      </c>
      <c r="NY3" s="30">
        <v>42668</v>
      </c>
      <c r="NZ3" s="30">
        <v>42669</v>
      </c>
      <c r="OA3" s="30">
        <v>42670</v>
      </c>
      <c r="OB3" s="30">
        <v>42671</v>
      </c>
      <c r="OC3" s="30">
        <v>42672</v>
      </c>
      <c r="OD3" s="30">
        <v>42673</v>
      </c>
      <c r="OE3" s="30">
        <v>42674</v>
      </c>
      <c r="OF3" s="30">
        <v>42675</v>
      </c>
      <c r="OG3" s="30">
        <v>42676</v>
      </c>
      <c r="OH3" s="30">
        <v>42677</v>
      </c>
      <c r="OI3" s="30">
        <v>42678</v>
      </c>
      <c r="OJ3" s="30">
        <v>42679</v>
      </c>
      <c r="OK3" s="30">
        <v>42680</v>
      </c>
      <c r="OL3" s="30">
        <v>42681</v>
      </c>
      <c r="OM3" s="30">
        <v>42682</v>
      </c>
      <c r="ON3" s="30">
        <v>42683</v>
      </c>
      <c r="OO3" s="30">
        <v>42684</v>
      </c>
      <c r="OP3" s="30">
        <v>42685</v>
      </c>
      <c r="OQ3" s="30">
        <v>42686</v>
      </c>
      <c r="OR3" s="30">
        <v>42687</v>
      </c>
      <c r="OS3" s="30">
        <v>42688</v>
      </c>
      <c r="OT3" s="30">
        <v>42689</v>
      </c>
      <c r="OU3" s="30">
        <v>42690</v>
      </c>
      <c r="OV3" s="30">
        <v>42691</v>
      </c>
      <c r="OW3" s="30">
        <v>42692</v>
      </c>
      <c r="OX3" s="30">
        <v>42693</v>
      </c>
      <c r="OY3" s="30">
        <v>42694</v>
      </c>
      <c r="OZ3" s="30">
        <v>42695</v>
      </c>
      <c r="PA3" s="30">
        <v>42696</v>
      </c>
      <c r="PB3" s="30">
        <v>42697</v>
      </c>
      <c r="PC3" s="30">
        <v>42698</v>
      </c>
      <c r="PD3" s="30">
        <v>42699</v>
      </c>
      <c r="PE3" s="30">
        <v>42700</v>
      </c>
      <c r="PF3" s="30">
        <v>42701</v>
      </c>
      <c r="PG3" s="30">
        <v>42702</v>
      </c>
      <c r="PH3" s="30">
        <v>42703</v>
      </c>
      <c r="PI3" s="30">
        <v>42704</v>
      </c>
      <c r="PJ3" s="30">
        <v>42705</v>
      </c>
      <c r="PK3" s="30">
        <v>42706</v>
      </c>
      <c r="PL3" s="30">
        <v>42707</v>
      </c>
      <c r="PM3" s="30">
        <v>42708</v>
      </c>
      <c r="PN3" s="30">
        <v>42709</v>
      </c>
      <c r="PO3" s="30">
        <v>42710</v>
      </c>
      <c r="PP3" s="30">
        <v>42711</v>
      </c>
      <c r="PQ3" s="30">
        <v>42712</v>
      </c>
      <c r="PR3" s="30">
        <v>42713</v>
      </c>
      <c r="PS3" s="30">
        <v>42714</v>
      </c>
      <c r="PT3" s="30">
        <v>42715</v>
      </c>
      <c r="PU3" s="30">
        <v>42716</v>
      </c>
      <c r="PV3" s="30">
        <v>42717</v>
      </c>
      <c r="PW3" s="30">
        <v>42718</v>
      </c>
      <c r="PX3" s="30">
        <v>42719</v>
      </c>
      <c r="PY3" s="30">
        <v>42720</v>
      </c>
      <c r="PZ3" s="30">
        <v>42721</v>
      </c>
      <c r="QA3" s="30">
        <v>42722</v>
      </c>
      <c r="QB3" s="30">
        <v>42723</v>
      </c>
      <c r="QC3" s="30">
        <v>42724</v>
      </c>
      <c r="QD3" s="30">
        <v>42725</v>
      </c>
      <c r="QE3" s="30">
        <v>42726</v>
      </c>
      <c r="QF3" s="30">
        <v>42727</v>
      </c>
      <c r="QG3" s="30">
        <v>42728</v>
      </c>
      <c r="QH3" s="30">
        <v>42729</v>
      </c>
      <c r="QI3" s="30">
        <v>42730</v>
      </c>
      <c r="QJ3" s="30">
        <v>42731</v>
      </c>
      <c r="QK3" s="30">
        <v>42732</v>
      </c>
      <c r="QL3" s="30">
        <v>42733</v>
      </c>
      <c r="QM3" s="30">
        <v>42734</v>
      </c>
      <c r="QN3" s="30">
        <v>42735</v>
      </c>
      <c r="QO3" s="30">
        <v>42736</v>
      </c>
      <c r="QP3" s="30">
        <v>42737</v>
      </c>
      <c r="QQ3" s="30">
        <v>42738</v>
      </c>
      <c r="QR3" s="30">
        <v>42739</v>
      </c>
      <c r="QS3" s="30">
        <v>42740</v>
      </c>
      <c r="QT3" s="30">
        <v>42741</v>
      </c>
      <c r="QU3" s="30">
        <v>42742</v>
      </c>
      <c r="QV3" s="30">
        <v>42743</v>
      </c>
      <c r="QW3" s="30">
        <v>42744</v>
      </c>
      <c r="QX3" s="30">
        <v>42745</v>
      </c>
      <c r="QY3" s="30">
        <v>42746</v>
      </c>
      <c r="QZ3" s="30">
        <v>42747</v>
      </c>
      <c r="RA3" s="30">
        <v>42748</v>
      </c>
      <c r="RB3" s="30">
        <v>42749</v>
      </c>
      <c r="RC3" s="30">
        <v>42750</v>
      </c>
      <c r="RD3" s="30">
        <v>42751</v>
      </c>
      <c r="RE3" s="30">
        <v>42752</v>
      </c>
      <c r="RF3" s="30">
        <v>42753</v>
      </c>
      <c r="RG3" s="30">
        <v>42754</v>
      </c>
      <c r="RH3" s="30">
        <v>42755</v>
      </c>
      <c r="RI3" s="30">
        <v>42756</v>
      </c>
      <c r="RJ3" s="30">
        <v>42757</v>
      </c>
      <c r="RK3" s="30">
        <v>42758</v>
      </c>
      <c r="RL3" s="30">
        <v>42759</v>
      </c>
      <c r="RM3" s="30">
        <v>42760</v>
      </c>
      <c r="RN3" s="30">
        <v>42761</v>
      </c>
      <c r="RO3" s="30">
        <v>42762</v>
      </c>
      <c r="RP3" s="30">
        <v>42763</v>
      </c>
      <c r="RQ3" s="30">
        <v>42764</v>
      </c>
      <c r="RR3" s="30">
        <v>42765</v>
      </c>
      <c r="RS3" s="30">
        <v>42766</v>
      </c>
      <c r="RT3" s="30">
        <v>42767</v>
      </c>
      <c r="RU3" s="30">
        <v>42768</v>
      </c>
      <c r="RV3" s="30">
        <v>42769</v>
      </c>
      <c r="RW3" s="30">
        <v>42770</v>
      </c>
      <c r="RX3" s="30">
        <v>42771</v>
      </c>
      <c r="RY3" s="30">
        <v>42772</v>
      </c>
      <c r="RZ3" s="30">
        <v>42773</v>
      </c>
      <c r="SA3" s="30">
        <v>42774</v>
      </c>
      <c r="SB3" s="30">
        <v>42775</v>
      </c>
      <c r="SC3" s="30">
        <v>42776</v>
      </c>
      <c r="SD3" s="30">
        <v>42777</v>
      </c>
      <c r="SE3" s="30">
        <v>42778</v>
      </c>
      <c r="SF3" s="30">
        <v>42779</v>
      </c>
      <c r="SG3" s="30">
        <v>42780</v>
      </c>
      <c r="SH3" s="30">
        <v>42781</v>
      </c>
      <c r="SI3" s="30">
        <v>42782</v>
      </c>
      <c r="SJ3" s="30">
        <v>42783</v>
      </c>
      <c r="SK3" s="30">
        <v>42784</v>
      </c>
      <c r="SL3" s="30">
        <v>42785</v>
      </c>
      <c r="SM3" s="30">
        <v>42786</v>
      </c>
      <c r="SN3" s="30">
        <v>42787</v>
      </c>
      <c r="SO3" s="30">
        <v>42788</v>
      </c>
      <c r="SP3" s="30">
        <v>42789</v>
      </c>
      <c r="SQ3" s="30">
        <v>42790</v>
      </c>
      <c r="SR3" s="30">
        <v>42791</v>
      </c>
      <c r="SS3" s="30">
        <v>42792</v>
      </c>
      <c r="ST3" s="30">
        <v>42793</v>
      </c>
      <c r="SU3" s="30">
        <v>42794</v>
      </c>
      <c r="SV3" s="30">
        <v>42795</v>
      </c>
      <c r="SW3" s="47" t="s">
        <v>61</v>
      </c>
      <c r="SX3" s="33" t="s">
        <v>81</v>
      </c>
      <c r="SY3" s="33" t="s">
        <v>82</v>
      </c>
      <c r="SZ3" s="33" t="s">
        <v>83</v>
      </c>
      <c r="TA3" s="33" t="s">
        <v>84</v>
      </c>
    </row>
    <row r="4" spans="2:521">
      <c r="B4" s="125" t="s">
        <v>85</v>
      </c>
      <c r="C4" s="20">
        <v>55</v>
      </c>
      <c r="D4" s="20">
        <v>24</v>
      </c>
      <c r="E4" s="20">
        <v>30</v>
      </c>
      <c r="F4" s="20">
        <v>25</v>
      </c>
      <c r="G4" s="20">
        <v>25</v>
      </c>
      <c r="H4" s="20">
        <v>18</v>
      </c>
      <c r="I4" s="20">
        <v>19</v>
      </c>
      <c r="J4" s="20">
        <v>19</v>
      </c>
      <c r="K4" s="20">
        <v>16</v>
      </c>
      <c r="L4" s="20">
        <v>9</v>
      </c>
      <c r="M4" s="20">
        <v>14</v>
      </c>
      <c r="N4" s="31">
        <v>12</v>
      </c>
      <c r="O4" s="31">
        <v>9</v>
      </c>
      <c r="P4" s="31">
        <v>16</v>
      </c>
      <c r="Q4" s="31">
        <v>23</v>
      </c>
      <c r="R4" s="20">
        <v>20</v>
      </c>
      <c r="S4" s="20">
        <v>12</v>
      </c>
      <c r="T4" s="20">
        <v>20</v>
      </c>
      <c r="U4" s="20">
        <v>24</v>
      </c>
      <c r="V4" s="20">
        <v>11</v>
      </c>
      <c r="W4" s="20">
        <v>21</v>
      </c>
      <c r="X4" s="20">
        <v>13</v>
      </c>
      <c r="Y4" s="20">
        <v>20</v>
      </c>
      <c r="Z4" s="20">
        <v>12</v>
      </c>
      <c r="AA4" s="20">
        <v>20</v>
      </c>
      <c r="AB4" s="20">
        <v>31</v>
      </c>
      <c r="AC4" s="20">
        <v>25</v>
      </c>
      <c r="AD4" s="20">
        <v>22</v>
      </c>
      <c r="AE4" s="20">
        <v>38</v>
      </c>
      <c r="AF4" s="20">
        <v>19</v>
      </c>
      <c r="AG4" s="20">
        <v>25</v>
      </c>
      <c r="AH4" s="20">
        <v>18</v>
      </c>
      <c r="AI4" s="20">
        <v>18</v>
      </c>
      <c r="AJ4" s="20">
        <v>12</v>
      </c>
      <c r="AK4" s="20">
        <v>19</v>
      </c>
      <c r="AL4" s="20">
        <v>19</v>
      </c>
      <c r="AM4" s="20">
        <v>13</v>
      </c>
      <c r="AN4" s="31">
        <v>23</v>
      </c>
      <c r="AO4" s="20">
        <v>21</v>
      </c>
      <c r="AP4" s="20">
        <v>13</v>
      </c>
      <c r="AQ4" s="20">
        <v>20</v>
      </c>
      <c r="AR4" s="20">
        <v>12</v>
      </c>
      <c r="AS4" s="20">
        <v>20</v>
      </c>
      <c r="AT4" s="20">
        <v>21</v>
      </c>
      <c r="AU4" s="20">
        <v>13</v>
      </c>
      <c r="AV4" s="20">
        <v>20</v>
      </c>
      <c r="AW4" s="20">
        <v>18</v>
      </c>
      <c r="AX4" s="20">
        <v>12</v>
      </c>
      <c r="AY4" s="20">
        <v>19</v>
      </c>
      <c r="AZ4" s="20">
        <v>19</v>
      </c>
      <c r="BA4" s="20">
        <v>20</v>
      </c>
      <c r="BB4" s="20">
        <v>18</v>
      </c>
      <c r="BC4" s="20">
        <v>12</v>
      </c>
      <c r="BD4" s="20">
        <v>19</v>
      </c>
      <c r="BE4" s="20">
        <v>19</v>
      </c>
      <c r="BF4" s="20">
        <v>21</v>
      </c>
      <c r="BG4" s="20">
        <v>13</v>
      </c>
      <c r="BH4" s="20">
        <v>19</v>
      </c>
      <c r="BI4" s="20">
        <v>19</v>
      </c>
      <c r="BJ4" s="20">
        <v>12</v>
      </c>
      <c r="BK4" s="20">
        <v>21</v>
      </c>
      <c r="BL4" s="20">
        <v>13</v>
      </c>
      <c r="BM4" s="20">
        <v>20</v>
      </c>
      <c r="BN4" s="20">
        <v>18</v>
      </c>
      <c r="BO4" s="20">
        <v>38</v>
      </c>
      <c r="BP4" s="20">
        <v>19</v>
      </c>
      <c r="BQ4" s="20">
        <v>25</v>
      </c>
      <c r="BR4" s="20">
        <v>18</v>
      </c>
      <c r="BS4" s="20">
        <v>18</v>
      </c>
      <c r="BT4" s="20">
        <v>24</v>
      </c>
      <c r="BU4" s="20">
        <v>17</v>
      </c>
      <c r="BV4" s="20">
        <v>25</v>
      </c>
      <c r="BW4" s="20">
        <v>14</v>
      </c>
      <c r="BX4" s="20">
        <v>18</v>
      </c>
      <c r="BY4" s="20">
        <v>12</v>
      </c>
      <c r="BZ4" s="20">
        <v>18</v>
      </c>
      <c r="CA4" s="20">
        <v>12</v>
      </c>
      <c r="CB4" s="20">
        <v>19</v>
      </c>
      <c r="CC4" s="20">
        <v>19</v>
      </c>
      <c r="CD4" s="20">
        <v>13</v>
      </c>
      <c r="CE4" s="31">
        <v>23</v>
      </c>
      <c r="CF4" s="20">
        <v>20</v>
      </c>
      <c r="CG4" s="20">
        <v>24</v>
      </c>
      <c r="CH4" s="20">
        <v>11</v>
      </c>
      <c r="CI4" s="20">
        <v>21</v>
      </c>
      <c r="CJ4" s="20">
        <v>14</v>
      </c>
      <c r="CK4" s="20">
        <v>18</v>
      </c>
      <c r="CL4" s="20">
        <v>12</v>
      </c>
      <c r="CM4" s="20">
        <v>19</v>
      </c>
      <c r="CN4" s="20">
        <v>19</v>
      </c>
      <c r="CO4" s="20">
        <v>16</v>
      </c>
      <c r="CP4" s="20">
        <v>9</v>
      </c>
      <c r="CQ4" s="20">
        <v>14</v>
      </c>
      <c r="CR4" s="31">
        <v>12</v>
      </c>
      <c r="CS4" s="31">
        <v>9</v>
      </c>
      <c r="CT4" s="31">
        <v>16</v>
      </c>
      <c r="CU4" s="31">
        <v>23</v>
      </c>
      <c r="CV4" s="20">
        <v>20</v>
      </c>
      <c r="CW4" s="20">
        <v>19</v>
      </c>
      <c r="CX4" s="20">
        <v>19</v>
      </c>
      <c r="CY4" s="20">
        <v>16</v>
      </c>
      <c r="CZ4" s="20">
        <v>9</v>
      </c>
      <c r="DA4" s="20">
        <v>19</v>
      </c>
      <c r="DB4" s="20">
        <v>25</v>
      </c>
      <c r="DC4" s="20">
        <v>18</v>
      </c>
      <c r="DD4" s="20">
        <v>18</v>
      </c>
      <c r="DE4" s="20">
        <v>24</v>
      </c>
      <c r="DF4" s="20">
        <v>17</v>
      </c>
      <c r="DG4" s="20">
        <v>25</v>
      </c>
      <c r="DH4" s="20">
        <v>14</v>
      </c>
      <c r="DI4" s="31">
        <v>16</v>
      </c>
      <c r="DJ4" s="31">
        <v>23</v>
      </c>
      <c r="DK4" s="20">
        <v>20</v>
      </c>
      <c r="DL4" s="20">
        <v>12</v>
      </c>
      <c r="DM4" s="20">
        <v>20</v>
      </c>
      <c r="DN4" s="20">
        <v>24</v>
      </c>
      <c r="DO4" s="20">
        <v>11</v>
      </c>
      <c r="DP4" s="20">
        <v>21</v>
      </c>
      <c r="DQ4" s="20">
        <v>13</v>
      </c>
      <c r="DR4" s="20">
        <v>20</v>
      </c>
      <c r="DS4" s="20">
        <v>12</v>
      </c>
      <c r="DT4" s="20">
        <v>12</v>
      </c>
      <c r="DU4" s="20">
        <v>19</v>
      </c>
      <c r="DV4" s="20">
        <v>19</v>
      </c>
      <c r="DW4" s="20">
        <v>16</v>
      </c>
      <c r="DX4" s="20">
        <v>32</v>
      </c>
      <c r="DY4" s="20">
        <v>14</v>
      </c>
      <c r="DZ4" s="31">
        <v>12</v>
      </c>
      <c r="EA4" s="31">
        <v>88</v>
      </c>
      <c r="EB4" s="31">
        <v>16</v>
      </c>
      <c r="EC4" s="20">
        <v>24</v>
      </c>
      <c r="ED4" s="20">
        <v>17</v>
      </c>
      <c r="EE4" s="20">
        <v>25</v>
      </c>
      <c r="EF4" s="20">
        <v>14</v>
      </c>
      <c r="EG4" s="20">
        <v>18</v>
      </c>
      <c r="EH4" s="20">
        <v>12</v>
      </c>
      <c r="EI4" s="20">
        <v>18</v>
      </c>
      <c r="EJ4" s="20">
        <v>12</v>
      </c>
      <c r="EK4" s="20">
        <v>19</v>
      </c>
      <c r="EL4" s="20">
        <v>14</v>
      </c>
      <c r="EM4" s="20">
        <v>18</v>
      </c>
      <c r="EN4" s="20">
        <v>12</v>
      </c>
      <c r="EO4" s="20">
        <v>19</v>
      </c>
      <c r="EP4" s="20">
        <v>19</v>
      </c>
      <c r="EQ4" s="20">
        <v>16</v>
      </c>
      <c r="ER4" s="31">
        <v>23</v>
      </c>
      <c r="ES4" s="20">
        <v>20</v>
      </c>
      <c r="ET4" s="20">
        <v>12</v>
      </c>
      <c r="EU4" s="20">
        <v>20</v>
      </c>
      <c r="EV4" s="20">
        <v>24</v>
      </c>
      <c r="EW4" s="20">
        <v>11</v>
      </c>
      <c r="EX4" s="20">
        <v>21</v>
      </c>
      <c r="EY4" s="20">
        <v>13</v>
      </c>
      <c r="EZ4" s="20">
        <v>20</v>
      </c>
      <c r="FA4" s="20">
        <v>12</v>
      </c>
      <c r="FB4" s="20">
        <v>20</v>
      </c>
      <c r="FC4" s="20">
        <v>31</v>
      </c>
      <c r="FD4" s="20">
        <v>25</v>
      </c>
      <c r="FE4" s="20">
        <v>22</v>
      </c>
      <c r="FF4" s="20">
        <v>38</v>
      </c>
      <c r="FG4" s="20">
        <v>19</v>
      </c>
      <c r="FH4" s="20">
        <v>19</v>
      </c>
      <c r="FI4" s="20">
        <v>19</v>
      </c>
      <c r="FJ4" s="20">
        <v>16</v>
      </c>
      <c r="FK4" s="20">
        <v>55</v>
      </c>
      <c r="FL4" s="20">
        <v>14</v>
      </c>
      <c r="FM4" s="31">
        <v>12</v>
      </c>
      <c r="FN4" s="31">
        <v>9</v>
      </c>
      <c r="FO4" s="31">
        <v>16</v>
      </c>
      <c r="FP4" s="20">
        <v>24</v>
      </c>
      <c r="FQ4" s="20">
        <v>17</v>
      </c>
      <c r="FR4" s="20">
        <v>25</v>
      </c>
      <c r="FS4" s="20">
        <v>14</v>
      </c>
      <c r="FT4" s="20">
        <v>19</v>
      </c>
      <c r="FU4" s="20">
        <v>16</v>
      </c>
      <c r="FV4" s="20">
        <v>46</v>
      </c>
      <c r="FW4" s="20">
        <v>14</v>
      </c>
      <c r="FX4" s="31">
        <v>12</v>
      </c>
      <c r="FY4" s="31">
        <v>9</v>
      </c>
      <c r="FZ4" s="31">
        <v>16</v>
      </c>
      <c r="GA4" s="31">
        <v>23</v>
      </c>
      <c r="GB4" s="20">
        <v>20</v>
      </c>
      <c r="GC4" s="20">
        <v>19</v>
      </c>
      <c r="GD4" s="20">
        <v>19</v>
      </c>
      <c r="GE4" s="20">
        <v>21</v>
      </c>
      <c r="GF4" s="20">
        <v>13</v>
      </c>
      <c r="GG4" s="20">
        <v>19</v>
      </c>
      <c r="GH4" s="20">
        <v>19</v>
      </c>
      <c r="GI4" s="20">
        <v>25</v>
      </c>
      <c r="GJ4" s="20">
        <v>14</v>
      </c>
      <c r="GK4" s="20">
        <v>19</v>
      </c>
      <c r="GL4" s="20">
        <v>16</v>
      </c>
      <c r="GM4" s="20">
        <v>9</v>
      </c>
      <c r="GN4" s="20">
        <v>14</v>
      </c>
      <c r="GO4" s="20">
        <v>19</v>
      </c>
      <c r="GP4" s="20">
        <v>16</v>
      </c>
      <c r="GQ4" s="20">
        <v>9</v>
      </c>
      <c r="GR4" s="20">
        <v>14</v>
      </c>
      <c r="GS4" s="31">
        <v>12</v>
      </c>
      <c r="GT4" s="31">
        <v>9</v>
      </c>
      <c r="GU4" s="31">
        <v>16</v>
      </c>
      <c r="GV4" s="31">
        <v>23</v>
      </c>
      <c r="GW4" s="20">
        <v>20</v>
      </c>
      <c r="GX4" s="20">
        <v>19</v>
      </c>
      <c r="GY4" s="20">
        <v>19</v>
      </c>
      <c r="GZ4" s="20">
        <v>18</v>
      </c>
      <c r="HA4" s="20">
        <v>18</v>
      </c>
      <c r="HB4" s="20">
        <v>24</v>
      </c>
      <c r="HC4" s="20">
        <v>17</v>
      </c>
      <c r="HD4" s="20">
        <v>25</v>
      </c>
      <c r="HE4" s="20">
        <v>14</v>
      </c>
      <c r="HF4" s="31">
        <v>16</v>
      </c>
      <c r="HG4" s="31">
        <v>23</v>
      </c>
      <c r="HH4" s="20">
        <v>20</v>
      </c>
      <c r="HI4" s="20">
        <v>12</v>
      </c>
      <c r="HJ4" s="20">
        <v>20</v>
      </c>
      <c r="HK4" s="20">
        <v>14</v>
      </c>
      <c r="HL4" s="20">
        <v>18</v>
      </c>
      <c r="HM4" s="20">
        <v>12</v>
      </c>
      <c r="HN4" s="20">
        <v>18</v>
      </c>
      <c r="HO4" s="20">
        <v>12</v>
      </c>
      <c r="HP4" s="20">
        <v>19</v>
      </c>
      <c r="HQ4" s="20">
        <v>14</v>
      </c>
      <c r="HR4" s="20">
        <v>18</v>
      </c>
      <c r="HS4" s="20">
        <v>14</v>
      </c>
      <c r="HT4" s="31">
        <v>12</v>
      </c>
      <c r="HU4" s="31">
        <v>77</v>
      </c>
      <c r="HV4" s="31">
        <v>16</v>
      </c>
      <c r="HW4" s="31">
        <v>23</v>
      </c>
      <c r="HX4" s="20">
        <v>20</v>
      </c>
      <c r="HY4" s="20">
        <v>19</v>
      </c>
      <c r="HZ4" s="20">
        <v>24</v>
      </c>
      <c r="IA4" s="20">
        <v>17</v>
      </c>
      <c r="IB4" s="20">
        <v>25</v>
      </c>
      <c r="IC4" s="20">
        <v>14</v>
      </c>
      <c r="ID4" s="20">
        <v>18</v>
      </c>
      <c r="IE4" s="20">
        <v>12</v>
      </c>
      <c r="IF4" s="20">
        <v>19</v>
      </c>
      <c r="IG4" s="20">
        <v>19</v>
      </c>
      <c r="IH4" s="20">
        <v>16</v>
      </c>
      <c r="II4" s="20">
        <v>9</v>
      </c>
      <c r="IJ4" s="20">
        <v>14</v>
      </c>
      <c r="IK4" s="31">
        <v>12</v>
      </c>
      <c r="IL4" s="31">
        <v>12</v>
      </c>
      <c r="IM4" s="31">
        <v>17</v>
      </c>
      <c r="IN4" s="31">
        <v>12</v>
      </c>
      <c r="IO4" s="31">
        <v>16</v>
      </c>
      <c r="IP4" s="31">
        <v>12</v>
      </c>
      <c r="IQ4" s="31">
        <v>12</v>
      </c>
      <c r="IR4" s="31">
        <v>17</v>
      </c>
      <c r="IS4" s="31">
        <v>12</v>
      </c>
      <c r="IT4" s="20">
        <v>20</v>
      </c>
      <c r="IU4" s="20">
        <v>19</v>
      </c>
      <c r="IV4" s="20">
        <v>24</v>
      </c>
      <c r="IW4" s="20">
        <v>16</v>
      </c>
      <c r="IX4" s="20">
        <v>47</v>
      </c>
      <c r="IY4" s="20">
        <v>19</v>
      </c>
      <c r="IZ4" s="20">
        <v>25</v>
      </c>
      <c r="JA4" s="31">
        <v>12</v>
      </c>
      <c r="JB4" s="31">
        <v>12</v>
      </c>
      <c r="JC4" s="20">
        <v>20</v>
      </c>
      <c r="JD4" s="20">
        <v>19</v>
      </c>
      <c r="JE4" s="20">
        <v>17</v>
      </c>
      <c r="JF4" s="20">
        <v>16</v>
      </c>
      <c r="JG4" s="20">
        <v>9</v>
      </c>
      <c r="JH4" s="20">
        <v>19</v>
      </c>
      <c r="JI4" s="20">
        <v>25</v>
      </c>
      <c r="JJ4" s="31">
        <v>12</v>
      </c>
      <c r="JK4" s="31">
        <v>45</v>
      </c>
      <c r="JL4" s="31">
        <v>12</v>
      </c>
      <c r="JM4" s="31">
        <v>35</v>
      </c>
      <c r="JN4" s="31">
        <v>12</v>
      </c>
      <c r="JO4" s="31">
        <v>91</v>
      </c>
      <c r="JP4" s="31">
        <v>12</v>
      </c>
      <c r="JQ4" s="31">
        <v>21</v>
      </c>
      <c r="JR4" s="31">
        <v>24</v>
      </c>
      <c r="JS4" s="31">
        <v>12</v>
      </c>
      <c r="JT4" s="31">
        <v>45</v>
      </c>
      <c r="JU4" s="31">
        <v>12</v>
      </c>
      <c r="JV4" s="31">
        <v>26</v>
      </c>
      <c r="JW4" s="31">
        <v>12</v>
      </c>
      <c r="JX4" s="31">
        <v>34</v>
      </c>
      <c r="JY4" s="31">
        <v>32</v>
      </c>
      <c r="JZ4" s="31">
        <v>21</v>
      </c>
      <c r="KA4" s="31">
        <v>12</v>
      </c>
      <c r="KB4" s="31">
        <v>12</v>
      </c>
      <c r="KC4" s="31">
        <v>65</v>
      </c>
      <c r="KD4" s="31">
        <v>43</v>
      </c>
      <c r="KE4" s="31">
        <v>23</v>
      </c>
      <c r="KF4" s="31">
        <v>31</v>
      </c>
      <c r="KG4" s="31">
        <v>37</v>
      </c>
      <c r="KH4" s="31">
        <v>12</v>
      </c>
      <c r="KI4" s="31">
        <v>12</v>
      </c>
      <c r="KJ4" s="20">
        <v>44</v>
      </c>
      <c r="KK4" s="20">
        <v>18</v>
      </c>
      <c r="KL4" s="20">
        <v>18</v>
      </c>
      <c r="KM4" s="20">
        <v>24</v>
      </c>
      <c r="KN4" s="20">
        <v>17</v>
      </c>
      <c r="KO4" s="20">
        <v>25</v>
      </c>
      <c r="KP4" s="20">
        <v>14</v>
      </c>
      <c r="KQ4" s="31">
        <v>16</v>
      </c>
      <c r="KR4" s="31">
        <v>12</v>
      </c>
      <c r="KS4" s="20">
        <v>19</v>
      </c>
      <c r="KT4" s="20">
        <v>18</v>
      </c>
      <c r="KU4" s="20">
        <v>18</v>
      </c>
      <c r="KV4" s="20">
        <v>24</v>
      </c>
      <c r="KW4" s="20">
        <v>17</v>
      </c>
      <c r="KX4" s="20">
        <v>25</v>
      </c>
      <c r="KY4" s="20">
        <v>14</v>
      </c>
      <c r="KZ4" s="31">
        <v>16</v>
      </c>
      <c r="LA4" s="20">
        <v>12</v>
      </c>
      <c r="LB4" s="20">
        <v>18</v>
      </c>
      <c r="LC4" s="20">
        <v>12</v>
      </c>
      <c r="LD4" s="20">
        <v>19</v>
      </c>
      <c r="LE4" s="20">
        <v>19</v>
      </c>
      <c r="LF4" s="20">
        <v>66</v>
      </c>
      <c r="LG4" s="31">
        <v>23</v>
      </c>
      <c r="LH4" s="20">
        <v>20</v>
      </c>
      <c r="LI4" s="20">
        <v>24</v>
      </c>
      <c r="LJ4" s="20">
        <v>55</v>
      </c>
      <c r="LK4" s="20">
        <v>21</v>
      </c>
      <c r="LL4" s="20">
        <v>14</v>
      </c>
      <c r="LM4" s="20">
        <v>18</v>
      </c>
      <c r="LN4" s="20">
        <v>12</v>
      </c>
      <c r="LO4" s="20">
        <v>19</v>
      </c>
      <c r="LP4" s="20">
        <v>19</v>
      </c>
      <c r="LQ4" s="20">
        <v>19</v>
      </c>
      <c r="LR4" s="20">
        <v>13</v>
      </c>
      <c r="LS4" s="31">
        <v>23</v>
      </c>
      <c r="LT4" s="31">
        <v>21</v>
      </c>
      <c r="LU4" s="31">
        <v>12</v>
      </c>
      <c r="LV4" s="31">
        <v>12</v>
      </c>
      <c r="LW4" s="31">
        <v>65</v>
      </c>
      <c r="LX4" s="31">
        <v>43</v>
      </c>
      <c r="LY4" s="31">
        <v>23</v>
      </c>
      <c r="LZ4" s="31">
        <v>31</v>
      </c>
      <c r="MA4" s="31">
        <v>37</v>
      </c>
      <c r="MB4" s="31">
        <v>12</v>
      </c>
      <c r="MC4" s="31">
        <v>12</v>
      </c>
      <c r="MD4" s="20">
        <v>44</v>
      </c>
      <c r="ME4" s="20">
        <v>18</v>
      </c>
      <c r="MF4" s="20">
        <v>12</v>
      </c>
      <c r="MG4" s="20">
        <v>19</v>
      </c>
      <c r="MH4" s="20">
        <v>19</v>
      </c>
      <c r="MI4" s="20">
        <v>16</v>
      </c>
      <c r="MJ4" s="20">
        <v>47</v>
      </c>
      <c r="MK4" s="20">
        <v>14</v>
      </c>
      <c r="ML4" s="31">
        <v>12</v>
      </c>
      <c r="MM4" s="31">
        <v>12</v>
      </c>
      <c r="MN4" s="31">
        <v>17</v>
      </c>
      <c r="MO4" s="20">
        <v>21</v>
      </c>
      <c r="MP4" s="20">
        <v>13</v>
      </c>
      <c r="MQ4" s="20">
        <v>20</v>
      </c>
      <c r="MR4" s="20">
        <v>12</v>
      </c>
      <c r="MS4" s="20">
        <v>20</v>
      </c>
      <c r="MT4" s="20">
        <v>31</v>
      </c>
      <c r="MU4" s="20">
        <v>25</v>
      </c>
      <c r="MV4" s="20">
        <v>22</v>
      </c>
      <c r="MW4" s="20">
        <v>38</v>
      </c>
      <c r="MX4" s="20">
        <v>19</v>
      </c>
      <c r="MY4" s="20">
        <v>25</v>
      </c>
      <c r="MZ4" s="20">
        <v>19</v>
      </c>
      <c r="NA4" s="20">
        <v>13</v>
      </c>
      <c r="NB4" s="20">
        <v>20</v>
      </c>
      <c r="NC4" s="20">
        <v>24</v>
      </c>
      <c r="ND4" s="20">
        <v>11</v>
      </c>
      <c r="NE4" s="20">
        <v>21</v>
      </c>
      <c r="NF4" s="31">
        <v>78</v>
      </c>
      <c r="NG4" s="31">
        <v>22</v>
      </c>
      <c r="NH4" s="20">
        <v>18</v>
      </c>
      <c r="NI4" s="20">
        <v>24</v>
      </c>
      <c r="NJ4" s="20">
        <v>17</v>
      </c>
      <c r="NK4" s="20">
        <v>25</v>
      </c>
      <c r="NL4" s="20">
        <v>14</v>
      </c>
      <c r="NM4" s="31">
        <v>16</v>
      </c>
      <c r="NN4" s="20">
        <v>12</v>
      </c>
      <c r="NO4" s="20">
        <v>18</v>
      </c>
      <c r="NP4" s="31">
        <v>22</v>
      </c>
      <c r="NQ4" s="31">
        <v>22</v>
      </c>
      <c r="NR4" s="31">
        <v>22</v>
      </c>
      <c r="NS4" s="31">
        <v>22</v>
      </c>
      <c r="NT4" s="20">
        <v>25</v>
      </c>
      <c r="NU4" s="20">
        <v>14</v>
      </c>
      <c r="NV4" s="31">
        <v>12</v>
      </c>
      <c r="NW4" s="31">
        <v>12</v>
      </c>
      <c r="NX4" s="31">
        <v>65</v>
      </c>
      <c r="NY4" s="20">
        <v>24</v>
      </c>
      <c r="NZ4" s="20">
        <v>17</v>
      </c>
      <c r="OA4" s="20">
        <v>25</v>
      </c>
      <c r="OB4" s="20">
        <v>14</v>
      </c>
      <c r="OC4" s="20">
        <v>18</v>
      </c>
      <c r="OD4" s="20">
        <v>12</v>
      </c>
      <c r="OE4" s="31">
        <v>35</v>
      </c>
      <c r="OF4" s="31">
        <v>12</v>
      </c>
      <c r="OG4" s="31">
        <v>6</v>
      </c>
      <c r="OH4" s="31">
        <v>12</v>
      </c>
      <c r="OI4" s="20">
        <v>25</v>
      </c>
      <c r="OJ4" s="20">
        <v>22</v>
      </c>
      <c r="OK4" s="20">
        <v>38</v>
      </c>
      <c r="OL4" s="20">
        <v>33</v>
      </c>
      <c r="OM4" s="20">
        <v>25</v>
      </c>
      <c r="ON4" s="20">
        <v>24</v>
      </c>
      <c r="OO4" s="20">
        <v>34</v>
      </c>
      <c r="OP4" s="31">
        <v>38</v>
      </c>
      <c r="OQ4" s="31">
        <v>15</v>
      </c>
      <c r="OR4" s="31">
        <v>38</v>
      </c>
      <c r="OS4" s="20">
        <v>35</v>
      </c>
      <c r="OT4" s="31">
        <v>38</v>
      </c>
      <c r="OU4" s="31">
        <v>38</v>
      </c>
      <c r="OV4" s="20">
        <v>9</v>
      </c>
      <c r="OW4" s="20">
        <v>38</v>
      </c>
      <c r="OX4" s="20">
        <v>33</v>
      </c>
      <c r="OY4" s="20">
        <v>25</v>
      </c>
      <c r="OZ4" s="20">
        <v>24</v>
      </c>
      <c r="PA4" s="20">
        <v>29</v>
      </c>
      <c r="PB4" s="20">
        <v>35</v>
      </c>
      <c r="PC4" s="31">
        <v>38</v>
      </c>
      <c r="PD4" s="31">
        <v>34</v>
      </c>
      <c r="PE4" s="31">
        <v>38</v>
      </c>
      <c r="PF4" s="31">
        <v>21</v>
      </c>
      <c r="PG4" s="31">
        <v>38</v>
      </c>
      <c r="PH4" s="31">
        <v>38</v>
      </c>
      <c r="PI4" s="31">
        <v>38</v>
      </c>
      <c r="PJ4" s="20">
        <v>25</v>
      </c>
      <c r="PK4" s="31">
        <v>26</v>
      </c>
      <c r="PL4" s="20">
        <v>15</v>
      </c>
      <c r="PM4" s="20">
        <v>36</v>
      </c>
      <c r="PN4" s="20">
        <v>35</v>
      </c>
      <c r="PO4" s="31">
        <v>38</v>
      </c>
      <c r="PP4" s="31">
        <v>38</v>
      </c>
      <c r="PQ4" s="20">
        <v>9</v>
      </c>
      <c r="PR4" s="20">
        <v>38</v>
      </c>
      <c r="PS4" s="20">
        <v>33</v>
      </c>
      <c r="PT4" s="20">
        <v>25</v>
      </c>
      <c r="PU4" s="20">
        <v>24</v>
      </c>
      <c r="PV4" s="20">
        <v>29</v>
      </c>
      <c r="PW4" s="20">
        <v>35</v>
      </c>
      <c r="PX4" s="31">
        <v>38</v>
      </c>
      <c r="PY4" s="31">
        <v>34</v>
      </c>
      <c r="PZ4" s="31">
        <v>38</v>
      </c>
      <c r="QA4" s="31">
        <v>21</v>
      </c>
      <c r="QB4" s="31">
        <v>38</v>
      </c>
      <c r="QC4" s="31">
        <v>38</v>
      </c>
      <c r="QD4" s="31">
        <v>38</v>
      </c>
      <c r="QE4" s="20">
        <v>25</v>
      </c>
      <c r="QF4" s="31">
        <v>26</v>
      </c>
      <c r="QG4" s="31">
        <v>26</v>
      </c>
      <c r="QH4" s="20">
        <v>19</v>
      </c>
      <c r="QI4" s="20">
        <v>25</v>
      </c>
      <c r="QJ4" s="31">
        <v>12</v>
      </c>
      <c r="QK4" s="20">
        <v>29</v>
      </c>
      <c r="QL4" s="20">
        <v>25</v>
      </c>
      <c r="QM4" s="20">
        <v>24</v>
      </c>
      <c r="QN4" s="20">
        <v>29</v>
      </c>
      <c r="QO4" s="20">
        <v>35</v>
      </c>
      <c r="QP4" s="20">
        <v>24</v>
      </c>
      <c r="QQ4" s="20">
        <v>11</v>
      </c>
      <c r="QR4" s="20">
        <v>21</v>
      </c>
      <c r="QS4" s="20">
        <v>42</v>
      </c>
      <c r="QT4" s="20">
        <v>27</v>
      </c>
      <c r="QU4" s="31">
        <v>19</v>
      </c>
      <c r="QV4" s="31">
        <v>27</v>
      </c>
      <c r="QW4" s="31">
        <v>19</v>
      </c>
      <c r="QX4" s="31">
        <v>42</v>
      </c>
      <c r="QY4" s="31">
        <v>19</v>
      </c>
      <c r="QZ4" s="31">
        <v>19</v>
      </c>
      <c r="RA4" s="20">
        <v>19</v>
      </c>
      <c r="RB4" s="20">
        <v>25</v>
      </c>
      <c r="RC4" s="31">
        <v>12</v>
      </c>
      <c r="RD4" s="20">
        <v>29</v>
      </c>
      <c r="RE4" s="20">
        <v>31</v>
      </c>
      <c r="RF4" s="20">
        <v>22</v>
      </c>
      <c r="RG4" s="20">
        <v>25</v>
      </c>
      <c r="RH4" s="20">
        <v>22</v>
      </c>
      <c r="RI4" s="20">
        <v>32</v>
      </c>
      <c r="RJ4" s="20">
        <v>31</v>
      </c>
      <c r="RK4" s="20">
        <v>22</v>
      </c>
      <c r="RL4" s="20">
        <v>25</v>
      </c>
      <c r="RM4" s="20">
        <v>35</v>
      </c>
      <c r="RN4" s="31">
        <v>38</v>
      </c>
      <c r="RO4" s="31">
        <v>38</v>
      </c>
      <c r="RP4" s="20">
        <v>9</v>
      </c>
      <c r="RQ4" s="20">
        <v>38</v>
      </c>
      <c r="RR4" s="20">
        <v>33</v>
      </c>
      <c r="RS4" s="20">
        <v>25</v>
      </c>
      <c r="RT4" s="31">
        <v>26</v>
      </c>
      <c r="RU4" s="31">
        <v>28</v>
      </c>
      <c r="RV4" s="31">
        <v>34</v>
      </c>
      <c r="RW4" s="20">
        <v>19</v>
      </c>
      <c r="RX4" s="20">
        <v>19</v>
      </c>
      <c r="RY4" s="20">
        <v>11</v>
      </c>
      <c r="RZ4" s="20">
        <v>21</v>
      </c>
      <c r="SA4" s="20">
        <v>13</v>
      </c>
      <c r="SB4" s="31">
        <v>19</v>
      </c>
      <c r="SC4" s="31">
        <v>19</v>
      </c>
      <c r="SD4" s="31">
        <v>33</v>
      </c>
      <c r="SE4" s="31">
        <v>21</v>
      </c>
      <c r="SF4" s="20">
        <v>25</v>
      </c>
      <c r="SG4" s="20">
        <v>19</v>
      </c>
      <c r="SH4" s="20">
        <v>19</v>
      </c>
      <c r="SI4" s="20">
        <v>16</v>
      </c>
      <c r="SJ4" s="20">
        <v>63</v>
      </c>
      <c r="SK4" s="20">
        <v>14</v>
      </c>
      <c r="SL4" s="31">
        <v>12</v>
      </c>
      <c r="SM4" s="31">
        <v>78</v>
      </c>
      <c r="SN4" s="31">
        <v>16</v>
      </c>
      <c r="SO4" s="31">
        <v>23</v>
      </c>
      <c r="SP4" s="20">
        <v>20</v>
      </c>
      <c r="SQ4" s="20">
        <v>12</v>
      </c>
      <c r="SR4" s="20">
        <v>16</v>
      </c>
      <c r="SS4" s="20">
        <v>85</v>
      </c>
      <c r="ST4" s="20">
        <v>14</v>
      </c>
      <c r="SU4" s="31">
        <v>12</v>
      </c>
      <c r="SV4" s="31">
        <v>75</v>
      </c>
      <c r="SW4" s="244">
        <f t="shared" ref="SW4:SW9" si="0">SUM(C4:SV4)</f>
        <v>11287</v>
      </c>
      <c r="SX4" s="26">
        <f>AVERAGE(C4:SV4)</f>
        <v>21.959143968871594</v>
      </c>
      <c r="SY4" s="26">
        <f>MAX(D4:SW4)</f>
        <v>11287</v>
      </c>
      <c r="SZ4" s="26">
        <f>MIN(E4:SX4)</f>
        <v>6</v>
      </c>
      <c r="TA4" s="26">
        <f>COUNT(F4:SY4)</f>
        <v>514</v>
      </c>
    </row>
    <row r="5" spans="2:521">
      <c r="B5" s="125" t="s">
        <v>86</v>
      </c>
      <c r="C5" s="20">
        <v>12</v>
      </c>
      <c r="D5" s="20">
        <v>67</v>
      </c>
      <c r="E5" s="20">
        <v>17</v>
      </c>
      <c r="F5" s="20">
        <v>22</v>
      </c>
      <c r="G5" s="20">
        <v>71</v>
      </c>
      <c r="H5" s="20">
        <v>13</v>
      </c>
      <c r="I5" s="20">
        <v>10</v>
      </c>
      <c r="J5" s="20">
        <v>21</v>
      </c>
      <c r="K5" s="20">
        <v>17</v>
      </c>
      <c r="L5" s="20">
        <v>21</v>
      </c>
      <c r="M5" s="20">
        <v>19</v>
      </c>
      <c r="N5" s="31">
        <v>15</v>
      </c>
      <c r="O5" s="31">
        <v>11</v>
      </c>
      <c r="P5" s="31">
        <v>19</v>
      </c>
      <c r="Q5" s="31">
        <v>12</v>
      </c>
      <c r="R5" s="20">
        <v>31</v>
      </c>
      <c r="S5" s="20">
        <v>25</v>
      </c>
      <c r="T5" s="20">
        <v>22</v>
      </c>
      <c r="U5" s="20">
        <v>38</v>
      </c>
      <c r="V5" s="20">
        <v>33</v>
      </c>
      <c r="W5" s="20">
        <v>25</v>
      </c>
      <c r="X5" s="20">
        <v>11</v>
      </c>
      <c r="Y5" s="20">
        <v>17</v>
      </c>
      <c r="Z5" s="20">
        <v>15</v>
      </c>
      <c r="AA5" s="20">
        <v>23</v>
      </c>
      <c r="AB5" s="20">
        <v>23</v>
      </c>
      <c r="AC5" s="20">
        <v>37</v>
      </c>
      <c r="AD5" s="20">
        <v>31</v>
      </c>
      <c r="AE5" s="20">
        <v>20</v>
      </c>
      <c r="AF5" s="20">
        <v>12</v>
      </c>
      <c r="AG5" s="20">
        <v>20</v>
      </c>
      <c r="AH5" s="20">
        <v>13</v>
      </c>
      <c r="AI5" s="20">
        <v>13</v>
      </c>
      <c r="AJ5" s="20">
        <v>9</v>
      </c>
      <c r="AK5" s="20">
        <v>10</v>
      </c>
      <c r="AL5" s="20">
        <v>21</v>
      </c>
      <c r="AM5" s="20">
        <v>11</v>
      </c>
      <c r="AN5" s="31">
        <v>12</v>
      </c>
      <c r="AO5" s="20">
        <v>25</v>
      </c>
      <c r="AP5" s="20">
        <v>11</v>
      </c>
      <c r="AQ5" s="20">
        <v>17</v>
      </c>
      <c r="AR5" s="20">
        <v>25</v>
      </c>
      <c r="AS5" s="20">
        <v>22</v>
      </c>
      <c r="AT5" s="20">
        <v>25</v>
      </c>
      <c r="AU5" s="20">
        <v>11</v>
      </c>
      <c r="AV5" s="20">
        <v>17</v>
      </c>
      <c r="AW5" s="20">
        <v>13</v>
      </c>
      <c r="AX5" s="20">
        <v>9</v>
      </c>
      <c r="AY5" s="20">
        <v>10</v>
      </c>
      <c r="AZ5" s="20">
        <v>21</v>
      </c>
      <c r="BA5" s="20">
        <v>22</v>
      </c>
      <c r="BB5" s="20">
        <v>13</v>
      </c>
      <c r="BC5" s="20">
        <v>9</v>
      </c>
      <c r="BD5" s="20">
        <v>10</v>
      </c>
      <c r="BE5" s="20">
        <v>21</v>
      </c>
      <c r="BF5" s="20">
        <v>25</v>
      </c>
      <c r="BG5" s="20">
        <v>11</v>
      </c>
      <c r="BH5" s="20">
        <v>10</v>
      </c>
      <c r="BI5" s="20">
        <v>21</v>
      </c>
      <c r="BJ5" s="20">
        <v>25</v>
      </c>
      <c r="BK5" s="20">
        <v>25</v>
      </c>
      <c r="BL5" s="20">
        <v>11</v>
      </c>
      <c r="BM5" s="20">
        <v>17</v>
      </c>
      <c r="BN5" s="20">
        <v>13</v>
      </c>
      <c r="BO5" s="20">
        <v>20</v>
      </c>
      <c r="BP5" s="20">
        <v>12</v>
      </c>
      <c r="BQ5" s="20">
        <v>20</v>
      </c>
      <c r="BR5" s="20">
        <v>13</v>
      </c>
      <c r="BS5" s="20">
        <v>13</v>
      </c>
      <c r="BT5" s="20">
        <v>34</v>
      </c>
      <c r="BU5" s="20">
        <v>45</v>
      </c>
      <c r="BV5" s="20">
        <v>22</v>
      </c>
      <c r="BW5" s="20">
        <v>8</v>
      </c>
      <c r="BX5" s="20">
        <v>13</v>
      </c>
      <c r="BY5" s="20">
        <v>9</v>
      </c>
      <c r="BZ5" s="20">
        <v>13</v>
      </c>
      <c r="CA5" s="20">
        <v>9</v>
      </c>
      <c r="CB5" s="20">
        <v>10</v>
      </c>
      <c r="CC5" s="20">
        <v>21</v>
      </c>
      <c r="CD5" s="20">
        <v>11</v>
      </c>
      <c r="CE5" s="31">
        <v>12</v>
      </c>
      <c r="CF5" s="20">
        <v>22</v>
      </c>
      <c r="CG5" s="20">
        <v>38</v>
      </c>
      <c r="CH5" s="20">
        <v>33</v>
      </c>
      <c r="CI5" s="20">
        <v>25</v>
      </c>
      <c r="CJ5" s="20">
        <v>8</v>
      </c>
      <c r="CK5" s="20">
        <v>13</v>
      </c>
      <c r="CL5" s="20">
        <v>9</v>
      </c>
      <c r="CM5" s="20">
        <v>10</v>
      </c>
      <c r="CN5" s="20">
        <v>21</v>
      </c>
      <c r="CO5" s="20">
        <v>17</v>
      </c>
      <c r="CP5" s="20">
        <v>21</v>
      </c>
      <c r="CQ5" s="20">
        <v>19</v>
      </c>
      <c r="CR5" s="31">
        <v>15</v>
      </c>
      <c r="CS5" s="31">
        <v>11</v>
      </c>
      <c r="CT5" s="31">
        <v>19</v>
      </c>
      <c r="CU5" s="31">
        <v>12</v>
      </c>
      <c r="CV5" s="20">
        <v>31</v>
      </c>
      <c r="CW5" s="20">
        <v>10</v>
      </c>
      <c r="CX5" s="20">
        <v>21</v>
      </c>
      <c r="CY5" s="20">
        <v>17</v>
      </c>
      <c r="CZ5" s="20">
        <v>21</v>
      </c>
      <c r="DA5" s="20">
        <v>12</v>
      </c>
      <c r="DB5" s="20">
        <v>20</v>
      </c>
      <c r="DC5" s="20">
        <v>13</v>
      </c>
      <c r="DD5" s="20">
        <v>13</v>
      </c>
      <c r="DE5" s="20">
        <v>34</v>
      </c>
      <c r="DF5" s="20">
        <v>45</v>
      </c>
      <c r="DG5" s="20">
        <v>22</v>
      </c>
      <c r="DH5" s="20">
        <v>8</v>
      </c>
      <c r="DI5" s="31">
        <v>19</v>
      </c>
      <c r="DJ5" s="31">
        <v>12</v>
      </c>
      <c r="DK5" s="20">
        <v>31</v>
      </c>
      <c r="DL5" s="20">
        <v>25</v>
      </c>
      <c r="DM5" s="20">
        <v>22</v>
      </c>
      <c r="DN5" s="20">
        <v>38</v>
      </c>
      <c r="DO5" s="20">
        <v>33</v>
      </c>
      <c r="DP5" s="20">
        <v>25</v>
      </c>
      <c r="DQ5" s="20">
        <v>11</v>
      </c>
      <c r="DR5" s="20">
        <v>17</v>
      </c>
      <c r="DS5" s="20">
        <v>15</v>
      </c>
      <c r="DT5" s="20">
        <v>9</v>
      </c>
      <c r="DU5" s="20">
        <v>10</v>
      </c>
      <c r="DV5" s="20">
        <v>21</v>
      </c>
      <c r="DW5" s="20">
        <v>17</v>
      </c>
      <c r="DX5" s="20">
        <v>21</v>
      </c>
      <c r="DY5" s="20">
        <v>19</v>
      </c>
      <c r="DZ5" s="31">
        <v>15</v>
      </c>
      <c r="EA5" s="31">
        <v>11</v>
      </c>
      <c r="EB5" s="31">
        <v>19</v>
      </c>
      <c r="EC5" s="20">
        <v>34</v>
      </c>
      <c r="ED5" s="20">
        <v>45</v>
      </c>
      <c r="EE5" s="20">
        <v>22</v>
      </c>
      <c r="EF5" s="20">
        <v>8</v>
      </c>
      <c r="EG5" s="20">
        <v>13</v>
      </c>
      <c r="EH5" s="20">
        <v>9</v>
      </c>
      <c r="EI5" s="20">
        <v>13</v>
      </c>
      <c r="EJ5" s="20">
        <v>9</v>
      </c>
      <c r="EK5" s="20">
        <v>10</v>
      </c>
      <c r="EL5" s="20">
        <v>8</v>
      </c>
      <c r="EM5" s="20">
        <v>13</v>
      </c>
      <c r="EN5" s="20">
        <v>9</v>
      </c>
      <c r="EO5" s="20">
        <v>10</v>
      </c>
      <c r="EP5" s="20">
        <v>21</v>
      </c>
      <c r="EQ5" s="20">
        <v>17</v>
      </c>
      <c r="ER5" s="31">
        <v>12</v>
      </c>
      <c r="ES5" s="20">
        <v>31</v>
      </c>
      <c r="ET5" s="20">
        <v>25</v>
      </c>
      <c r="EU5" s="20">
        <v>22</v>
      </c>
      <c r="EV5" s="20">
        <v>38</v>
      </c>
      <c r="EW5" s="20">
        <v>33</v>
      </c>
      <c r="EX5" s="20">
        <v>25</v>
      </c>
      <c r="EY5" s="20">
        <v>11</v>
      </c>
      <c r="EZ5" s="20">
        <v>17</v>
      </c>
      <c r="FA5" s="20">
        <v>15</v>
      </c>
      <c r="FB5" s="20">
        <v>23</v>
      </c>
      <c r="FC5" s="20">
        <v>23</v>
      </c>
      <c r="FD5" s="20">
        <v>37</v>
      </c>
      <c r="FE5" s="20">
        <v>31</v>
      </c>
      <c r="FF5" s="20">
        <v>20</v>
      </c>
      <c r="FG5" s="20">
        <v>12</v>
      </c>
      <c r="FH5" s="20">
        <v>10</v>
      </c>
      <c r="FI5" s="20">
        <v>21</v>
      </c>
      <c r="FJ5" s="20">
        <v>17</v>
      </c>
      <c r="FK5" s="20">
        <v>21</v>
      </c>
      <c r="FL5" s="20">
        <v>19</v>
      </c>
      <c r="FM5" s="31">
        <v>15</v>
      </c>
      <c r="FN5" s="31">
        <v>11</v>
      </c>
      <c r="FO5" s="31">
        <v>19</v>
      </c>
      <c r="FP5" s="20">
        <v>34</v>
      </c>
      <c r="FQ5" s="20">
        <v>45</v>
      </c>
      <c r="FR5" s="20">
        <v>22</v>
      </c>
      <c r="FS5" s="20">
        <v>8</v>
      </c>
      <c r="FT5" s="20">
        <v>21</v>
      </c>
      <c r="FU5" s="20">
        <v>17</v>
      </c>
      <c r="FV5" s="20">
        <v>21</v>
      </c>
      <c r="FW5" s="20">
        <v>19</v>
      </c>
      <c r="FX5" s="31">
        <v>15</v>
      </c>
      <c r="FY5" s="31">
        <v>15</v>
      </c>
      <c r="FZ5" s="31">
        <v>19</v>
      </c>
      <c r="GA5" s="31">
        <v>12</v>
      </c>
      <c r="GB5" s="20">
        <v>31</v>
      </c>
      <c r="GC5" s="20">
        <v>10</v>
      </c>
      <c r="GD5" s="20">
        <v>21</v>
      </c>
      <c r="GE5" s="20">
        <v>25</v>
      </c>
      <c r="GF5" s="20">
        <v>11</v>
      </c>
      <c r="GG5" s="20">
        <v>10</v>
      </c>
      <c r="GH5" s="20">
        <v>21</v>
      </c>
      <c r="GI5" s="20">
        <v>22</v>
      </c>
      <c r="GJ5" s="20">
        <v>8</v>
      </c>
      <c r="GK5" s="20">
        <v>21</v>
      </c>
      <c r="GL5" s="20">
        <v>17</v>
      </c>
      <c r="GM5" s="20">
        <v>21</v>
      </c>
      <c r="GN5" s="20">
        <v>19</v>
      </c>
      <c r="GO5" s="20">
        <v>21</v>
      </c>
      <c r="GP5" s="20">
        <v>17</v>
      </c>
      <c r="GQ5" s="20">
        <v>21</v>
      </c>
      <c r="GR5" s="20">
        <v>19</v>
      </c>
      <c r="GS5" s="31">
        <v>15</v>
      </c>
      <c r="GT5" s="31">
        <v>11</v>
      </c>
      <c r="GU5" s="31">
        <v>19</v>
      </c>
      <c r="GV5" s="31">
        <v>12</v>
      </c>
      <c r="GW5" s="20">
        <v>31</v>
      </c>
      <c r="GX5" s="20">
        <v>10</v>
      </c>
      <c r="GY5" s="20">
        <v>21</v>
      </c>
      <c r="GZ5" s="20">
        <v>13</v>
      </c>
      <c r="HA5" s="20">
        <v>13</v>
      </c>
      <c r="HB5" s="20">
        <v>34</v>
      </c>
      <c r="HC5" s="20">
        <v>45</v>
      </c>
      <c r="HD5" s="20">
        <v>22</v>
      </c>
      <c r="HE5" s="20">
        <v>8</v>
      </c>
      <c r="HF5" s="31">
        <v>19</v>
      </c>
      <c r="HG5" s="31">
        <v>12</v>
      </c>
      <c r="HH5" s="20">
        <v>31</v>
      </c>
      <c r="HI5" s="20">
        <v>25</v>
      </c>
      <c r="HJ5" s="20">
        <v>22</v>
      </c>
      <c r="HK5" s="20">
        <v>8</v>
      </c>
      <c r="HL5" s="20">
        <v>13</v>
      </c>
      <c r="HM5" s="20">
        <v>9</v>
      </c>
      <c r="HN5" s="20">
        <v>13</v>
      </c>
      <c r="HO5" s="20">
        <v>9</v>
      </c>
      <c r="HP5" s="20">
        <v>10</v>
      </c>
      <c r="HQ5" s="20">
        <v>8</v>
      </c>
      <c r="HR5" s="20">
        <v>13</v>
      </c>
      <c r="HS5" s="20">
        <v>19</v>
      </c>
      <c r="HT5" s="31">
        <v>15</v>
      </c>
      <c r="HU5" s="31">
        <v>11</v>
      </c>
      <c r="HV5" s="31">
        <v>19</v>
      </c>
      <c r="HW5" s="31">
        <v>12</v>
      </c>
      <c r="HX5" s="20">
        <v>31</v>
      </c>
      <c r="HY5" s="20">
        <v>10</v>
      </c>
      <c r="HZ5" s="20">
        <v>34</v>
      </c>
      <c r="IA5" s="20">
        <v>45</v>
      </c>
      <c r="IB5" s="20">
        <v>22</v>
      </c>
      <c r="IC5" s="20">
        <v>8</v>
      </c>
      <c r="ID5" s="20">
        <v>13</v>
      </c>
      <c r="IE5" s="20">
        <v>9</v>
      </c>
      <c r="IF5" s="20">
        <v>10</v>
      </c>
      <c r="IG5" s="20">
        <v>21</v>
      </c>
      <c r="IH5" s="20">
        <v>17</v>
      </c>
      <c r="II5" s="20">
        <v>21</v>
      </c>
      <c r="IJ5" s="20">
        <v>19</v>
      </c>
      <c r="IK5" s="31">
        <v>15</v>
      </c>
      <c r="IL5" s="31">
        <v>15</v>
      </c>
      <c r="IM5" s="31">
        <v>15</v>
      </c>
      <c r="IN5" s="31">
        <v>55</v>
      </c>
      <c r="IO5" s="31">
        <v>15</v>
      </c>
      <c r="IP5" s="31">
        <v>15</v>
      </c>
      <c r="IQ5" s="31">
        <v>15</v>
      </c>
      <c r="IR5" s="31">
        <v>15</v>
      </c>
      <c r="IS5" s="31">
        <v>15</v>
      </c>
      <c r="IT5" s="20">
        <v>31</v>
      </c>
      <c r="IU5" s="20">
        <v>10</v>
      </c>
      <c r="IV5" s="20">
        <v>21</v>
      </c>
      <c r="IW5" s="20">
        <v>17</v>
      </c>
      <c r="IX5" s="20">
        <v>21</v>
      </c>
      <c r="IY5" s="20">
        <v>12</v>
      </c>
      <c r="IZ5" s="20">
        <v>20</v>
      </c>
      <c r="JA5" s="31">
        <v>15</v>
      </c>
      <c r="JB5" s="31">
        <v>15</v>
      </c>
      <c r="JC5" s="20">
        <v>31</v>
      </c>
      <c r="JD5" s="20">
        <v>10</v>
      </c>
      <c r="JE5" s="20">
        <v>21</v>
      </c>
      <c r="JF5" s="20">
        <v>17</v>
      </c>
      <c r="JG5" s="20">
        <v>21</v>
      </c>
      <c r="JH5" s="20">
        <v>12</v>
      </c>
      <c r="JI5" s="20">
        <v>20</v>
      </c>
      <c r="JJ5" s="31">
        <v>15</v>
      </c>
      <c r="JK5" s="31">
        <v>25</v>
      </c>
      <c r="JL5" s="31">
        <v>15</v>
      </c>
      <c r="JM5" s="31">
        <v>22</v>
      </c>
      <c r="JN5" s="31">
        <v>15</v>
      </c>
      <c r="JO5" s="31">
        <v>4</v>
      </c>
      <c r="JP5" s="31">
        <v>7</v>
      </c>
      <c r="JQ5" s="31">
        <v>34</v>
      </c>
      <c r="JR5" s="31">
        <v>15</v>
      </c>
      <c r="JS5" s="31">
        <v>31</v>
      </c>
      <c r="JT5" s="31">
        <v>23</v>
      </c>
      <c r="JU5" s="31">
        <v>15</v>
      </c>
      <c r="JV5" s="31">
        <v>15</v>
      </c>
      <c r="JW5" s="31">
        <v>34</v>
      </c>
      <c r="JX5" s="31">
        <v>31</v>
      </c>
      <c r="JY5" s="31">
        <v>15</v>
      </c>
      <c r="JZ5" s="31">
        <v>15</v>
      </c>
      <c r="KA5" s="31">
        <v>23</v>
      </c>
      <c r="KB5" s="31">
        <v>35</v>
      </c>
      <c r="KC5" s="31">
        <v>21</v>
      </c>
      <c r="KD5" s="31">
        <v>34</v>
      </c>
      <c r="KE5" s="31">
        <v>15</v>
      </c>
      <c r="KF5" s="31">
        <v>15</v>
      </c>
      <c r="KG5" s="31">
        <v>15</v>
      </c>
      <c r="KH5" s="31">
        <v>15</v>
      </c>
      <c r="KI5" s="31">
        <v>15</v>
      </c>
      <c r="KJ5" s="20">
        <v>21</v>
      </c>
      <c r="KK5" s="20">
        <v>13</v>
      </c>
      <c r="KL5" s="20">
        <v>13</v>
      </c>
      <c r="KM5" s="20">
        <v>34</v>
      </c>
      <c r="KN5" s="20">
        <v>45</v>
      </c>
      <c r="KO5" s="20">
        <v>22</v>
      </c>
      <c r="KP5" s="20">
        <v>8</v>
      </c>
      <c r="KQ5" s="31">
        <v>19</v>
      </c>
      <c r="KR5" s="31">
        <v>15</v>
      </c>
      <c r="KS5" s="20">
        <v>21</v>
      </c>
      <c r="KT5" s="20">
        <v>13</v>
      </c>
      <c r="KU5" s="20">
        <v>13</v>
      </c>
      <c r="KV5" s="20">
        <v>34</v>
      </c>
      <c r="KW5" s="20">
        <v>45</v>
      </c>
      <c r="KX5" s="20">
        <v>22</v>
      </c>
      <c r="KY5" s="20">
        <v>8</v>
      </c>
      <c r="KZ5" s="31">
        <v>19</v>
      </c>
      <c r="LA5" s="20">
        <v>9</v>
      </c>
      <c r="LB5" s="20">
        <v>13</v>
      </c>
      <c r="LC5" s="20">
        <v>9</v>
      </c>
      <c r="LD5" s="20">
        <v>10</v>
      </c>
      <c r="LE5" s="20">
        <v>21</v>
      </c>
      <c r="LF5" s="20">
        <v>11</v>
      </c>
      <c r="LG5" s="31">
        <v>12</v>
      </c>
      <c r="LH5" s="20">
        <v>22</v>
      </c>
      <c r="LI5" s="20">
        <v>38</v>
      </c>
      <c r="LJ5" s="20">
        <v>33</v>
      </c>
      <c r="LK5" s="20">
        <v>25</v>
      </c>
      <c r="LL5" s="20">
        <v>8</v>
      </c>
      <c r="LM5" s="20">
        <v>13</v>
      </c>
      <c r="LN5" s="20">
        <v>9</v>
      </c>
      <c r="LO5" s="20">
        <v>10</v>
      </c>
      <c r="LP5" s="20">
        <v>10</v>
      </c>
      <c r="LQ5" s="20">
        <v>21</v>
      </c>
      <c r="LR5" s="20">
        <v>11</v>
      </c>
      <c r="LS5" s="31">
        <v>12</v>
      </c>
      <c r="LT5" s="31">
        <v>15</v>
      </c>
      <c r="LU5" s="31">
        <v>23</v>
      </c>
      <c r="LV5" s="31">
        <v>35</v>
      </c>
      <c r="LW5" s="31">
        <v>21</v>
      </c>
      <c r="LX5" s="31">
        <v>34</v>
      </c>
      <c r="LY5" s="31">
        <v>15</v>
      </c>
      <c r="LZ5" s="31">
        <v>15</v>
      </c>
      <c r="MA5" s="31">
        <v>15</v>
      </c>
      <c r="MB5" s="31">
        <v>15</v>
      </c>
      <c r="MC5" s="31">
        <v>15</v>
      </c>
      <c r="MD5" s="20">
        <v>21</v>
      </c>
      <c r="ME5" s="20">
        <v>13</v>
      </c>
      <c r="MF5" s="20">
        <v>9</v>
      </c>
      <c r="MG5" s="20">
        <v>10</v>
      </c>
      <c r="MH5" s="20">
        <v>21</v>
      </c>
      <c r="MI5" s="20">
        <v>17</v>
      </c>
      <c r="MJ5" s="20">
        <v>21</v>
      </c>
      <c r="MK5" s="20">
        <v>19</v>
      </c>
      <c r="ML5" s="31">
        <v>15</v>
      </c>
      <c r="MM5" s="31">
        <v>15</v>
      </c>
      <c r="MN5" s="31">
        <v>15</v>
      </c>
      <c r="MO5" s="20">
        <v>25</v>
      </c>
      <c r="MP5" s="20">
        <v>11</v>
      </c>
      <c r="MQ5" s="20">
        <v>17</v>
      </c>
      <c r="MR5" s="20">
        <v>15</v>
      </c>
      <c r="MS5" s="20">
        <v>23</v>
      </c>
      <c r="MT5" s="20">
        <v>23</v>
      </c>
      <c r="MU5" s="20">
        <v>37</v>
      </c>
      <c r="MV5" s="20">
        <v>31</v>
      </c>
      <c r="MW5" s="20">
        <v>20</v>
      </c>
      <c r="MX5" s="20">
        <v>12</v>
      </c>
      <c r="MY5" s="20">
        <v>37</v>
      </c>
      <c r="MZ5" s="20">
        <v>21</v>
      </c>
      <c r="NA5" s="20">
        <v>11</v>
      </c>
      <c r="NB5" s="20">
        <v>22</v>
      </c>
      <c r="NC5" s="20">
        <v>38</v>
      </c>
      <c r="ND5" s="20">
        <v>33</v>
      </c>
      <c r="NE5" s="20">
        <v>25</v>
      </c>
      <c r="NF5" s="31">
        <v>15</v>
      </c>
      <c r="NG5" s="31">
        <v>29</v>
      </c>
      <c r="NH5" s="20">
        <v>13</v>
      </c>
      <c r="NI5" s="20">
        <v>34</v>
      </c>
      <c r="NJ5" s="20">
        <v>45</v>
      </c>
      <c r="NK5" s="20">
        <v>22</v>
      </c>
      <c r="NL5" s="20">
        <v>8</v>
      </c>
      <c r="NM5" s="31">
        <v>19</v>
      </c>
      <c r="NN5" s="20">
        <v>9</v>
      </c>
      <c r="NO5" s="20">
        <v>13</v>
      </c>
      <c r="NP5" s="31">
        <v>29</v>
      </c>
      <c r="NQ5" s="31">
        <v>29</v>
      </c>
      <c r="NR5" s="31">
        <v>29</v>
      </c>
      <c r="NS5" s="31">
        <v>29</v>
      </c>
      <c r="NT5" s="20">
        <v>22</v>
      </c>
      <c r="NU5" s="20">
        <v>8</v>
      </c>
      <c r="NV5" s="31">
        <v>23</v>
      </c>
      <c r="NW5" s="31">
        <v>35</v>
      </c>
      <c r="NX5" s="31">
        <v>21</v>
      </c>
      <c r="NY5" s="20">
        <v>34</v>
      </c>
      <c r="NZ5" s="20">
        <v>45</v>
      </c>
      <c r="OA5" s="20">
        <v>22</v>
      </c>
      <c r="OB5" s="20">
        <v>8</v>
      </c>
      <c r="OC5" s="20">
        <v>13</v>
      </c>
      <c r="OD5" s="20">
        <v>9</v>
      </c>
      <c r="OE5" s="31">
        <v>26</v>
      </c>
      <c r="OF5" s="31">
        <v>26</v>
      </c>
      <c r="OG5" s="31">
        <v>26</v>
      </c>
      <c r="OH5" s="20">
        <v>19</v>
      </c>
      <c r="OI5" s="20">
        <v>25</v>
      </c>
      <c r="OJ5" s="31">
        <v>12</v>
      </c>
      <c r="OK5" s="20">
        <v>29</v>
      </c>
      <c r="OL5" s="20">
        <v>31</v>
      </c>
      <c r="OM5" s="20">
        <v>22</v>
      </c>
      <c r="ON5" s="20">
        <v>25</v>
      </c>
      <c r="OO5" s="20">
        <v>22</v>
      </c>
      <c r="OP5" s="20">
        <v>32</v>
      </c>
      <c r="OQ5" s="20">
        <v>38</v>
      </c>
      <c r="OR5" s="31">
        <v>21</v>
      </c>
      <c r="OS5" s="20">
        <v>27</v>
      </c>
      <c r="OT5" s="31">
        <v>19</v>
      </c>
      <c r="OU5" s="31">
        <v>19</v>
      </c>
      <c r="OV5" s="20">
        <v>19</v>
      </c>
      <c r="OW5" s="20">
        <v>20</v>
      </c>
      <c r="OX5" s="20">
        <v>24</v>
      </c>
      <c r="OY5" s="20">
        <v>63</v>
      </c>
      <c r="OZ5" s="20">
        <v>21</v>
      </c>
      <c r="PA5" s="20">
        <v>15</v>
      </c>
      <c r="PB5" s="20">
        <v>27</v>
      </c>
      <c r="PC5" s="31">
        <v>19</v>
      </c>
      <c r="PD5" s="31">
        <v>27</v>
      </c>
      <c r="PE5" s="31">
        <v>19</v>
      </c>
      <c r="PF5" s="31">
        <v>42</v>
      </c>
      <c r="PG5" s="31">
        <v>19</v>
      </c>
      <c r="PH5" s="31">
        <v>19</v>
      </c>
      <c r="PI5" s="31">
        <v>19</v>
      </c>
      <c r="PJ5" s="31">
        <v>19</v>
      </c>
      <c r="PK5" s="31">
        <v>19</v>
      </c>
      <c r="PL5" s="20">
        <v>85</v>
      </c>
      <c r="PM5" s="20">
        <v>65</v>
      </c>
      <c r="PN5" s="20">
        <v>27</v>
      </c>
      <c r="PO5" s="31">
        <v>19</v>
      </c>
      <c r="PP5" s="31">
        <v>19</v>
      </c>
      <c r="PQ5" s="20">
        <v>19</v>
      </c>
      <c r="PR5" s="20">
        <v>20</v>
      </c>
      <c r="PS5" s="20">
        <v>24</v>
      </c>
      <c r="PT5" s="20">
        <v>11</v>
      </c>
      <c r="PU5" s="20">
        <v>21</v>
      </c>
      <c r="PV5" s="20">
        <v>42</v>
      </c>
      <c r="PW5" s="20">
        <v>27</v>
      </c>
      <c r="PX5" s="31">
        <v>19</v>
      </c>
      <c r="PY5" s="31">
        <v>27</v>
      </c>
      <c r="PZ5" s="31">
        <v>19</v>
      </c>
      <c r="QA5" s="31">
        <v>42</v>
      </c>
      <c r="QB5" s="31">
        <v>19</v>
      </c>
      <c r="QC5" s="31">
        <v>19</v>
      </c>
      <c r="QD5" s="31">
        <v>19</v>
      </c>
      <c r="QE5" s="31">
        <v>19</v>
      </c>
      <c r="QF5" s="31">
        <v>19</v>
      </c>
      <c r="QG5" s="20">
        <v>25</v>
      </c>
      <c r="QH5" s="31">
        <v>12</v>
      </c>
      <c r="QI5" s="20">
        <v>29</v>
      </c>
      <c r="QJ5" s="20">
        <v>31</v>
      </c>
      <c r="QK5" s="20">
        <v>22</v>
      </c>
      <c r="QL5" s="20">
        <v>25</v>
      </c>
      <c r="QM5" s="20">
        <v>22</v>
      </c>
      <c r="QN5" s="20">
        <v>32</v>
      </c>
      <c r="QO5" s="20">
        <v>38</v>
      </c>
      <c r="QP5" s="31">
        <v>21</v>
      </c>
      <c r="QQ5" s="31">
        <v>26</v>
      </c>
      <c r="QR5" s="20">
        <v>35</v>
      </c>
      <c r="QS5" s="31">
        <v>38</v>
      </c>
      <c r="QT5" s="31">
        <v>38</v>
      </c>
      <c r="QU5" s="20">
        <v>9</v>
      </c>
      <c r="QV5" s="20">
        <v>38</v>
      </c>
      <c r="QW5" s="20">
        <v>33</v>
      </c>
      <c r="QX5" s="20">
        <v>25</v>
      </c>
      <c r="QY5" s="20">
        <v>24</v>
      </c>
      <c r="QZ5" s="20">
        <v>29</v>
      </c>
      <c r="RA5" s="20">
        <v>35</v>
      </c>
      <c r="RB5" s="31">
        <v>38</v>
      </c>
      <c r="RC5" s="31">
        <v>34</v>
      </c>
      <c r="RD5" s="31">
        <v>38</v>
      </c>
      <c r="RE5" s="31">
        <v>21</v>
      </c>
      <c r="RF5" s="31">
        <v>38</v>
      </c>
      <c r="RG5" s="31">
        <v>38</v>
      </c>
      <c r="RH5" s="31">
        <v>38</v>
      </c>
      <c r="RI5" s="20">
        <v>25</v>
      </c>
      <c r="RJ5" s="31">
        <v>26</v>
      </c>
      <c r="RK5" s="31">
        <v>26</v>
      </c>
      <c r="RL5" s="20">
        <v>19</v>
      </c>
      <c r="RM5" s="20">
        <v>25</v>
      </c>
      <c r="RN5" s="31">
        <v>12</v>
      </c>
      <c r="RO5" s="20">
        <v>29</v>
      </c>
      <c r="RP5" s="20">
        <v>25</v>
      </c>
      <c r="RQ5" s="31">
        <v>26</v>
      </c>
      <c r="RR5" s="20">
        <v>25</v>
      </c>
      <c r="RS5" s="20">
        <v>24</v>
      </c>
      <c r="RT5" s="20">
        <v>25</v>
      </c>
      <c r="RU5" s="20">
        <v>24</v>
      </c>
      <c r="RV5" s="20">
        <v>29</v>
      </c>
      <c r="RW5" s="20">
        <v>35</v>
      </c>
      <c r="RX5" s="31">
        <v>26</v>
      </c>
      <c r="RY5" s="31">
        <v>26</v>
      </c>
      <c r="RZ5" s="20">
        <v>19</v>
      </c>
      <c r="SA5" s="20">
        <v>25</v>
      </c>
      <c r="SB5" s="31">
        <v>12</v>
      </c>
      <c r="SC5" s="20">
        <v>29</v>
      </c>
      <c r="SD5" s="20">
        <v>31</v>
      </c>
      <c r="SE5" s="20">
        <v>22</v>
      </c>
      <c r="SF5" s="20">
        <v>25</v>
      </c>
      <c r="SG5" s="20">
        <v>22</v>
      </c>
      <c r="SH5" s="20">
        <v>32</v>
      </c>
      <c r="SI5" s="20">
        <v>38</v>
      </c>
      <c r="SJ5" s="31">
        <v>21</v>
      </c>
      <c r="SK5" s="31">
        <v>26</v>
      </c>
      <c r="SL5" s="31">
        <v>15</v>
      </c>
      <c r="SM5" s="31">
        <v>11</v>
      </c>
      <c r="SN5" s="31">
        <v>19</v>
      </c>
      <c r="SO5" s="31">
        <v>12</v>
      </c>
      <c r="SP5" s="20">
        <v>31</v>
      </c>
      <c r="SQ5" s="20">
        <v>25</v>
      </c>
      <c r="SR5" s="20">
        <v>17</v>
      </c>
      <c r="SS5" s="20">
        <v>21</v>
      </c>
      <c r="ST5" s="20">
        <v>19</v>
      </c>
      <c r="SU5" s="31">
        <v>15</v>
      </c>
      <c r="SV5" s="31">
        <v>65</v>
      </c>
      <c r="SW5" s="244">
        <f t="shared" si="0"/>
        <v>10782</v>
      </c>
      <c r="SX5" s="26">
        <f t="shared" ref="SX5:SX9" si="1">AVERAGE(C5:SV5)</f>
        <v>20.976653696498055</v>
      </c>
      <c r="SY5" s="26">
        <f t="shared" ref="SY5:SY9" si="2">MAX(D5:SW5)</f>
        <v>10782</v>
      </c>
      <c r="SZ5" s="26">
        <f t="shared" ref="SZ5:SZ9" si="3">MIN(E5:SX5)</f>
        <v>4</v>
      </c>
      <c r="TA5" s="26">
        <f t="shared" ref="TA5:TA9" si="4">COUNT(F5:SY5)</f>
        <v>514</v>
      </c>
    </row>
    <row r="6" spans="2:521">
      <c r="B6" s="125" t="s">
        <v>87</v>
      </c>
      <c r="C6" s="20">
        <v>9</v>
      </c>
      <c r="D6" s="20">
        <v>34</v>
      </c>
      <c r="E6" s="20">
        <v>55</v>
      </c>
      <c r="F6" s="20">
        <v>32</v>
      </c>
      <c r="G6" s="20">
        <v>39</v>
      </c>
      <c r="H6" s="20">
        <v>25</v>
      </c>
      <c r="I6" s="20">
        <v>38</v>
      </c>
      <c r="J6" s="20">
        <v>33</v>
      </c>
      <c r="K6" s="20">
        <v>25</v>
      </c>
      <c r="L6" s="20">
        <v>24</v>
      </c>
      <c r="M6" s="20">
        <v>34</v>
      </c>
      <c r="N6" s="31">
        <v>38</v>
      </c>
      <c r="O6" s="31">
        <v>19</v>
      </c>
      <c r="P6" s="31">
        <v>39</v>
      </c>
      <c r="Q6" s="31">
        <v>23</v>
      </c>
      <c r="R6" s="20">
        <v>9</v>
      </c>
      <c r="S6" s="20">
        <v>17</v>
      </c>
      <c r="T6" s="20">
        <v>14</v>
      </c>
      <c r="U6" s="20">
        <v>8</v>
      </c>
      <c r="V6" s="20">
        <v>13</v>
      </c>
      <c r="W6" s="20">
        <v>34</v>
      </c>
      <c r="X6" s="20">
        <v>10</v>
      </c>
      <c r="Y6" s="20">
        <v>21</v>
      </c>
      <c r="Z6" s="20">
        <v>17</v>
      </c>
      <c r="AA6" s="20">
        <v>21</v>
      </c>
      <c r="AB6" s="20">
        <v>25</v>
      </c>
      <c r="AC6" s="20">
        <v>24</v>
      </c>
      <c r="AD6" s="20">
        <v>29</v>
      </c>
      <c r="AE6" s="20">
        <v>23</v>
      </c>
      <c r="AF6" s="20">
        <v>29</v>
      </c>
      <c r="AG6" s="20">
        <v>35</v>
      </c>
      <c r="AH6" s="20">
        <v>25</v>
      </c>
      <c r="AI6" s="20">
        <v>25</v>
      </c>
      <c r="AJ6" s="20">
        <v>22</v>
      </c>
      <c r="AK6" s="20">
        <v>38</v>
      </c>
      <c r="AL6" s="20">
        <v>33</v>
      </c>
      <c r="AM6" s="20">
        <v>10</v>
      </c>
      <c r="AN6" s="31">
        <v>23</v>
      </c>
      <c r="AO6" s="20">
        <v>34</v>
      </c>
      <c r="AP6" s="20">
        <v>10</v>
      </c>
      <c r="AQ6" s="20">
        <v>21</v>
      </c>
      <c r="AR6" s="20">
        <v>17</v>
      </c>
      <c r="AS6" s="20">
        <v>14</v>
      </c>
      <c r="AT6" s="20">
        <v>34</v>
      </c>
      <c r="AU6" s="20">
        <v>10</v>
      </c>
      <c r="AV6" s="20">
        <v>21</v>
      </c>
      <c r="AW6" s="20">
        <v>25</v>
      </c>
      <c r="AX6" s="20">
        <v>22</v>
      </c>
      <c r="AY6" s="20">
        <v>38</v>
      </c>
      <c r="AZ6" s="20">
        <v>33</v>
      </c>
      <c r="BA6" s="20">
        <v>14</v>
      </c>
      <c r="BB6" s="20">
        <v>25</v>
      </c>
      <c r="BC6" s="20">
        <v>22</v>
      </c>
      <c r="BD6" s="20">
        <v>38</v>
      </c>
      <c r="BE6" s="20">
        <v>33</v>
      </c>
      <c r="BF6" s="20">
        <v>34</v>
      </c>
      <c r="BG6" s="20">
        <v>10</v>
      </c>
      <c r="BH6" s="20">
        <v>38</v>
      </c>
      <c r="BI6" s="20">
        <v>33</v>
      </c>
      <c r="BJ6" s="20">
        <v>17</v>
      </c>
      <c r="BK6" s="20">
        <v>34</v>
      </c>
      <c r="BL6" s="20">
        <v>10</v>
      </c>
      <c r="BM6" s="20">
        <v>21</v>
      </c>
      <c r="BN6" s="20">
        <v>25</v>
      </c>
      <c r="BO6" s="20">
        <v>23</v>
      </c>
      <c r="BP6" s="20">
        <v>29</v>
      </c>
      <c r="BQ6" s="20">
        <v>35</v>
      </c>
      <c r="BR6" s="20">
        <v>25</v>
      </c>
      <c r="BS6" s="20">
        <v>25</v>
      </c>
      <c r="BT6" s="20">
        <v>21</v>
      </c>
      <c r="BU6" s="20">
        <v>25</v>
      </c>
      <c r="BV6" s="20">
        <v>32</v>
      </c>
      <c r="BW6" s="20">
        <v>39</v>
      </c>
      <c r="BX6" s="20">
        <v>25</v>
      </c>
      <c r="BY6" s="20">
        <v>22</v>
      </c>
      <c r="BZ6" s="20">
        <v>25</v>
      </c>
      <c r="CA6" s="20">
        <v>22</v>
      </c>
      <c r="CB6" s="20">
        <v>38</v>
      </c>
      <c r="CC6" s="20">
        <v>33</v>
      </c>
      <c r="CD6" s="20">
        <v>10</v>
      </c>
      <c r="CE6" s="31">
        <v>23</v>
      </c>
      <c r="CF6" s="20">
        <v>14</v>
      </c>
      <c r="CG6" s="20">
        <v>8</v>
      </c>
      <c r="CH6" s="20">
        <v>13</v>
      </c>
      <c r="CI6" s="20">
        <v>34</v>
      </c>
      <c r="CJ6" s="20">
        <v>39</v>
      </c>
      <c r="CK6" s="20">
        <v>25</v>
      </c>
      <c r="CL6" s="20">
        <v>22</v>
      </c>
      <c r="CM6" s="20">
        <v>38</v>
      </c>
      <c r="CN6" s="20">
        <v>33</v>
      </c>
      <c r="CO6" s="20">
        <v>25</v>
      </c>
      <c r="CP6" s="20">
        <v>24</v>
      </c>
      <c r="CQ6" s="20">
        <v>34</v>
      </c>
      <c r="CR6" s="31">
        <v>38</v>
      </c>
      <c r="CS6" s="31">
        <v>19</v>
      </c>
      <c r="CT6" s="31">
        <v>39</v>
      </c>
      <c r="CU6" s="31">
        <v>23</v>
      </c>
      <c r="CV6" s="20">
        <v>9</v>
      </c>
      <c r="CW6" s="20">
        <v>38</v>
      </c>
      <c r="CX6" s="20">
        <v>33</v>
      </c>
      <c r="CY6" s="20">
        <v>25</v>
      </c>
      <c r="CZ6" s="20">
        <v>24</v>
      </c>
      <c r="DA6" s="20">
        <v>19</v>
      </c>
      <c r="DB6" s="20">
        <v>25</v>
      </c>
      <c r="DC6" s="31">
        <v>12</v>
      </c>
      <c r="DD6" s="31">
        <v>45</v>
      </c>
      <c r="DE6" s="31">
        <v>12</v>
      </c>
      <c r="DF6" s="31">
        <v>35</v>
      </c>
      <c r="DG6" s="31">
        <v>12</v>
      </c>
      <c r="DH6" s="31">
        <v>6</v>
      </c>
      <c r="DI6" s="31">
        <v>12</v>
      </c>
      <c r="DJ6" s="31">
        <v>23</v>
      </c>
      <c r="DK6" s="20">
        <v>9</v>
      </c>
      <c r="DL6" s="20">
        <v>17</v>
      </c>
      <c r="DM6" s="20">
        <v>14</v>
      </c>
      <c r="DN6" s="20">
        <v>8</v>
      </c>
      <c r="DO6" s="20">
        <v>13</v>
      </c>
      <c r="DP6" s="20">
        <v>34</v>
      </c>
      <c r="DQ6" s="20">
        <v>10</v>
      </c>
      <c r="DR6" s="20">
        <v>21</v>
      </c>
      <c r="DS6" s="20">
        <v>17</v>
      </c>
      <c r="DT6" s="20">
        <v>22</v>
      </c>
      <c r="DU6" s="20">
        <v>38</v>
      </c>
      <c r="DV6" s="20">
        <v>33</v>
      </c>
      <c r="DW6" s="20">
        <v>25</v>
      </c>
      <c r="DX6" s="20">
        <v>24</v>
      </c>
      <c r="DY6" s="20">
        <v>34</v>
      </c>
      <c r="DZ6" s="31">
        <v>38</v>
      </c>
      <c r="EA6" s="31">
        <v>19</v>
      </c>
      <c r="EB6" s="31">
        <v>39</v>
      </c>
      <c r="EC6" s="20">
        <v>21</v>
      </c>
      <c r="ED6" s="20">
        <v>25</v>
      </c>
      <c r="EE6" s="20">
        <v>32</v>
      </c>
      <c r="EF6" s="20">
        <v>39</v>
      </c>
      <c r="EG6" s="20">
        <v>25</v>
      </c>
      <c r="EH6" s="20">
        <v>22</v>
      </c>
      <c r="EI6" s="20">
        <v>25</v>
      </c>
      <c r="EJ6" s="20">
        <v>22</v>
      </c>
      <c r="EK6" s="20">
        <v>38</v>
      </c>
      <c r="EL6" s="20">
        <v>39</v>
      </c>
      <c r="EM6" s="20">
        <v>25</v>
      </c>
      <c r="EN6" s="20">
        <v>22</v>
      </c>
      <c r="EO6" s="20">
        <v>38</v>
      </c>
      <c r="EP6" s="20">
        <v>33</v>
      </c>
      <c r="EQ6" s="20">
        <v>25</v>
      </c>
      <c r="ER6" s="31">
        <v>23</v>
      </c>
      <c r="ES6" s="20">
        <v>9</v>
      </c>
      <c r="ET6" s="20">
        <v>17</v>
      </c>
      <c r="EU6" s="20">
        <v>14</v>
      </c>
      <c r="EV6" s="20">
        <v>8</v>
      </c>
      <c r="EW6" s="20">
        <v>13</v>
      </c>
      <c r="EX6" s="20">
        <v>34</v>
      </c>
      <c r="EY6" s="20">
        <v>10</v>
      </c>
      <c r="EZ6" s="20">
        <v>21</v>
      </c>
      <c r="FA6" s="20">
        <v>17</v>
      </c>
      <c r="FB6" s="20">
        <v>21</v>
      </c>
      <c r="FC6" s="20">
        <v>25</v>
      </c>
      <c r="FD6" s="20">
        <v>24</v>
      </c>
      <c r="FE6" s="20">
        <v>29</v>
      </c>
      <c r="FF6" s="20">
        <v>23</v>
      </c>
      <c r="FG6" s="20">
        <v>29</v>
      </c>
      <c r="FH6" s="20">
        <v>38</v>
      </c>
      <c r="FI6" s="20">
        <v>33</v>
      </c>
      <c r="FJ6" s="20">
        <v>25</v>
      </c>
      <c r="FK6" s="20">
        <v>24</v>
      </c>
      <c r="FL6" s="20">
        <v>34</v>
      </c>
      <c r="FM6" s="31">
        <v>38</v>
      </c>
      <c r="FN6" s="31">
        <v>19</v>
      </c>
      <c r="FO6" s="31">
        <v>39</v>
      </c>
      <c r="FP6" s="20">
        <v>21</v>
      </c>
      <c r="FQ6" s="20">
        <v>25</v>
      </c>
      <c r="FR6" s="20">
        <v>32</v>
      </c>
      <c r="FS6" s="20">
        <v>39</v>
      </c>
      <c r="FT6" s="20">
        <v>33</v>
      </c>
      <c r="FU6" s="20">
        <v>25</v>
      </c>
      <c r="FV6" s="20">
        <v>24</v>
      </c>
      <c r="FW6" s="20">
        <v>34</v>
      </c>
      <c r="FX6" s="31">
        <v>38</v>
      </c>
      <c r="FY6" s="31">
        <v>22</v>
      </c>
      <c r="FZ6" s="31">
        <v>39</v>
      </c>
      <c r="GA6" s="31">
        <v>23</v>
      </c>
      <c r="GB6" s="20">
        <v>9</v>
      </c>
      <c r="GC6" s="20">
        <v>38</v>
      </c>
      <c r="GD6" s="20">
        <v>33</v>
      </c>
      <c r="GE6" s="20">
        <v>34</v>
      </c>
      <c r="GF6" s="20">
        <v>10</v>
      </c>
      <c r="GG6" s="20">
        <v>38</v>
      </c>
      <c r="GH6" s="20">
        <v>33</v>
      </c>
      <c r="GI6" s="20">
        <v>32</v>
      </c>
      <c r="GJ6" s="20">
        <v>39</v>
      </c>
      <c r="GK6" s="20">
        <v>33</v>
      </c>
      <c r="GL6" s="20">
        <v>25</v>
      </c>
      <c r="GM6" s="20">
        <v>24</v>
      </c>
      <c r="GN6" s="20">
        <v>34</v>
      </c>
      <c r="GO6" s="20">
        <v>33</v>
      </c>
      <c r="GP6" s="20">
        <v>25</v>
      </c>
      <c r="GQ6" s="20">
        <v>24</v>
      </c>
      <c r="GR6" s="20">
        <v>34</v>
      </c>
      <c r="GS6" s="31">
        <v>38</v>
      </c>
      <c r="GT6" s="31">
        <v>19</v>
      </c>
      <c r="GU6" s="31">
        <v>39</v>
      </c>
      <c r="GV6" s="31">
        <v>23</v>
      </c>
      <c r="GW6" s="20">
        <v>9</v>
      </c>
      <c r="GX6" s="20">
        <v>38</v>
      </c>
      <c r="GY6" s="20">
        <v>33</v>
      </c>
      <c r="GZ6" s="20">
        <v>25</v>
      </c>
      <c r="HA6" s="20">
        <v>25</v>
      </c>
      <c r="HB6" s="20">
        <v>21</v>
      </c>
      <c r="HC6" s="20">
        <v>25</v>
      </c>
      <c r="HD6" s="20">
        <v>32</v>
      </c>
      <c r="HE6" s="20">
        <v>39</v>
      </c>
      <c r="HF6" s="31">
        <v>39</v>
      </c>
      <c r="HG6" s="31">
        <v>23</v>
      </c>
      <c r="HH6" s="20">
        <v>9</v>
      </c>
      <c r="HI6" s="20">
        <v>17</v>
      </c>
      <c r="HJ6" s="20">
        <v>14</v>
      </c>
      <c r="HK6" s="20">
        <v>39</v>
      </c>
      <c r="HL6" s="20">
        <v>25</v>
      </c>
      <c r="HM6" s="20">
        <v>22</v>
      </c>
      <c r="HN6" s="20">
        <v>25</v>
      </c>
      <c r="HO6" s="20">
        <v>22</v>
      </c>
      <c r="HP6" s="20">
        <v>38</v>
      </c>
      <c r="HQ6" s="20">
        <v>39</v>
      </c>
      <c r="HR6" s="20">
        <v>25</v>
      </c>
      <c r="HS6" s="20">
        <v>34</v>
      </c>
      <c r="HT6" s="31">
        <v>38</v>
      </c>
      <c r="HU6" s="31">
        <v>19</v>
      </c>
      <c r="HV6" s="31">
        <v>39</v>
      </c>
      <c r="HW6" s="31">
        <v>23</v>
      </c>
      <c r="HX6" s="20">
        <v>9</v>
      </c>
      <c r="HY6" s="20">
        <v>38</v>
      </c>
      <c r="HZ6" s="20">
        <v>21</v>
      </c>
      <c r="IA6" s="20">
        <v>25</v>
      </c>
      <c r="IB6" s="20">
        <v>32</v>
      </c>
      <c r="IC6" s="20">
        <v>39</v>
      </c>
      <c r="ID6" s="20">
        <v>25</v>
      </c>
      <c r="IE6" s="20">
        <v>22</v>
      </c>
      <c r="IF6" s="20">
        <v>38</v>
      </c>
      <c r="IG6" s="20">
        <v>33</v>
      </c>
      <c r="IH6" s="20">
        <v>25</v>
      </c>
      <c r="II6" s="20">
        <v>24</v>
      </c>
      <c r="IJ6" s="20">
        <v>34</v>
      </c>
      <c r="IK6" s="31">
        <v>38</v>
      </c>
      <c r="IL6" s="31">
        <v>15</v>
      </c>
      <c r="IM6" s="31">
        <v>38</v>
      </c>
      <c r="IN6" s="31">
        <v>54</v>
      </c>
      <c r="IO6" s="31">
        <v>38</v>
      </c>
      <c r="IP6" s="31">
        <v>38</v>
      </c>
      <c r="IQ6" s="31">
        <v>38</v>
      </c>
      <c r="IR6" s="31">
        <v>24</v>
      </c>
      <c r="IS6" s="31">
        <v>38</v>
      </c>
      <c r="IT6" s="20">
        <v>9</v>
      </c>
      <c r="IU6" s="20">
        <v>38</v>
      </c>
      <c r="IV6" s="20">
        <v>33</v>
      </c>
      <c r="IW6" s="20">
        <v>25</v>
      </c>
      <c r="IX6" s="20">
        <v>24</v>
      </c>
      <c r="IY6" s="20">
        <v>29</v>
      </c>
      <c r="IZ6" s="20">
        <v>35</v>
      </c>
      <c r="JA6" s="31">
        <v>38</v>
      </c>
      <c r="JB6" s="31">
        <v>38</v>
      </c>
      <c r="JC6" s="20">
        <v>9</v>
      </c>
      <c r="JD6" s="20">
        <v>38</v>
      </c>
      <c r="JE6" s="20">
        <v>33</v>
      </c>
      <c r="JF6" s="20">
        <v>25</v>
      </c>
      <c r="JG6" s="20">
        <v>24</v>
      </c>
      <c r="JH6" s="20">
        <v>29</v>
      </c>
      <c r="JI6" s="20">
        <v>35</v>
      </c>
      <c r="JJ6" s="31">
        <v>38</v>
      </c>
      <c r="JK6" s="31">
        <v>34</v>
      </c>
      <c r="JL6" s="31">
        <v>38</v>
      </c>
      <c r="JM6" s="31">
        <v>21</v>
      </c>
      <c r="JN6" s="31">
        <v>38</v>
      </c>
      <c r="JO6" s="31">
        <v>38</v>
      </c>
      <c r="JP6" s="31">
        <v>38</v>
      </c>
      <c r="JQ6" s="20">
        <v>25</v>
      </c>
      <c r="JR6" s="31">
        <v>26</v>
      </c>
      <c r="JS6" s="31">
        <v>46</v>
      </c>
      <c r="JT6" s="31">
        <v>38</v>
      </c>
      <c r="JU6" s="31">
        <v>38</v>
      </c>
      <c r="JV6" s="20">
        <v>20</v>
      </c>
      <c r="JW6" s="31">
        <v>15</v>
      </c>
      <c r="JX6" s="31">
        <v>25</v>
      </c>
      <c r="JY6" s="31">
        <v>15</v>
      </c>
      <c r="JZ6" s="31">
        <v>22</v>
      </c>
      <c r="KA6" s="31">
        <v>38</v>
      </c>
      <c r="KB6" s="20">
        <v>19</v>
      </c>
      <c r="KC6" s="20">
        <v>25</v>
      </c>
      <c r="KD6" s="31">
        <v>12</v>
      </c>
      <c r="KE6" s="31">
        <v>45</v>
      </c>
      <c r="KF6" s="31">
        <v>12</v>
      </c>
      <c r="KG6" s="31">
        <v>35</v>
      </c>
      <c r="KH6" s="31">
        <v>12</v>
      </c>
      <c r="KI6" s="31">
        <v>6</v>
      </c>
      <c r="KJ6" s="31">
        <v>12</v>
      </c>
      <c r="KK6" s="20">
        <v>25</v>
      </c>
      <c r="KL6" s="20">
        <v>25</v>
      </c>
      <c r="KM6" s="20">
        <v>21</v>
      </c>
      <c r="KN6" s="20">
        <v>25</v>
      </c>
      <c r="KO6" s="20">
        <v>32</v>
      </c>
      <c r="KP6" s="20">
        <v>39</v>
      </c>
      <c r="KQ6" s="31">
        <v>39</v>
      </c>
      <c r="KR6" s="31">
        <v>38</v>
      </c>
      <c r="KS6" s="20">
        <v>33</v>
      </c>
      <c r="KT6" s="20">
        <v>25</v>
      </c>
      <c r="KU6" s="20">
        <v>25</v>
      </c>
      <c r="KV6" s="20">
        <v>21</v>
      </c>
      <c r="KW6" s="20">
        <v>25</v>
      </c>
      <c r="KX6" s="20">
        <v>32</v>
      </c>
      <c r="KY6" s="20">
        <v>39</v>
      </c>
      <c r="KZ6" s="31">
        <v>39</v>
      </c>
      <c r="LA6" s="20">
        <v>22</v>
      </c>
      <c r="LB6" s="20">
        <v>25</v>
      </c>
      <c r="LC6" s="20">
        <v>22</v>
      </c>
      <c r="LD6" s="20">
        <v>38</v>
      </c>
      <c r="LE6" s="20">
        <v>33</v>
      </c>
      <c r="LF6" s="20">
        <v>10</v>
      </c>
      <c r="LG6" s="31">
        <v>23</v>
      </c>
      <c r="LH6" s="20">
        <v>14</v>
      </c>
      <c r="LI6" s="20">
        <v>8</v>
      </c>
      <c r="LJ6" s="20">
        <v>13</v>
      </c>
      <c r="LK6" s="20">
        <v>34</v>
      </c>
      <c r="LL6" s="20">
        <v>39</v>
      </c>
      <c r="LM6" s="20">
        <v>25</v>
      </c>
      <c r="LN6" s="20">
        <v>22</v>
      </c>
      <c r="LO6" s="20">
        <v>38</v>
      </c>
      <c r="LP6" s="20">
        <v>38</v>
      </c>
      <c r="LQ6" s="20">
        <v>33</v>
      </c>
      <c r="LR6" s="20">
        <v>10</v>
      </c>
      <c r="LS6" s="31">
        <v>23</v>
      </c>
      <c r="LT6" s="31">
        <v>22</v>
      </c>
      <c r="LU6" s="31">
        <v>38</v>
      </c>
      <c r="LV6" s="20">
        <v>19</v>
      </c>
      <c r="LW6" s="20">
        <v>25</v>
      </c>
      <c r="LX6" s="31">
        <v>12</v>
      </c>
      <c r="LY6" s="31">
        <v>45</v>
      </c>
      <c r="LZ6" s="31">
        <v>12</v>
      </c>
      <c r="MA6" s="31">
        <v>35</v>
      </c>
      <c r="MB6" s="31">
        <v>12</v>
      </c>
      <c r="MC6" s="31">
        <v>6</v>
      </c>
      <c r="MD6" s="31">
        <v>12</v>
      </c>
      <c r="ME6" s="20">
        <v>25</v>
      </c>
      <c r="MF6" s="20">
        <v>22</v>
      </c>
      <c r="MG6" s="20">
        <v>38</v>
      </c>
      <c r="MH6" s="20">
        <v>33</v>
      </c>
      <c r="MI6" s="20">
        <v>25</v>
      </c>
      <c r="MJ6" s="20">
        <v>24</v>
      </c>
      <c r="MK6" s="20">
        <v>34</v>
      </c>
      <c r="ML6" s="31">
        <v>38</v>
      </c>
      <c r="MM6" s="31">
        <v>15</v>
      </c>
      <c r="MN6" s="31">
        <v>38</v>
      </c>
      <c r="MO6" s="20">
        <v>34</v>
      </c>
      <c r="MP6" s="20">
        <v>10</v>
      </c>
      <c r="MQ6" s="20">
        <v>21</v>
      </c>
      <c r="MR6" s="20">
        <v>17</v>
      </c>
      <c r="MS6" s="20">
        <v>21</v>
      </c>
      <c r="MT6" s="20">
        <v>25</v>
      </c>
      <c r="MU6" s="20">
        <v>24</v>
      </c>
      <c r="MV6" s="20">
        <v>29</v>
      </c>
      <c r="MW6" s="20">
        <v>23</v>
      </c>
      <c r="MX6" s="20">
        <v>29</v>
      </c>
      <c r="MY6" s="20">
        <v>24</v>
      </c>
      <c r="MZ6" s="20">
        <v>41</v>
      </c>
      <c r="NA6" s="20">
        <v>10</v>
      </c>
      <c r="NB6" s="20">
        <v>14</v>
      </c>
      <c r="NC6" s="20">
        <v>8</v>
      </c>
      <c r="ND6" s="20">
        <v>13</v>
      </c>
      <c r="NE6" s="20">
        <v>34</v>
      </c>
      <c r="NF6" s="31">
        <v>47</v>
      </c>
      <c r="NG6" s="31">
        <v>45</v>
      </c>
      <c r="NH6" s="20">
        <v>25</v>
      </c>
      <c r="NI6" s="20">
        <v>21</v>
      </c>
      <c r="NJ6" s="20">
        <v>25</v>
      </c>
      <c r="NK6" s="20">
        <v>32</v>
      </c>
      <c r="NL6" s="20">
        <v>39</v>
      </c>
      <c r="NM6" s="31">
        <v>39</v>
      </c>
      <c r="NN6" s="20">
        <v>22</v>
      </c>
      <c r="NO6" s="20">
        <v>25</v>
      </c>
      <c r="NP6" s="31">
        <v>45</v>
      </c>
      <c r="NQ6" s="31">
        <v>45</v>
      </c>
      <c r="NR6" s="31">
        <v>45</v>
      </c>
      <c r="NS6" s="31">
        <v>45</v>
      </c>
      <c r="NT6" s="20">
        <v>32</v>
      </c>
      <c r="NU6" s="20">
        <v>39</v>
      </c>
      <c r="NV6" s="31">
        <v>38</v>
      </c>
      <c r="NW6" s="20">
        <v>19</v>
      </c>
      <c r="NX6" s="20">
        <v>25</v>
      </c>
      <c r="NY6" s="20">
        <v>21</v>
      </c>
      <c r="NZ6" s="20">
        <v>25</v>
      </c>
      <c r="OA6" s="20">
        <v>32</v>
      </c>
      <c r="OB6" s="20">
        <v>39</v>
      </c>
      <c r="OC6" s="20">
        <v>25</v>
      </c>
      <c r="OD6" s="20">
        <v>22</v>
      </c>
      <c r="OE6" s="20">
        <v>21</v>
      </c>
      <c r="OF6" s="20">
        <v>13</v>
      </c>
      <c r="OG6" s="20">
        <v>13</v>
      </c>
      <c r="OH6" s="20">
        <v>34</v>
      </c>
      <c r="OI6" s="20">
        <v>45</v>
      </c>
      <c r="OJ6" s="20">
        <v>22</v>
      </c>
      <c r="OK6" s="20">
        <v>8</v>
      </c>
      <c r="OL6" s="31">
        <v>19</v>
      </c>
      <c r="OM6" s="31">
        <v>12</v>
      </c>
      <c r="ON6" s="20">
        <v>31</v>
      </c>
      <c r="OO6" s="20">
        <v>25</v>
      </c>
      <c r="OP6" s="20">
        <v>22</v>
      </c>
      <c r="OQ6" s="20">
        <v>8</v>
      </c>
      <c r="OR6" s="20">
        <v>13</v>
      </c>
      <c r="OS6" s="20">
        <v>9</v>
      </c>
      <c r="OT6" s="20">
        <v>13</v>
      </c>
      <c r="OU6" s="20">
        <v>9</v>
      </c>
      <c r="OV6" s="20">
        <v>10</v>
      </c>
      <c r="OW6" s="20">
        <v>8</v>
      </c>
      <c r="OX6" s="20">
        <v>13</v>
      </c>
      <c r="OY6" s="20">
        <v>80</v>
      </c>
      <c r="OZ6" s="20">
        <v>54</v>
      </c>
      <c r="PA6" s="20">
        <v>28</v>
      </c>
      <c r="PB6" s="20">
        <v>55</v>
      </c>
      <c r="PC6" s="31">
        <v>26</v>
      </c>
      <c r="PD6" s="31">
        <v>26</v>
      </c>
      <c r="PE6" s="31">
        <v>26</v>
      </c>
      <c r="PF6" s="20">
        <v>19</v>
      </c>
      <c r="PG6" s="20">
        <v>25</v>
      </c>
      <c r="PH6" s="31">
        <v>12</v>
      </c>
      <c r="PI6" s="20">
        <v>29</v>
      </c>
      <c r="PJ6" s="20">
        <v>31</v>
      </c>
      <c r="PK6" s="20">
        <v>22</v>
      </c>
      <c r="PL6" s="20">
        <v>17</v>
      </c>
      <c r="PM6" s="20">
        <v>40</v>
      </c>
      <c r="PN6" s="20">
        <v>32</v>
      </c>
      <c r="PO6" s="20">
        <v>38</v>
      </c>
      <c r="PP6" s="31">
        <v>21</v>
      </c>
      <c r="PQ6" s="31">
        <v>26</v>
      </c>
      <c r="PR6" s="20">
        <v>25</v>
      </c>
      <c r="PS6" s="20">
        <v>24</v>
      </c>
      <c r="PT6" s="20">
        <v>25</v>
      </c>
      <c r="PU6" s="20">
        <v>24</v>
      </c>
      <c r="PV6" s="20">
        <v>29</v>
      </c>
      <c r="PW6" s="20">
        <v>35</v>
      </c>
      <c r="PX6" s="31">
        <v>38</v>
      </c>
      <c r="PY6" s="31">
        <v>34</v>
      </c>
      <c r="PZ6" s="31">
        <v>38</v>
      </c>
      <c r="QA6" s="20">
        <v>56</v>
      </c>
      <c r="QB6" s="20">
        <v>21</v>
      </c>
      <c r="QC6" s="20">
        <v>13</v>
      </c>
      <c r="QD6" s="20">
        <v>13</v>
      </c>
      <c r="QE6" s="20">
        <v>34</v>
      </c>
      <c r="QF6" s="20">
        <v>45</v>
      </c>
      <c r="QG6" s="20">
        <v>22</v>
      </c>
      <c r="QH6" s="20">
        <v>8</v>
      </c>
      <c r="QI6" s="31">
        <v>19</v>
      </c>
      <c r="QJ6" s="31">
        <v>12</v>
      </c>
      <c r="QK6" s="20">
        <v>31</v>
      </c>
      <c r="QL6" s="20">
        <v>25</v>
      </c>
      <c r="QM6" s="20">
        <v>22</v>
      </c>
      <c r="QN6" s="20">
        <v>8</v>
      </c>
      <c r="QO6" s="20">
        <v>13</v>
      </c>
      <c r="QP6" s="20">
        <v>9</v>
      </c>
      <c r="QQ6" s="20">
        <v>13</v>
      </c>
      <c r="QR6" s="20">
        <v>9</v>
      </c>
      <c r="QS6" s="20">
        <v>10</v>
      </c>
      <c r="QT6" s="20">
        <v>8</v>
      </c>
      <c r="QU6" s="20">
        <v>13</v>
      </c>
      <c r="QV6" s="20">
        <v>20</v>
      </c>
      <c r="QW6" s="20">
        <v>24</v>
      </c>
      <c r="QX6" s="20">
        <v>11</v>
      </c>
      <c r="QY6" s="20">
        <v>21</v>
      </c>
      <c r="QZ6" s="20">
        <v>42</v>
      </c>
      <c r="RA6" s="20">
        <v>27</v>
      </c>
      <c r="RB6" s="31">
        <v>19</v>
      </c>
      <c r="RC6" s="31">
        <v>27</v>
      </c>
      <c r="RD6" s="31">
        <v>19</v>
      </c>
      <c r="RE6" s="31">
        <v>42</v>
      </c>
      <c r="RF6" s="31">
        <v>19</v>
      </c>
      <c r="RG6" s="31">
        <v>19</v>
      </c>
      <c r="RH6" s="31">
        <v>19</v>
      </c>
      <c r="RI6" s="31">
        <v>19</v>
      </c>
      <c r="RJ6" s="31">
        <v>19</v>
      </c>
      <c r="RK6" s="20">
        <v>45</v>
      </c>
      <c r="RL6" s="31">
        <v>38</v>
      </c>
      <c r="RM6" s="31">
        <v>38</v>
      </c>
      <c r="RN6" s="20">
        <v>25</v>
      </c>
      <c r="RO6" s="31">
        <v>26</v>
      </c>
      <c r="RP6" s="31">
        <v>28</v>
      </c>
      <c r="RQ6" s="31">
        <v>34</v>
      </c>
      <c r="RR6" s="20">
        <v>19</v>
      </c>
      <c r="RS6" s="20">
        <v>19</v>
      </c>
      <c r="RT6" s="20">
        <v>11</v>
      </c>
      <c r="RU6" s="20">
        <v>20</v>
      </c>
      <c r="RV6" s="20">
        <v>12</v>
      </c>
      <c r="RW6" s="20">
        <v>20</v>
      </c>
      <c r="RX6" s="20">
        <v>35</v>
      </c>
      <c r="RY6" s="20">
        <v>29</v>
      </c>
      <c r="RZ6" s="20">
        <v>13</v>
      </c>
      <c r="SA6" s="31">
        <v>19</v>
      </c>
      <c r="SB6" s="31">
        <v>25</v>
      </c>
      <c r="SC6" s="31">
        <v>28</v>
      </c>
      <c r="SD6" s="31">
        <v>34</v>
      </c>
      <c r="SE6" s="20">
        <v>19</v>
      </c>
      <c r="SF6" s="20">
        <v>20</v>
      </c>
      <c r="SG6" s="20">
        <v>28</v>
      </c>
      <c r="SH6" s="20">
        <v>38</v>
      </c>
      <c r="SI6" s="20">
        <v>32</v>
      </c>
      <c r="SJ6" s="20">
        <v>35</v>
      </c>
      <c r="SK6" s="20">
        <v>29</v>
      </c>
      <c r="SL6" s="31">
        <v>38</v>
      </c>
      <c r="SM6" s="31">
        <v>19</v>
      </c>
      <c r="SN6" s="31">
        <v>39</v>
      </c>
      <c r="SO6" s="31">
        <v>23</v>
      </c>
      <c r="SP6" s="20">
        <v>9</v>
      </c>
      <c r="SQ6" s="20">
        <v>17</v>
      </c>
      <c r="SR6" s="20">
        <v>25</v>
      </c>
      <c r="SS6" s="20">
        <v>24</v>
      </c>
      <c r="ST6" s="20">
        <v>34</v>
      </c>
      <c r="SU6" s="31">
        <v>38</v>
      </c>
      <c r="SV6" s="31">
        <v>88</v>
      </c>
      <c r="SW6" s="244">
        <f t="shared" si="0"/>
        <v>13544</v>
      </c>
      <c r="SX6" s="26">
        <f t="shared" si="1"/>
        <v>26.350194552529182</v>
      </c>
      <c r="SY6" s="26">
        <f t="shared" si="2"/>
        <v>13544</v>
      </c>
      <c r="SZ6" s="26">
        <f t="shared" si="3"/>
        <v>6</v>
      </c>
      <c r="TA6" s="26">
        <f t="shared" si="4"/>
        <v>514</v>
      </c>
    </row>
    <row r="7" spans="2:521">
      <c r="B7" s="125" t="s">
        <v>88</v>
      </c>
      <c r="C7" s="20">
        <v>22</v>
      </c>
      <c r="D7" s="20">
        <v>46</v>
      </c>
      <c r="E7" s="20">
        <v>25</v>
      </c>
      <c r="F7" s="20">
        <v>67</v>
      </c>
      <c r="G7" s="20">
        <v>35</v>
      </c>
      <c r="H7" s="20">
        <v>29</v>
      </c>
      <c r="I7" s="20">
        <v>20</v>
      </c>
      <c r="J7" s="20">
        <v>24</v>
      </c>
      <c r="K7" s="20">
        <v>11</v>
      </c>
      <c r="L7" s="20">
        <v>21</v>
      </c>
      <c r="M7" s="20">
        <v>13</v>
      </c>
      <c r="N7" s="31">
        <v>19</v>
      </c>
      <c r="O7" s="31">
        <v>25</v>
      </c>
      <c r="P7" s="31">
        <v>28</v>
      </c>
      <c r="Q7" s="31">
        <v>34</v>
      </c>
      <c r="R7" s="20">
        <v>19</v>
      </c>
      <c r="S7" s="20">
        <v>19</v>
      </c>
      <c r="T7" s="20">
        <v>16</v>
      </c>
      <c r="U7" s="20">
        <v>9</v>
      </c>
      <c r="V7" s="20">
        <v>14</v>
      </c>
      <c r="W7" s="20">
        <v>24</v>
      </c>
      <c r="X7" s="20">
        <v>34</v>
      </c>
      <c r="Y7" s="20">
        <v>23</v>
      </c>
      <c r="Z7" s="20">
        <v>23</v>
      </c>
      <c r="AA7" s="20">
        <v>37</v>
      </c>
      <c r="AB7" s="20">
        <v>13</v>
      </c>
      <c r="AC7" s="20">
        <v>34</v>
      </c>
      <c r="AD7" s="20">
        <v>10</v>
      </c>
      <c r="AE7" s="20">
        <v>15</v>
      </c>
      <c r="AF7" s="20">
        <v>42</v>
      </c>
      <c r="AG7" s="20">
        <v>27</v>
      </c>
      <c r="AH7" s="20">
        <v>20</v>
      </c>
      <c r="AI7" s="20">
        <v>20</v>
      </c>
      <c r="AJ7" s="20">
        <v>12</v>
      </c>
      <c r="AK7" s="20">
        <v>20</v>
      </c>
      <c r="AL7" s="20">
        <v>24</v>
      </c>
      <c r="AM7" s="20">
        <v>34</v>
      </c>
      <c r="AN7" s="31">
        <v>34</v>
      </c>
      <c r="AO7" s="20">
        <v>24</v>
      </c>
      <c r="AP7" s="20">
        <v>34</v>
      </c>
      <c r="AQ7" s="20">
        <v>23</v>
      </c>
      <c r="AR7" s="20">
        <v>19</v>
      </c>
      <c r="AS7" s="20">
        <v>16</v>
      </c>
      <c r="AT7" s="20">
        <v>24</v>
      </c>
      <c r="AU7" s="20">
        <v>34</v>
      </c>
      <c r="AV7" s="20">
        <v>23</v>
      </c>
      <c r="AW7" s="20">
        <v>20</v>
      </c>
      <c r="AX7" s="20">
        <v>12</v>
      </c>
      <c r="AY7" s="20">
        <v>20</v>
      </c>
      <c r="AZ7" s="20">
        <v>24</v>
      </c>
      <c r="BA7" s="20">
        <v>16</v>
      </c>
      <c r="BB7" s="20">
        <v>20</v>
      </c>
      <c r="BC7" s="20">
        <v>12</v>
      </c>
      <c r="BD7" s="20">
        <v>20</v>
      </c>
      <c r="BE7" s="20">
        <v>24</v>
      </c>
      <c r="BF7" s="20">
        <v>24</v>
      </c>
      <c r="BG7" s="20">
        <v>34</v>
      </c>
      <c r="BH7" s="20">
        <v>20</v>
      </c>
      <c r="BI7" s="20">
        <v>24</v>
      </c>
      <c r="BJ7" s="20">
        <v>19</v>
      </c>
      <c r="BK7" s="20">
        <v>24</v>
      </c>
      <c r="BL7" s="20">
        <v>34</v>
      </c>
      <c r="BM7" s="20">
        <v>23</v>
      </c>
      <c r="BN7" s="20">
        <v>20</v>
      </c>
      <c r="BO7" s="20">
        <v>15</v>
      </c>
      <c r="BP7" s="20">
        <v>42</v>
      </c>
      <c r="BQ7" s="20">
        <v>27</v>
      </c>
      <c r="BR7" s="20">
        <v>20</v>
      </c>
      <c r="BS7" s="20">
        <v>20</v>
      </c>
      <c r="BT7" s="20">
        <v>28</v>
      </c>
      <c r="BU7" s="20">
        <v>38</v>
      </c>
      <c r="BV7" s="20">
        <v>32</v>
      </c>
      <c r="BW7" s="20">
        <v>35</v>
      </c>
      <c r="BX7" s="20">
        <v>29</v>
      </c>
      <c r="BY7" s="20">
        <v>22</v>
      </c>
      <c r="BZ7" s="20">
        <v>20</v>
      </c>
      <c r="CA7" s="20">
        <v>12</v>
      </c>
      <c r="CB7" s="20">
        <v>20</v>
      </c>
      <c r="CC7" s="20">
        <v>24</v>
      </c>
      <c r="CD7" s="20">
        <v>34</v>
      </c>
      <c r="CE7" s="31">
        <v>34</v>
      </c>
      <c r="CF7" s="20">
        <v>16</v>
      </c>
      <c r="CG7" s="20">
        <v>9</v>
      </c>
      <c r="CH7" s="20">
        <v>14</v>
      </c>
      <c r="CI7" s="20">
        <v>24</v>
      </c>
      <c r="CJ7" s="20">
        <v>35</v>
      </c>
      <c r="CK7" s="20">
        <v>29</v>
      </c>
      <c r="CL7" s="20">
        <v>22</v>
      </c>
      <c r="CM7" s="20">
        <v>20</v>
      </c>
      <c r="CN7" s="20">
        <v>24</v>
      </c>
      <c r="CO7" s="20">
        <v>11</v>
      </c>
      <c r="CP7" s="20">
        <v>21</v>
      </c>
      <c r="CQ7" s="20">
        <v>13</v>
      </c>
      <c r="CR7" s="31">
        <v>19</v>
      </c>
      <c r="CS7" s="31">
        <v>25</v>
      </c>
      <c r="CT7" s="31">
        <v>28</v>
      </c>
      <c r="CU7" s="31">
        <v>34</v>
      </c>
      <c r="CV7" s="20">
        <v>19</v>
      </c>
      <c r="CW7" s="20">
        <v>20</v>
      </c>
      <c r="CX7" s="20">
        <v>24</v>
      </c>
      <c r="CY7" s="20">
        <v>11</v>
      </c>
      <c r="CZ7" s="20">
        <v>21</v>
      </c>
      <c r="DA7" s="20">
        <v>42</v>
      </c>
      <c r="DB7" s="20">
        <v>27</v>
      </c>
      <c r="DC7" s="20">
        <v>20</v>
      </c>
      <c r="DD7" s="20">
        <v>20</v>
      </c>
      <c r="DE7" s="20">
        <v>28</v>
      </c>
      <c r="DF7" s="20">
        <v>38</v>
      </c>
      <c r="DG7" s="20">
        <v>32</v>
      </c>
      <c r="DH7" s="20">
        <v>35</v>
      </c>
      <c r="DI7" s="31">
        <v>28</v>
      </c>
      <c r="DJ7" s="31">
        <v>34</v>
      </c>
      <c r="DK7" s="20">
        <v>19</v>
      </c>
      <c r="DL7" s="20">
        <v>19</v>
      </c>
      <c r="DM7" s="20">
        <v>16</v>
      </c>
      <c r="DN7" s="20">
        <v>9</v>
      </c>
      <c r="DO7" s="20">
        <v>14</v>
      </c>
      <c r="DP7" s="20">
        <v>24</v>
      </c>
      <c r="DQ7" s="20">
        <v>34</v>
      </c>
      <c r="DR7" s="20">
        <v>23</v>
      </c>
      <c r="DS7" s="20">
        <v>23</v>
      </c>
      <c r="DT7" s="20">
        <v>22</v>
      </c>
      <c r="DU7" s="20">
        <v>20</v>
      </c>
      <c r="DV7" s="20">
        <v>24</v>
      </c>
      <c r="DW7" s="20">
        <v>11</v>
      </c>
      <c r="DX7" s="20">
        <v>21</v>
      </c>
      <c r="DY7" s="20">
        <v>13</v>
      </c>
      <c r="DZ7" s="31">
        <v>19</v>
      </c>
      <c r="EA7" s="31">
        <v>25</v>
      </c>
      <c r="EB7" s="31">
        <v>28</v>
      </c>
      <c r="EC7" s="20">
        <v>28</v>
      </c>
      <c r="ED7" s="20">
        <v>38</v>
      </c>
      <c r="EE7" s="20">
        <v>32</v>
      </c>
      <c r="EF7" s="20">
        <v>35</v>
      </c>
      <c r="EG7" s="20">
        <v>29</v>
      </c>
      <c r="EH7" s="20">
        <v>22</v>
      </c>
      <c r="EI7" s="20">
        <v>20</v>
      </c>
      <c r="EJ7" s="20">
        <v>12</v>
      </c>
      <c r="EK7" s="20">
        <v>20</v>
      </c>
      <c r="EL7" s="20">
        <v>35</v>
      </c>
      <c r="EM7" s="20">
        <v>29</v>
      </c>
      <c r="EN7" s="20">
        <v>22</v>
      </c>
      <c r="EO7" s="20">
        <v>20</v>
      </c>
      <c r="EP7" s="20">
        <v>24</v>
      </c>
      <c r="EQ7" s="20">
        <v>11</v>
      </c>
      <c r="ER7" s="31">
        <v>34</v>
      </c>
      <c r="ES7" s="20">
        <v>19</v>
      </c>
      <c r="ET7" s="20">
        <v>19</v>
      </c>
      <c r="EU7" s="20">
        <v>16</v>
      </c>
      <c r="EV7" s="20">
        <v>9</v>
      </c>
      <c r="EW7" s="20">
        <v>14</v>
      </c>
      <c r="EX7" s="20">
        <v>24</v>
      </c>
      <c r="EY7" s="20">
        <v>34</v>
      </c>
      <c r="EZ7" s="20">
        <v>23</v>
      </c>
      <c r="FA7" s="20">
        <v>23</v>
      </c>
      <c r="FB7" s="20">
        <v>37</v>
      </c>
      <c r="FC7" s="20">
        <v>13</v>
      </c>
      <c r="FD7" s="20">
        <v>34</v>
      </c>
      <c r="FE7" s="20">
        <v>10</v>
      </c>
      <c r="FF7" s="20">
        <v>15</v>
      </c>
      <c r="FG7" s="20">
        <v>42</v>
      </c>
      <c r="FH7" s="20">
        <v>20</v>
      </c>
      <c r="FI7" s="20">
        <v>24</v>
      </c>
      <c r="FJ7" s="20">
        <v>11</v>
      </c>
      <c r="FK7" s="20">
        <v>21</v>
      </c>
      <c r="FL7" s="20">
        <v>13</v>
      </c>
      <c r="FM7" s="31">
        <v>19</v>
      </c>
      <c r="FN7" s="31">
        <v>25</v>
      </c>
      <c r="FO7" s="31">
        <v>28</v>
      </c>
      <c r="FP7" s="20">
        <v>28</v>
      </c>
      <c r="FQ7" s="20">
        <v>38</v>
      </c>
      <c r="FR7" s="20">
        <v>32</v>
      </c>
      <c r="FS7" s="20">
        <v>35</v>
      </c>
      <c r="FT7" s="20">
        <v>24</v>
      </c>
      <c r="FU7" s="20">
        <v>11</v>
      </c>
      <c r="FV7" s="20">
        <v>21</v>
      </c>
      <c r="FW7" s="20">
        <v>13</v>
      </c>
      <c r="FX7" s="31">
        <v>19</v>
      </c>
      <c r="FY7" s="31">
        <v>54</v>
      </c>
      <c r="FZ7" s="31">
        <v>28</v>
      </c>
      <c r="GA7" s="31">
        <v>34</v>
      </c>
      <c r="GB7" s="20">
        <v>19</v>
      </c>
      <c r="GC7" s="20">
        <v>20</v>
      </c>
      <c r="GD7" s="20">
        <v>24</v>
      </c>
      <c r="GE7" s="20">
        <v>24</v>
      </c>
      <c r="GF7" s="20">
        <v>34</v>
      </c>
      <c r="GG7" s="20">
        <v>20</v>
      </c>
      <c r="GH7" s="20">
        <v>24</v>
      </c>
      <c r="GI7" s="20">
        <v>32</v>
      </c>
      <c r="GJ7" s="20">
        <v>35</v>
      </c>
      <c r="GK7" s="20">
        <v>24</v>
      </c>
      <c r="GL7" s="20">
        <v>11</v>
      </c>
      <c r="GM7" s="20">
        <v>21</v>
      </c>
      <c r="GN7" s="20">
        <v>13</v>
      </c>
      <c r="GO7" s="20">
        <v>24</v>
      </c>
      <c r="GP7" s="20">
        <v>11</v>
      </c>
      <c r="GQ7" s="20">
        <v>21</v>
      </c>
      <c r="GR7" s="20">
        <v>13</v>
      </c>
      <c r="GS7" s="31">
        <v>19</v>
      </c>
      <c r="GT7" s="31">
        <v>25</v>
      </c>
      <c r="GU7" s="31">
        <v>28</v>
      </c>
      <c r="GV7" s="31">
        <v>34</v>
      </c>
      <c r="GW7" s="20">
        <v>19</v>
      </c>
      <c r="GX7" s="20">
        <v>20</v>
      </c>
      <c r="GY7" s="20">
        <v>24</v>
      </c>
      <c r="GZ7" s="20">
        <v>20</v>
      </c>
      <c r="HA7" s="20">
        <v>20</v>
      </c>
      <c r="HB7" s="20">
        <v>28</v>
      </c>
      <c r="HC7" s="20">
        <v>38</v>
      </c>
      <c r="HD7" s="20">
        <v>32</v>
      </c>
      <c r="HE7" s="20">
        <v>35</v>
      </c>
      <c r="HF7" s="31">
        <v>28</v>
      </c>
      <c r="HG7" s="31">
        <v>34</v>
      </c>
      <c r="HH7" s="20">
        <v>19</v>
      </c>
      <c r="HI7" s="20">
        <v>19</v>
      </c>
      <c r="HJ7" s="20">
        <v>16</v>
      </c>
      <c r="HK7" s="20">
        <v>35</v>
      </c>
      <c r="HL7" s="20">
        <v>29</v>
      </c>
      <c r="HM7" s="20">
        <v>22</v>
      </c>
      <c r="HN7" s="20">
        <v>20</v>
      </c>
      <c r="HO7" s="20">
        <v>12</v>
      </c>
      <c r="HP7" s="20">
        <v>20</v>
      </c>
      <c r="HQ7" s="20">
        <v>35</v>
      </c>
      <c r="HR7" s="20">
        <v>29</v>
      </c>
      <c r="HS7" s="20">
        <v>13</v>
      </c>
      <c r="HT7" s="31">
        <v>19</v>
      </c>
      <c r="HU7" s="31">
        <v>25</v>
      </c>
      <c r="HV7" s="31">
        <v>28</v>
      </c>
      <c r="HW7" s="31">
        <v>34</v>
      </c>
      <c r="HX7" s="20">
        <v>19</v>
      </c>
      <c r="HY7" s="20">
        <v>20</v>
      </c>
      <c r="HZ7" s="20">
        <v>28</v>
      </c>
      <c r="IA7" s="20">
        <v>38</v>
      </c>
      <c r="IB7" s="20">
        <v>32</v>
      </c>
      <c r="IC7" s="20">
        <v>35</v>
      </c>
      <c r="ID7" s="20">
        <v>29</v>
      </c>
      <c r="IE7" s="20">
        <v>22</v>
      </c>
      <c r="IF7" s="20">
        <v>20</v>
      </c>
      <c r="IG7" s="20">
        <v>24</v>
      </c>
      <c r="IH7" s="20">
        <v>11</v>
      </c>
      <c r="II7" s="20">
        <v>21</v>
      </c>
      <c r="IJ7" s="20">
        <v>13</v>
      </c>
      <c r="IK7" s="31">
        <v>12</v>
      </c>
      <c r="IL7" s="31">
        <v>19</v>
      </c>
      <c r="IM7" s="31">
        <v>19</v>
      </c>
      <c r="IN7" s="31">
        <v>23</v>
      </c>
      <c r="IO7" s="31">
        <v>19</v>
      </c>
      <c r="IP7" s="31">
        <v>19</v>
      </c>
      <c r="IQ7" s="31">
        <v>19</v>
      </c>
      <c r="IR7" s="31">
        <v>19</v>
      </c>
      <c r="IS7" s="31">
        <v>19</v>
      </c>
      <c r="IT7" s="20">
        <v>19</v>
      </c>
      <c r="IU7" s="20">
        <v>20</v>
      </c>
      <c r="IV7" s="20">
        <v>24</v>
      </c>
      <c r="IW7" s="20">
        <v>11</v>
      </c>
      <c r="IX7" s="20">
        <v>21</v>
      </c>
      <c r="IY7" s="20">
        <v>42</v>
      </c>
      <c r="IZ7" s="20">
        <v>27</v>
      </c>
      <c r="JA7" s="31">
        <v>19</v>
      </c>
      <c r="JB7" s="31">
        <v>19</v>
      </c>
      <c r="JC7" s="20">
        <v>19</v>
      </c>
      <c r="JD7" s="20">
        <v>20</v>
      </c>
      <c r="JE7" s="20">
        <v>24</v>
      </c>
      <c r="JF7" s="20">
        <v>11</v>
      </c>
      <c r="JG7" s="20">
        <v>21</v>
      </c>
      <c r="JH7" s="20">
        <v>42</v>
      </c>
      <c r="JI7" s="20">
        <v>27</v>
      </c>
      <c r="JJ7" s="31">
        <v>19</v>
      </c>
      <c r="JK7" s="31">
        <v>27</v>
      </c>
      <c r="JL7" s="31">
        <v>19</v>
      </c>
      <c r="JM7" s="31">
        <v>42</v>
      </c>
      <c r="JN7" s="31">
        <v>19</v>
      </c>
      <c r="JO7" s="31">
        <v>19</v>
      </c>
      <c r="JP7" s="31">
        <v>19</v>
      </c>
      <c r="JQ7" s="31">
        <v>19</v>
      </c>
      <c r="JR7" s="31">
        <v>19</v>
      </c>
      <c r="JS7" s="31">
        <v>19</v>
      </c>
      <c r="JT7" s="31">
        <v>19</v>
      </c>
      <c r="JU7" s="31">
        <v>19</v>
      </c>
      <c r="JV7" s="31">
        <v>19</v>
      </c>
      <c r="JW7" s="31">
        <v>19</v>
      </c>
      <c r="JX7" s="20">
        <v>20</v>
      </c>
      <c r="JY7" s="31">
        <v>15</v>
      </c>
      <c r="JZ7" s="31">
        <v>25</v>
      </c>
      <c r="KA7" s="31">
        <v>15</v>
      </c>
      <c r="KB7" s="31">
        <v>22</v>
      </c>
      <c r="KC7" s="20">
        <v>19</v>
      </c>
      <c r="KD7" s="20">
        <v>25</v>
      </c>
      <c r="KE7" s="31">
        <v>12</v>
      </c>
      <c r="KF7" s="31">
        <v>45</v>
      </c>
      <c r="KG7" s="31">
        <v>12</v>
      </c>
      <c r="KH7" s="31">
        <v>35</v>
      </c>
      <c r="KI7" s="31">
        <v>12</v>
      </c>
      <c r="KJ7" s="31">
        <v>6</v>
      </c>
      <c r="KK7" s="31">
        <v>12</v>
      </c>
      <c r="KL7" s="20">
        <v>20</v>
      </c>
      <c r="KM7" s="20">
        <v>28</v>
      </c>
      <c r="KN7" s="20">
        <v>38</v>
      </c>
      <c r="KO7" s="20">
        <v>32</v>
      </c>
      <c r="KP7" s="20">
        <v>35</v>
      </c>
      <c r="KQ7" s="31">
        <v>28</v>
      </c>
      <c r="KR7" s="31">
        <v>19</v>
      </c>
      <c r="KS7" s="20">
        <v>24</v>
      </c>
      <c r="KT7" s="20">
        <v>20</v>
      </c>
      <c r="KU7" s="20">
        <v>20</v>
      </c>
      <c r="KV7" s="20">
        <v>28</v>
      </c>
      <c r="KW7" s="20">
        <v>38</v>
      </c>
      <c r="KX7" s="20">
        <v>32</v>
      </c>
      <c r="KY7" s="20">
        <v>35</v>
      </c>
      <c r="KZ7" s="31">
        <v>28</v>
      </c>
      <c r="LA7" s="20">
        <v>22</v>
      </c>
      <c r="LB7" s="20">
        <v>20</v>
      </c>
      <c r="LC7" s="20">
        <v>12</v>
      </c>
      <c r="LD7" s="20">
        <v>20</v>
      </c>
      <c r="LE7" s="20">
        <v>24</v>
      </c>
      <c r="LF7" s="20">
        <v>34</v>
      </c>
      <c r="LG7" s="31">
        <v>34</v>
      </c>
      <c r="LH7" s="20">
        <v>16</v>
      </c>
      <c r="LI7" s="20">
        <v>9</v>
      </c>
      <c r="LJ7" s="20">
        <v>14</v>
      </c>
      <c r="LK7" s="20">
        <v>24</v>
      </c>
      <c r="LL7" s="20">
        <v>35</v>
      </c>
      <c r="LM7" s="20">
        <v>29</v>
      </c>
      <c r="LN7" s="20">
        <v>22</v>
      </c>
      <c r="LO7" s="20">
        <v>20</v>
      </c>
      <c r="LP7" s="20">
        <v>20</v>
      </c>
      <c r="LQ7" s="20">
        <v>24</v>
      </c>
      <c r="LR7" s="20">
        <v>34</v>
      </c>
      <c r="LS7" s="31">
        <v>34</v>
      </c>
      <c r="LT7" s="31">
        <v>25</v>
      </c>
      <c r="LU7" s="31">
        <v>15</v>
      </c>
      <c r="LV7" s="31">
        <v>22</v>
      </c>
      <c r="LW7" s="20">
        <v>19</v>
      </c>
      <c r="LX7" s="20">
        <v>25</v>
      </c>
      <c r="LY7" s="31">
        <v>12</v>
      </c>
      <c r="LZ7" s="31">
        <v>45</v>
      </c>
      <c r="MA7" s="31">
        <v>12</v>
      </c>
      <c r="MB7" s="31">
        <v>35</v>
      </c>
      <c r="MC7" s="31">
        <v>12</v>
      </c>
      <c r="MD7" s="31">
        <v>6</v>
      </c>
      <c r="ME7" s="20">
        <v>29</v>
      </c>
      <c r="MF7" s="20">
        <v>22</v>
      </c>
      <c r="MG7" s="20">
        <v>20</v>
      </c>
      <c r="MH7" s="20">
        <v>24</v>
      </c>
      <c r="MI7" s="20">
        <v>11</v>
      </c>
      <c r="MJ7" s="20">
        <v>21</v>
      </c>
      <c r="MK7" s="20">
        <v>13</v>
      </c>
      <c r="ML7" s="31">
        <v>12</v>
      </c>
      <c r="MM7" s="31">
        <v>19</v>
      </c>
      <c r="MN7" s="31">
        <v>19</v>
      </c>
      <c r="MO7" s="20">
        <v>24</v>
      </c>
      <c r="MP7" s="20">
        <v>34</v>
      </c>
      <c r="MQ7" s="20">
        <v>23</v>
      </c>
      <c r="MR7" s="20">
        <v>23</v>
      </c>
      <c r="MS7" s="20">
        <v>37</v>
      </c>
      <c r="MT7" s="20">
        <v>13</v>
      </c>
      <c r="MU7" s="20">
        <v>34</v>
      </c>
      <c r="MV7" s="20">
        <v>10</v>
      </c>
      <c r="MW7" s="20">
        <v>15</v>
      </c>
      <c r="MX7" s="20">
        <v>42</v>
      </c>
      <c r="MY7" s="20">
        <v>34</v>
      </c>
      <c r="MZ7" s="20">
        <v>24</v>
      </c>
      <c r="NA7" s="20">
        <v>34</v>
      </c>
      <c r="NB7" s="20">
        <v>16</v>
      </c>
      <c r="NC7" s="20">
        <v>9</v>
      </c>
      <c r="ND7" s="20">
        <v>14</v>
      </c>
      <c r="NE7" s="20">
        <v>24</v>
      </c>
      <c r="NF7" s="31">
        <v>19</v>
      </c>
      <c r="NG7" s="31">
        <v>27</v>
      </c>
      <c r="NH7" s="20">
        <v>20</v>
      </c>
      <c r="NI7" s="20">
        <v>28</v>
      </c>
      <c r="NJ7" s="20">
        <v>38</v>
      </c>
      <c r="NK7" s="20">
        <v>32</v>
      </c>
      <c r="NL7" s="20">
        <v>35</v>
      </c>
      <c r="NM7" s="31">
        <v>28</v>
      </c>
      <c r="NN7" s="20">
        <v>22</v>
      </c>
      <c r="NO7" s="20">
        <v>20</v>
      </c>
      <c r="NP7" s="31">
        <v>27</v>
      </c>
      <c r="NQ7" s="31">
        <v>27</v>
      </c>
      <c r="NR7" s="31">
        <v>27</v>
      </c>
      <c r="NS7" s="31">
        <v>27</v>
      </c>
      <c r="NT7" s="20">
        <v>32</v>
      </c>
      <c r="NU7" s="20">
        <v>35</v>
      </c>
      <c r="NV7" s="31">
        <v>15</v>
      </c>
      <c r="NW7" s="31">
        <v>22</v>
      </c>
      <c r="NX7" s="20">
        <v>19</v>
      </c>
      <c r="NY7" s="20">
        <v>28</v>
      </c>
      <c r="NZ7" s="20">
        <v>38</v>
      </c>
      <c r="OA7" s="20">
        <v>32</v>
      </c>
      <c r="OB7" s="20">
        <v>35</v>
      </c>
      <c r="OC7" s="20">
        <v>29</v>
      </c>
      <c r="OD7" s="20">
        <v>22</v>
      </c>
      <c r="OE7" s="20">
        <v>14</v>
      </c>
      <c r="OF7" s="20">
        <v>35</v>
      </c>
      <c r="OG7" s="31">
        <v>38</v>
      </c>
      <c r="OH7" s="31">
        <v>38</v>
      </c>
      <c r="OI7" s="20">
        <v>9</v>
      </c>
      <c r="OJ7" s="20">
        <v>38</v>
      </c>
      <c r="OK7" s="20">
        <v>33</v>
      </c>
      <c r="OL7" s="20">
        <v>25</v>
      </c>
      <c r="OM7" s="20">
        <v>24</v>
      </c>
      <c r="ON7" s="20">
        <v>29</v>
      </c>
      <c r="OO7" s="20">
        <v>35</v>
      </c>
      <c r="OP7" s="31">
        <v>38</v>
      </c>
      <c r="OQ7" s="31">
        <v>34</v>
      </c>
      <c r="OR7" s="31">
        <v>38</v>
      </c>
      <c r="OS7" s="31">
        <v>21</v>
      </c>
      <c r="OT7" s="31">
        <v>38</v>
      </c>
      <c r="OU7" s="31">
        <v>38</v>
      </c>
      <c r="OV7" s="31">
        <v>38</v>
      </c>
      <c r="OW7" s="20">
        <v>25</v>
      </c>
      <c r="OX7" s="31">
        <v>26</v>
      </c>
      <c r="OY7" s="20">
        <v>55</v>
      </c>
      <c r="OZ7" s="20">
        <v>64</v>
      </c>
      <c r="PA7" s="20">
        <v>71</v>
      </c>
      <c r="PB7" s="20">
        <v>69</v>
      </c>
      <c r="PC7" s="20">
        <v>13</v>
      </c>
      <c r="PD7" s="20">
        <v>13</v>
      </c>
      <c r="PE7" s="20">
        <v>34</v>
      </c>
      <c r="PF7" s="20">
        <v>45</v>
      </c>
      <c r="PG7" s="20">
        <v>22</v>
      </c>
      <c r="PH7" s="20">
        <v>8</v>
      </c>
      <c r="PI7" s="31">
        <v>19</v>
      </c>
      <c r="PJ7" s="31">
        <v>12</v>
      </c>
      <c r="PK7" s="20">
        <v>31</v>
      </c>
      <c r="PL7" s="20">
        <v>39</v>
      </c>
      <c r="PM7" s="20">
        <v>52</v>
      </c>
      <c r="PN7" s="20">
        <v>8</v>
      </c>
      <c r="PO7" s="20">
        <v>13</v>
      </c>
      <c r="PP7" s="20">
        <v>9</v>
      </c>
      <c r="PQ7" s="20">
        <v>13</v>
      </c>
      <c r="PR7" s="20">
        <v>9</v>
      </c>
      <c r="PS7" s="20">
        <v>10</v>
      </c>
      <c r="PT7" s="20">
        <v>8</v>
      </c>
      <c r="PU7" s="20">
        <v>13</v>
      </c>
      <c r="PV7" s="31">
        <v>38</v>
      </c>
      <c r="PW7" s="31">
        <v>38</v>
      </c>
      <c r="PX7" s="20">
        <v>9</v>
      </c>
      <c r="PY7" s="20">
        <v>38</v>
      </c>
      <c r="PZ7" s="20">
        <v>33</v>
      </c>
      <c r="QA7" s="20">
        <v>25</v>
      </c>
      <c r="QB7" s="20">
        <v>24</v>
      </c>
      <c r="QC7" s="20">
        <v>29</v>
      </c>
      <c r="QD7" s="20">
        <v>35</v>
      </c>
      <c r="QE7" s="31">
        <v>38</v>
      </c>
      <c r="QF7" s="31">
        <v>34</v>
      </c>
      <c r="QG7" s="31">
        <v>38</v>
      </c>
      <c r="QH7" s="31">
        <v>21</v>
      </c>
      <c r="QI7" s="31">
        <v>38</v>
      </c>
      <c r="QJ7" s="31">
        <v>38</v>
      </c>
      <c r="QK7" s="31">
        <v>38</v>
      </c>
      <c r="QL7" s="20">
        <v>25</v>
      </c>
      <c r="QM7" s="31">
        <v>26</v>
      </c>
      <c r="QN7" s="31">
        <v>28</v>
      </c>
      <c r="QO7" s="31">
        <v>34</v>
      </c>
      <c r="QP7" s="20">
        <v>19</v>
      </c>
      <c r="QQ7" s="20">
        <v>19</v>
      </c>
      <c r="QR7" s="20">
        <v>11</v>
      </c>
      <c r="QS7" s="20">
        <v>21</v>
      </c>
      <c r="QT7" s="20">
        <v>13</v>
      </c>
      <c r="QU7" s="20">
        <v>23</v>
      </c>
      <c r="QV7" s="20">
        <v>36</v>
      </c>
      <c r="QW7" s="20">
        <v>35</v>
      </c>
      <c r="QX7" s="20">
        <v>12</v>
      </c>
      <c r="QY7" s="20">
        <v>20</v>
      </c>
      <c r="QZ7" s="20">
        <v>38</v>
      </c>
      <c r="RA7" s="31">
        <v>45</v>
      </c>
      <c r="RB7" s="20">
        <v>25</v>
      </c>
      <c r="RC7" s="20">
        <v>24</v>
      </c>
      <c r="RD7" s="20">
        <v>31</v>
      </c>
      <c r="RE7" s="20">
        <v>22</v>
      </c>
      <c r="RF7" s="20">
        <v>25</v>
      </c>
      <c r="RG7" s="20">
        <v>35</v>
      </c>
      <c r="RH7" s="31">
        <v>38</v>
      </c>
      <c r="RI7" s="31">
        <v>38</v>
      </c>
      <c r="RJ7" s="20">
        <v>9</v>
      </c>
      <c r="RK7" s="20">
        <v>38</v>
      </c>
      <c r="RL7" s="20">
        <v>33</v>
      </c>
      <c r="RM7" s="20">
        <v>25</v>
      </c>
      <c r="RN7" s="20">
        <v>19</v>
      </c>
      <c r="RO7" s="20">
        <v>25</v>
      </c>
      <c r="RP7" s="31">
        <v>12</v>
      </c>
      <c r="RQ7" s="20">
        <v>29</v>
      </c>
      <c r="RR7" s="20">
        <v>31</v>
      </c>
      <c r="RS7" s="20">
        <v>22</v>
      </c>
      <c r="RT7" s="20">
        <v>25</v>
      </c>
      <c r="RU7" s="20">
        <v>35</v>
      </c>
      <c r="RV7" s="31">
        <v>38</v>
      </c>
      <c r="RW7" s="31">
        <v>38</v>
      </c>
      <c r="RX7" s="20">
        <v>9</v>
      </c>
      <c r="RY7" s="20">
        <v>38</v>
      </c>
      <c r="RZ7" s="20">
        <v>33</v>
      </c>
      <c r="SA7" s="20">
        <v>25</v>
      </c>
      <c r="SB7" s="20">
        <v>24</v>
      </c>
      <c r="SC7" s="20">
        <v>29</v>
      </c>
      <c r="SD7" s="20">
        <v>35</v>
      </c>
      <c r="SE7" s="31">
        <v>38</v>
      </c>
      <c r="SF7" s="31">
        <v>34</v>
      </c>
      <c r="SG7" s="31">
        <v>38</v>
      </c>
      <c r="SH7" s="31">
        <v>21</v>
      </c>
      <c r="SI7" s="31">
        <v>38</v>
      </c>
      <c r="SJ7" s="31">
        <v>38</v>
      </c>
      <c r="SK7" s="31">
        <v>38</v>
      </c>
      <c r="SL7" s="20">
        <v>25</v>
      </c>
      <c r="SM7" s="31">
        <v>26</v>
      </c>
      <c r="SN7" s="31">
        <v>28</v>
      </c>
      <c r="SO7" s="31">
        <v>34</v>
      </c>
      <c r="SP7" s="20">
        <v>19</v>
      </c>
      <c r="SQ7" s="20">
        <v>19</v>
      </c>
      <c r="SR7" s="20">
        <v>11</v>
      </c>
      <c r="SS7" s="20">
        <v>21</v>
      </c>
      <c r="ST7" s="20">
        <v>13</v>
      </c>
      <c r="SU7" s="31">
        <v>19</v>
      </c>
      <c r="SV7" s="31">
        <v>31</v>
      </c>
      <c r="SW7" s="244">
        <f t="shared" si="0"/>
        <v>12744</v>
      </c>
      <c r="SX7" s="26">
        <f t="shared" si="1"/>
        <v>24.793774319066149</v>
      </c>
      <c r="SY7" s="26">
        <f t="shared" si="2"/>
        <v>12744</v>
      </c>
      <c r="SZ7" s="26">
        <f t="shared" si="3"/>
        <v>6</v>
      </c>
      <c r="TA7" s="26">
        <f t="shared" si="4"/>
        <v>514</v>
      </c>
    </row>
    <row r="8" spans="2:521">
      <c r="B8" s="125" t="s">
        <v>89</v>
      </c>
      <c r="C8" s="20">
        <v>43</v>
      </c>
      <c r="D8" s="20">
        <v>21</v>
      </c>
      <c r="E8" s="20">
        <v>38</v>
      </c>
      <c r="F8" s="20">
        <v>44</v>
      </c>
      <c r="G8" s="20">
        <v>35</v>
      </c>
      <c r="H8" s="20">
        <v>29</v>
      </c>
      <c r="I8" s="20">
        <v>22</v>
      </c>
      <c r="J8" s="20">
        <v>25</v>
      </c>
      <c r="K8" s="20">
        <v>22</v>
      </c>
      <c r="L8" s="20">
        <v>32</v>
      </c>
      <c r="M8" s="20">
        <v>38</v>
      </c>
      <c r="N8" s="31">
        <v>26</v>
      </c>
      <c r="O8" s="31">
        <v>27</v>
      </c>
      <c r="P8" s="31">
        <v>33</v>
      </c>
      <c r="Q8" s="31">
        <v>21</v>
      </c>
      <c r="R8" s="20">
        <v>25</v>
      </c>
      <c r="S8" s="20">
        <v>24</v>
      </c>
      <c r="T8" s="20">
        <v>34</v>
      </c>
      <c r="U8" s="20">
        <v>23</v>
      </c>
      <c r="V8" s="20">
        <v>23</v>
      </c>
      <c r="W8" s="20">
        <v>37</v>
      </c>
      <c r="X8" s="20">
        <v>31</v>
      </c>
      <c r="Y8" s="20">
        <v>25</v>
      </c>
      <c r="Z8" s="20">
        <v>24</v>
      </c>
      <c r="AA8" s="20">
        <v>11</v>
      </c>
      <c r="AB8" s="31">
        <v>28</v>
      </c>
      <c r="AC8" s="31">
        <v>34</v>
      </c>
      <c r="AD8" s="20">
        <v>19</v>
      </c>
      <c r="AE8" s="20">
        <v>19</v>
      </c>
      <c r="AF8" s="20">
        <v>35</v>
      </c>
      <c r="AG8" s="20">
        <v>25</v>
      </c>
      <c r="AH8" s="20">
        <v>35</v>
      </c>
      <c r="AI8" s="20">
        <v>35</v>
      </c>
      <c r="AJ8" s="20">
        <v>45</v>
      </c>
      <c r="AK8" s="20">
        <v>31</v>
      </c>
      <c r="AL8" s="20">
        <v>37</v>
      </c>
      <c r="AM8" s="20">
        <v>31</v>
      </c>
      <c r="AN8" s="31">
        <v>21</v>
      </c>
      <c r="AO8" s="20">
        <v>37</v>
      </c>
      <c r="AP8" s="20">
        <v>31</v>
      </c>
      <c r="AQ8" s="20">
        <v>25</v>
      </c>
      <c r="AR8" s="20">
        <v>24</v>
      </c>
      <c r="AS8" s="20">
        <v>34</v>
      </c>
      <c r="AT8" s="20">
        <v>37</v>
      </c>
      <c r="AU8" s="20">
        <v>31</v>
      </c>
      <c r="AV8" s="20">
        <v>25</v>
      </c>
      <c r="AW8" s="20">
        <v>35</v>
      </c>
      <c r="AX8" s="20">
        <v>45</v>
      </c>
      <c r="AY8" s="20">
        <v>31</v>
      </c>
      <c r="AZ8" s="20">
        <v>37</v>
      </c>
      <c r="BA8" s="20">
        <v>34</v>
      </c>
      <c r="BB8" s="20">
        <v>35</v>
      </c>
      <c r="BC8" s="20">
        <v>45</v>
      </c>
      <c r="BD8" s="20">
        <v>31</v>
      </c>
      <c r="BE8" s="20">
        <v>37</v>
      </c>
      <c r="BF8" s="20">
        <v>37</v>
      </c>
      <c r="BG8" s="20">
        <v>31</v>
      </c>
      <c r="BH8" s="20">
        <v>31</v>
      </c>
      <c r="BI8" s="20">
        <v>37</v>
      </c>
      <c r="BJ8" s="20">
        <v>24</v>
      </c>
      <c r="BK8" s="20">
        <v>37</v>
      </c>
      <c r="BL8" s="20">
        <v>31</v>
      </c>
      <c r="BM8" s="20">
        <v>25</v>
      </c>
      <c r="BN8" s="20">
        <v>35</v>
      </c>
      <c r="BO8" s="20">
        <v>19</v>
      </c>
      <c r="BP8" s="20">
        <v>35</v>
      </c>
      <c r="BQ8" s="20">
        <v>25</v>
      </c>
      <c r="BR8" s="20">
        <v>35</v>
      </c>
      <c r="BS8" s="20">
        <v>35</v>
      </c>
      <c r="BT8" s="20">
        <v>34</v>
      </c>
      <c r="BU8" s="20">
        <v>30</v>
      </c>
      <c r="BV8" s="20">
        <v>32</v>
      </c>
      <c r="BW8" s="20">
        <v>35</v>
      </c>
      <c r="BX8" s="20">
        <v>29</v>
      </c>
      <c r="BY8" s="20">
        <v>31</v>
      </c>
      <c r="BZ8" s="20">
        <v>35</v>
      </c>
      <c r="CA8" s="20">
        <v>45</v>
      </c>
      <c r="CB8" s="20">
        <v>31</v>
      </c>
      <c r="CC8" s="20">
        <v>37</v>
      </c>
      <c r="CD8" s="20">
        <v>31</v>
      </c>
      <c r="CE8" s="31">
        <v>21</v>
      </c>
      <c r="CF8" s="20">
        <v>34</v>
      </c>
      <c r="CG8" s="20">
        <v>23</v>
      </c>
      <c r="CH8" s="20">
        <v>23</v>
      </c>
      <c r="CI8" s="20">
        <v>37</v>
      </c>
      <c r="CJ8" s="20">
        <v>35</v>
      </c>
      <c r="CK8" s="20">
        <v>29</v>
      </c>
      <c r="CL8" s="20">
        <v>31</v>
      </c>
      <c r="CM8" s="20">
        <v>22</v>
      </c>
      <c r="CN8" s="20">
        <v>25</v>
      </c>
      <c r="CO8" s="20">
        <v>22</v>
      </c>
      <c r="CP8" s="20">
        <v>32</v>
      </c>
      <c r="CQ8" s="20">
        <v>38</v>
      </c>
      <c r="CR8" s="31">
        <v>26</v>
      </c>
      <c r="CS8" s="31">
        <v>27</v>
      </c>
      <c r="CT8" s="31">
        <v>33</v>
      </c>
      <c r="CU8" s="31">
        <v>21</v>
      </c>
      <c r="CV8" s="20">
        <v>25</v>
      </c>
      <c r="CW8" s="20">
        <v>22</v>
      </c>
      <c r="CX8" s="20">
        <v>25</v>
      </c>
      <c r="CY8" s="20">
        <v>22</v>
      </c>
      <c r="CZ8" s="20">
        <v>32</v>
      </c>
      <c r="DA8" s="20">
        <v>35</v>
      </c>
      <c r="DB8" s="20">
        <v>25</v>
      </c>
      <c r="DC8" s="20">
        <v>35</v>
      </c>
      <c r="DD8" s="20">
        <v>35</v>
      </c>
      <c r="DE8" s="20">
        <v>34</v>
      </c>
      <c r="DF8" s="20">
        <v>30</v>
      </c>
      <c r="DG8" s="20">
        <v>32</v>
      </c>
      <c r="DH8" s="20">
        <v>35</v>
      </c>
      <c r="DI8" s="31">
        <v>33</v>
      </c>
      <c r="DJ8" s="31">
        <v>21</v>
      </c>
      <c r="DK8" s="20">
        <v>25</v>
      </c>
      <c r="DL8" s="20">
        <v>24</v>
      </c>
      <c r="DM8" s="20">
        <v>34</v>
      </c>
      <c r="DN8" s="20">
        <v>23</v>
      </c>
      <c r="DO8" s="20">
        <v>23</v>
      </c>
      <c r="DP8" s="20">
        <v>37</v>
      </c>
      <c r="DQ8" s="20">
        <v>31</v>
      </c>
      <c r="DR8" s="20">
        <v>25</v>
      </c>
      <c r="DS8" s="20">
        <v>24</v>
      </c>
      <c r="DT8" s="20">
        <v>31</v>
      </c>
      <c r="DU8" s="20">
        <v>22</v>
      </c>
      <c r="DV8" s="20">
        <v>25</v>
      </c>
      <c r="DW8" s="20">
        <v>22</v>
      </c>
      <c r="DX8" s="20">
        <v>32</v>
      </c>
      <c r="DY8" s="20">
        <v>38</v>
      </c>
      <c r="DZ8" s="31">
        <v>26</v>
      </c>
      <c r="EA8" s="31">
        <v>27</v>
      </c>
      <c r="EB8" s="31">
        <v>33</v>
      </c>
      <c r="EC8" s="20">
        <v>34</v>
      </c>
      <c r="ED8" s="20">
        <v>30</v>
      </c>
      <c r="EE8" s="20">
        <v>32</v>
      </c>
      <c r="EF8" s="20">
        <v>35</v>
      </c>
      <c r="EG8" s="20">
        <v>29</v>
      </c>
      <c r="EH8" s="20">
        <v>31</v>
      </c>
      <c r="EI8" s="20">
        <v>35</v>
      </c>
      <c r="EJ8" s="20">
        <v>45</v>
      </c>
      <c r="EK8" s="20">
        <v>31</v>
      </c>
      <c r="EL8" s="20">
        <v>35</v>
      </c>
      <c r="EM8" s="20">
        <v>29</v>
      </c>
      <c r="EN8" s="20">
        <v>31</v>
      </c>
      <c r="EO8" s="20">
        <v>22</v>
      </c>
      <c r="EP8" s="20">
        <v>25</v>
      </c>
      <c r="EQ8" s="20">
        <v>22</v>
      </c>
      <c r="ER8" s="31">
        <v>21</v>
      </c>
      <c r="ES8" s="20">
        <v>25</v>
      </c>
      <c r="ET8" s="20">
        <v>24</v>
      </c>
      <c r="EU8" s="20">
        <v>34</v>
      </c>
      <c r="EV8" s="20">
        <v>23</v>
      </c>
      <c r="EW8" s="20">
        <v>23</v>
      </c>
      <c r="EX8" s="20">
        <v>37</v>
      </c>
      <c r="EY8" s="20">
        <v>31</v>
      </c>
      <c r="EZ8" s="20">
        <v>25</v>
      </c>
      <c r="FA8" s="20">
        <v>24</v>
      </c>
      <c r="FB8" s="20">
        <v>11</v>
      </c>
      <c r="FC8" s="31">
        <v>28</v>
      </c>
      <c r="FD8" s="31">
        <v>34</v>
      </c>
      <c r="FE8" s="20">
        <v>19</v>
      </c>
      <c r="FF8" s="20">
        <v>19</v>
      </c>
      <c r="FG8" s="20">
        <v>35</v>
      </c>
      <c r="FH8" s="20">
        <v>22</v>
      </c>
      <c r="FI8" s="20">
        <v>25</v>
      </c>
      <c r="FJ8" s="20">
        <v>22</v>
      </c>
      <c r="FK8" s="20">
        <v>7</v>
      </c>
      <c r="FL8" s="20">
        <v>38</v>
      </c>
      <c r="FM8" s="31">
        <v>26</v>
      </c>
      <c r="FN8" s="31">
        <v>27</v>
      </c>
      <c r="FO8" s="31">
        <v>33</v>
      </c>
      <c r="FP8" s="20">
        <v>34</v>
      </c>
      <c r="FQ8" s="20">
        <v>30</v>
      </c>
      <c r="FR8" s="20">
        <v>32</v>
      </c>
      <c r="FS8" s="20">
        <v>35</v>
      </c>
      <c r="FT8" s="20">
        <v>25</v>
      </c>
      <c r="FU8" s="20">
        <v>22</v>
      </c>
      <c r="FV8" s="20">
        <v>32</v>
      </c>
      <c r="FW8" s="20">
        <v>38</v>
      </c>
      <c r="FX8" s="31">
        <v>26</v>
      </c>
      <c r="FY8" s="31">
        <v>27</v>
      </c>
      <c r="FZ8" s="31">
        <v>33</v>
      </c>
      <c r="GA8" s="31">
        <v>21</v>
      </c>
      <c r="GB8" s="20">
        <v>25</v>
      </c>
      <c r="GC8" s="20">
        <v>31</v>
      </c>
      <c r="GD8" s="20">
        <v>37</v>
      </c>
      <c r="GE8" s="20">
        <v>37</v>
      </c>
      <c r="GF8" s="20">
        <v>31</v>
      </c>
      <c r="GG8" s="20">
        <v>31</v>
      </c>
      <c r="GH8" s="20">
        <v>37</v>
      </c>
      <c r="GI8" s="20">
        <v>32</v>
      </c>
      <c r="GJ8" s="20">
        <v>35</v>
      </c>
      <c r="GK8" s="20">
        <v>25</v>
      </c>
      <c r="GL8" s="20">
        <v>22</v>
      </c>
      <c r="GM8" s="20">
        <v>32</v>
      </c>
      <c r="GN8" s="20">
        <v>38</v>
      </c>
      <c r="GO8" s="20">
        <v>25</v>
      </c>
      <c r="GP8" s="20">
        <v>22</v>
      </c>
      <c r="GQ8" s="20">
        <v>32</v>
      </c>
      <c r="GR8" s="20">
        <v>38</v>
      </c>
      <c r="GS8" s="31">
        <v>26</v>
      </c>
      <c r="GT8" s="31">
        <v>27</v>
      </c>
      <c r="GU8" s="31">
        <v>33</v>
      </c>
      <c r="GV8" s="31">
        <v>21</v>
      </c>
      <c r="GW8" s="20">
        <v>25</v>
      </c>
      <c r="GX8" s="20">
        <v>22</v>
      </c>
      <c r="GY8" s="20">
        <v>25</v>
      </c>
      <c r="GZ8" s="20">
        <v>35</v>
      </c>
      <c r="HA8" s="20">
        <v>35</v>
      </c>
      <c r="HB8" s="20">
        <v>34</v>
      </c>
      <c r="HC8" s="20">
        <v>30</v>
      </c>
      <c r="HD8" s="20">
        <v>32</v>
      </c>
      <c r="HE8" s="20">
        <v>35</v>
      </c>
      <c r="HF8" s="31">
        <v>33</v>
      </c>
      <c r="HG8" s="31">
        <v>21</v>
      </c>
      <c r="HH8" s="20">
        <v>25</v>
      </c>
      <c r="HI8" s="20">
        <v>24</v>
      </c>
      <c r="HJ8" s="20">
        <v>34</v>
      </c>
      <c r="HK8" s="20">
        <v>35</v>
      </c>
      <c r="HL8" s="20">
        <v>29</v>
      </c>
      <c r="HM8" s="20">
        <v>31</v>
      </c>
      <c r="HN8" s="20">
        <v>35</v>
      </c>
      <c r="HO8" s="20">
        <v>45</v>
      </c>
      <c r="HP8" s="20">
        <v>31</v>
      </c>
      <c r="HQ8" s="20">
        <v>35</v>
      </c>
      <c r="HR8" s="20">
        <v>29</v>
      </c>
      <c r="HS8" s="20">
        <v>38</v>
      </c>
      <c r="HT8" s="31">
        <v>26</v>
      </c>
      <c r="HU8" s="31">
        <v>27</v>
      </c>
      <c r="HV8" s="31">
        <v>33</v>
      </c>
      <c r="HW8" s="31">
        <v>21</v>
      </c>
      <c r="HX8" s="20">
        <v>25</v>
      </c>
      <c r="HY8" s="20">
        <v>31</v>
      </c>
      <c r="HZ8" s="20">
        <v>34</v>
      </c>
      <c r="IA8" s="20">
        <v>30</v>
      </c>
      <c r="IB8" s="20">
        <v>32</v>
      </c>
      <c r="IC8" s="20">
        <v>35</v>
      </c>
      <c r="ID8" s="20">
        <v>29</v>
      </c>
      <c r="IE8" s="20">
        <v>31</v>
      </c>
      <c r="IF8" s="20">
        <v>22</v>
      </c>
      <c r="IG8" s="20">
        <v>25</v>
      </c>
      <c r="IH8" s="20">
        <v>22</v>
      </c>
      <c r="II8" s="20">
        <v>32</v>
      </c>
      <c r="IJ8" s="20">
        <v>38</v>
      </c>
      <c r="IK8" s="31">
        <v>21</v>
      </c>
      <c r="IL8" s="31">
        <v>26</v>
      </c>
      <c r="IM8" s="31">
        <v>26</v>
      </c>
      <c r="IN8" s="31">
        <v>21</v>
      </c>
      <c r="IO8" s="31">
        <v>26</v>
      </c>
      <c r="IP8" s="31">
        <v>26</v>
      </c>
      <c r="IQ8" s="31">
        <v>26</v>
      </c>
      <c r="IR8" s="31">
        <v>21</v>
      </c>
      <c r="IS8" s="31">
        <v>26</v>
      </c>
      <c r="IT8" s="20">
        <v>25</v>
      </c>
      <c r="IU8" s="20">
        <v>22</v>
      </c>
      <c r="IV8" s="20">
        <v>25</v>
      </c>
      <c r="IW8" s="20">
        <v>22</v>
      </c>
      <c r="IX8" s="20">
        <v>32</v>
      </c>
      <c r="IY8" s="20">
        <v>35</v>
      </c>
      <c r="IZ8" s="20">
        <v>25</v>
      </c>
      <c r="JA8" s="31">
        <v>26</v>
      </c>
      <c r="JB8" s="31">
        <v>26</v>
      </c>
      <c r="JC8" s="20">
        <v>25</v>
      </c>
      <c r="JD8" s="20">
        <v>22</v>
      </c>
      <c r="JE8" s="20">
        <v>25</v>
      </c>
      <c r="JF8" s="20">
        <v>22</v>
      </c>
      <c r="JG8" s="20">
        <v>32</v>
      </c>
      <c r="JH8" s="20">
        <v>35</v>
      </c>
      <c r="JI8" s="20">
        <v>25</v>
      </c>
      <c r="JJ8" s="31">
        <v>26</v>
      </c>
      <c r="JK8" s="31">
        <v>46</v>
      </c>
      <c r="JL8" s="31">
        <v>26</v>
      </c>
      <c r="JM8" s="31">
        <v>55</v>
      </c>
      <c r="JN8" s="20">
        <v>20</v>
      </c>
      <c r="JO8" s="31">
        <v>15</v>
      </c>
      <c r="JP8" s="31">
        <v>25</v>
      </c>
      <c r="JQ8" s="31">
        <v>15</v>
      </c>
      <c r="JR8" s="31">
        <v>22</v>
      </c>
      <c r="JS8" s="31">
        <v>26</v>
      </c>
      <c r="JT8" s="31">
        <v>26</v>
      </c>
      <c r="JU8" s="31">
        <v>26</v>
      </c>
      <c r="JV8" s="31">
        <v>26</v>
      </c>
      <c r="JW8" s="31">
        <v>26</v>
      </c>
      <c r="JX8" s="31">
        <v>26</v>
      </c>
      <c r="JY8" s="31">
        <v>26</v>
      </c>
      <c r="JZ8" s="20">
        <v>20</v>
      </c>
      <c r="KA8" s="31">
        <v>15</v>
      </c>
      <c r="KB8" s="31">
        <v>25</v>
      </c>
      <c r="KC8" s="31">
        <v>15</v>
      </c>
      <c r="KD8" s="31">
        <v>22</v>
      </c>
      <c r="KE8" s="31">
        <v>26</v>
      </c>
      <c r="KF8" s="31">
        <v>26</v>
      </c>
      <c r="KG8" s="31">
        <v>26</v>
      </c>
      <c r="KH8" s="20">
        <v>19</v>
      </c>
      <c r="KI8" s="20">
        <v>25</v>
      </c>
      <c r="KJ8" s="31">
        <v>12</v>
      </c>
      <c r="KK8" s="31">
        <v>45</v>
      </c>
      <c r="KL8" s="31">
        <v>12</v>
      </c>
      <c r="KM8" s="31">
        <v>35</v>
      </c>
      <c r="KN8" s="31">
        <v>12</v>
      </c>
      <c r="KO8" s="31">
        <v>6</v>
      </c>
      <c r="KP8" s="31">
        <v>12</v>
      </c>
      <c r="KQ8" s="31">
        <v>33</v>
      </c>
      <c r="KR8" s="31">
        <v>26</v>
      </c>
      <c r="KS8" s="20">
        <v>25</v>
      </c>
      <c r="KT8" s="20">
        <v>35</v>
      </c>
      <c r="KU8" s="20">
        <v>35</v>
      </c>
      <c r="KV8" s="20">
        <v>34</v>
      </c>
      <c r="KW8" s="20">
        <v>30</v>
      </c>
      <c r="KX8" s="20">
        <v>32</v>
      </c>
      <c r="KY8" s="20">
        <v>35</v>
      </c>
      <c r="KZ8" s="31">
        <v>33</v>
      </c>
      <c r="LA8" s="20">
        <v>31</v>
      </c>
      <c r="LB8" s="20">
        <v>35</v>
      </c>
      <c r="LC8" s="20">
        <v>45</v>
      </c>
      <c r="LD8" s="20">
        <v>31</v>
      </c>
      <c r="LE8" s="20">
        <v>37</v>
      </c>
      <c r="LF8" s="20">
        <v>31</v>
      </c>
      <c r="LG8" s="31">
        <v>21</v>
      </c>
      <c r="LH8" s="20">
        <v>34</v>
      </c>
      <c r="LI8" s="20">
        <v>23</v>
      </c>
      <c r="LJ8" s="20">
        <v>23</v>
      </c>
      <c r="LK8" s="20">
        <v>37</v>
      </c>
      <c r="LL8" s="20">
        <v>35</v>
      </c>
      <c r="LM8" s="20">
        <v>29</v>
      </c>
      <c r="LN8" s="20">
        <v>31</v>
      </c>
      <c r="LO8" s="20">
        <v>22</v>
      </c>
      <c r="LP8" s="20">
        <v>31</v>
      </c>
      <c r="LQ8" s="20">
        <v>37</v>
      </c>
      <c r="LR8" s="20">
        <v>31</v>
      </c>
      <c r="LS8" s="31">
        <v>21</v>
      </c>
      <c r="LT8" s="20">
        <v>20</v>
      </c>
      <c r="LU8" s="31">
        <v>15</v>
      </c>
      <c r="LV8" s="31">
        <v>25</v>
      </c>
      <c r="LW8" s="31">
        <v>15</v>
      </c>
      <c r="LX8" s="31">
        <v>22</v>
      </c>
      <c r="LY8" s="31">
        <v>26</v>
      </c>
      <c r="LZ8" s="31">
        <v>26</v>
      </c>
      <c r="MA8" s="31">
        <v>26</v>
      </c>
      <c r="MB8" s="20">
        <v>19</v>
      </c>
      <c r="MC8" s="20">
        <v>25</v>
      </c>
      <c r="MD8" s="31">
        <v>12</v>
      </c>
      <c r="ME8" s="20">
        <v>29</v>
      </c>
      <c r="MF8" s="20">
        <v>31</v>
      </c>
      <c r="MG8" s="20">
        <v>22</v>
      </c>
      <c r="MH8" s="20">
        <v>25</v>
      </c>
      <c r="MI8" s="20">
        <v>22</v>
      </c>
      <c r="MJ8" s="20">
        <v>32</v>
      </c>
      <c r="MK8" s="20">
        <v>38</v>
      </c>
      <c r="ML8" s="31">
        <v>21</v>
      </c>
      <c r="MM8" s="31">
        <v>26</v>
      </c>
      <c r="MN8" s="31">
        <v>26</v>
      </c>
      <c r="MO8" s="20">
        <v>37</v>
      </c>
      <c r="MP8" s="20">
        <v>31</v>
      </c>
      <c r="MQ8" s="20">
        <v>25</v>
      </c>
      <c r="MR8" s="20">
        <v>24</v>
      </c>
      <c r="MS8" s="20">
        <v>11</v>
      </c>
      <c r="MT8" s="31">
        <v>28</v>
      </c>
      <c r="MU8" s="31">
        <v>34</v>
      </c>
      <c r="MV8" s="20">
        <v>19</v>
      </c>
      <c r="MW8" s="20">
        <v>19</v>
      </c>
      <c r="MX8" s="20">
        <v>35</v>
      </c>
      <c r="MY8" s="31">
        <v>34</v>
      </c>
      <c r="MZ8" s="20">
        <v>44</v>
      </c>
      <c r="NA8" s="20">
        <v>31</v>
      </c>
      <c r="NB8" s="20">
        <v>34</v>
      </c>
      <c r="NC8" s="20">
        <v>23</v>
      </c>
      <c r="ND8" s="20">
        <v>23</v>
      </c>
      <c r="NE8" s="20">
        <v>37</v>
      </c>
      <c r="NF8" s="31">
        <v>26</v>
      </c>
      <c r="NG8" s="31">
        <v>48</v>
      </c>
      <c r="NH8" s="20">
        <v>35</v>
      </c>
      <c r="NI8" s="20">
        <v>34</v>
      </c>
      <c r="NJ8" s="20">
        <v>30</v>
      </c>
      <c r="NK8" s="20">
        <v>32</v>
      </c>
      <c r="NL8" s="20">
        <v>35</v>
      </c>
      <c r="NM8" s="31">
        <v>33</v>
      </c>
      <c r="NN8" s="20">
        <v>31</v>
      </c>
      <c r="NO8" s="20">
        <v>35</v>
      </c>
      <c r="NP8" s="31">
        <v>48</v>
      </c>
      <c r="NQ8" s="31">
        <v>48</v>
      </c>
      <c r="NR8" s="31">
        <v>48</v>
      </c>
      <c r="NS8" s="31">
        <v>48</v>
      </c>
      <c r="NT8" s="20">
        <v>32</v>
      </c>
      <c r="NU8" s="20">
        <v>35</v>
      </c>
      <c r="NV8" s="31">
        <v>15</v>
      </c>
      <c r="NW8" s="31">
        <v>25</v>
      </c>
      <c r="NX8" s="31">
        <v>15</v>
      </c>
      <c r="NY8" s="20">
        <v>34</v>
      </c>
      <c r="NZ8" s="20">
        <v>30</v>
      </c>
      <c r="OA8" s="20">
        <v>32</v>
      </c>
      <c r="OB8" s="20">
        <v>35</v>
      </c>
      <c r="OC8" s="20">
        <v>29</v>
      </c>
      <c r="OD8" s="20">
        <v>31</v>
      </c>
      <c r="OE8" s="20">
        <v>36</v>
      </c>
      <c r="OF8" s="20">
        <v>27</v>
      </c>
      <c r="OG8" s="31">
        <v>19</v>
      </c>
      <c r="OH8" s="31">
        <v>19</v>
      </c>
      <c r="OI8" s="20">
        <v>19</v>
      </c>
      <c r="OJ8" s="20">
        <v>20</v>
      </c>
      <c r="OK8" s="20">
        <v>24</v>
      </c>
      <c r="OL8" s="20">
        <v>11</v>
      </c>
      <c r="OM8" s="20">
        <v>21</v>
      </c>
      <c r="ON8" s="20">
        <v>42</v>
      </c>
      <c r="OO8" s="20">
        <v>27</v>
      </c>
      <c r="OP8" s="31">
        <v>19</v>
      </c>
      <c r="OQ8" s="31">
        <v>27</v>
      </c>
      <c r="OR8" s="31">
        <v>19</v>
      </c>
      <c r="OS8" s="31">
        <v>42</v>
      </c>
      <c r="OT8" s="31">
        <v>19</v>
      </c>
      <c r="OU8" s="31">
        <v>19</v>
      </c>
      <c r="OV8" s="31">
        <v>19</v>
      </c>
      <c r="OW8" s="31">
        <v>19</v>
      </c>
      <c r="OX8" s="31">
        <v>19</v>
      </c>
      <c r="OY8" s="20">
        <v>28</v>
      </c>
      <c r="OZ8" s="20">
        <v>35</v>
      </c>
      <c r="PA8" s="20">
        <v>64</v>
      </c>
      <c r="PB8" s="20">
        <v>87</v>
      </c>
      <c r="PC8" s="31">
        <v>35</v>
      </c>
      <c r="PD8" s="31">
        <v>12</v>
      </c>
      <c r="PE8" s="31">
        <v>6</v>
      </c>
      <c r="PF8" s="31">
        <v>12</v>
      </c>
      <c r="PG8" s="20">
        <v>25</v>
      </c>
      <c r="PH8" s="20">
        <v>22</v>
      </c>
      <c r="PI8" s="20">
        <v>38</v>
      </c>
      <c r="PJ8" s="20">
        <v>33</v>
      </c>
      <c r="PK8" s="20">
        <v>25</v>
      </c>
      <c r="PL8" s="20">
        <v>24</v>
      </c>
      <c r="PM8" s="20">
        <v>34</v>
      </c>
      <c r="PN8" s="31">
        <v>38</v>
      </c>
      <c r="PO8" s="31">
        <v>15</v>
      </c>
      <c r="PP8" s="31">
        <v>38</v>
      </c>
      <c r="PQ8" s="20">
        <v>25</v>
      </c>
      <c r="PR8" s="20">
        <v>24</v>
      </c>
      <c r="PS8" s="20">
        <v>29</v>
      </c>
      <c r="PT8" s="20">
        <v>35</v>
      </c>
      <c r="PU8" s="31">
        <v>38</v>
      </c>
      <c r="PV8" s="31">
        <v>34</v>
      </c>
      <c r="PW8" s="31">
        <v>38</v>
      </c>
      <c r="PX8" s="20">
        <v>19</v>
      </c>
      <c r="PY8" s="20">
        <v>20</v>
      </c>
      <c r="PZ8" s="20">
        <v>24</v>
      </c>
      <c r="QA8" s="20">
        <v>11</v>
      </c>
      <c r="QB8" s="20">
        <v>21</v>
      </c>
      <c r="QC8" s="20">
        <v>42</v>
      </c>
      <c r="QD8" s="20">
        <v>27</v>
      </c>
      <c r="QE8" s="31">
        <v>19</v>
      </c>
      <c r="QF8" s="31">
        <v>27</v>
      </c>
      <c r="QG8" s="31">
        <v>19</v>
      </c>
      <c r="QH8" s="31">
        <v>42</v>
      </c>
      <c r="QI8" s="31">
        <v>38</v>
      </c>
      <c r="QJ8" s="31">
        <v>38</v>
      </c>
      <c r="QK8" s="20">
        <v>25</v>
      </c>
      <c r="QL8" s="31">
        <v>26</v>
      </c>
      <c r="QM8" s="31">
        <v>28</v>
      </c>
      <c r="QN8" s="31">
        <v>34</v>
      </c>
      <c r="QO8" s="20">
        <v>19</v>
      </c>
      <c r="QP8" s="20">
        <v>19</v>
      </c>
      <c r="QQ8" s="20">
        <v>11</v>
      </c>
      <c r="QR8" s="20">
        <v>21</v>
      </c>
      <c r="QS8" s="20">
        <v>13</v>
      </c>
      <c r="QT8" s="20">
        <v>19</v>
      </c>
      <c r="QU8" s="20">
        <v>25</v>
      </c>
      <c r="QV8" s="31">
        <v>12</v>
      </c>
      <c r="QW8" s="20">
        <v>29</v>
      </c>
      <c r="QX8" s="20">
        <v>31</v>
      </c>
      <c r="QY8" s="20">
        <v>22</v>
      </c>
      <c r="QZ8" s="20">
        <v>25</v>
      </c>
      <c r="RA8" s="20">
        <v>22</v>
      </c>
      <c r="RB8" s="20">
        <v>32</v>
      </c>
      <c r="RC8" s="20">
        <v>38</v>
      </c>
      <c r="RD8" s="31">
        <v>21</v>
      </c>
      <c r="RE8" s="31">
        <v>26</v>
      </c>
      <c r="RF8" s="20">
        <v>24</v>
      </c>
      <c r="RG8" s="20">
        <v>11</v>
      </c>
      <c r="RH8" s="20">
        <v>21</v>
      </c>
      <c r="RI8" s="20">
        <v>42</v>
      </c>
      <c r="RJ8" s="20">
        <v>27</v>
      </c>
      <c r="RK8" s="31">
        <v>19</v>
      </c>
      <c r="RL8" s="31">
        <v>27</v>
      </c>
      <c r="RM8" s="31">
        <v>19</v>
      </c>
      <c r="RN8" s="31">
        <v>42</v>
      </c>
      <c r="RO8" s="31">
        <v>19</v>
      </c>
      <c r="RP8" s="31">
        <v>19</v>
      </c>
      <c r="RQ8" s="31">
        <v>33</v>
      </c>
      <c r="RR8" s="31">
        <v>21</v>
      </c>
      <c r="RS8" s="20">
        <v>25</v>
      </c>
      <c r="RT8" s="20">
        <v>77</v>
      </c>
      <c r="RU8" s="20">
        <v>27</v>
      </c>
      <c r="RV8" s="31">
        <v>19</v>
      </c>
      <c r="RW8" s="31">
        <v>19</v>
      </c>
      <c r="RX8" s="20">
        <v>19</v>
      </c>
      <c r="RY8" s="20">
        <v>20</v>
      </c>
      <c r="RZ8" s="20">
        <v>24</v>
      </c>
      <c r="SA8" s="20">
        <v>11</v>
      </c>
      <c r="SB8" s="20">
        <v>21</v>
      </c>
      <c r="SC8" s="20">
        <v>42</v>
      </c>
      <c r="SD8" s="20">
        <v>27</v>
      </c>
      <c r="SE8" s="31">
        <v>19</v>
      </c>
      <c r="SF8" s="31">
        <v>27</v>
      </c>
      <c r="SG8" s="31">
        <v>19</v>
      </c>
      <c r="SH8" s="31">
        <v>42</v>
      </c>
      <c r="SI8" s="31">
        <v>19</v>
      </c>
      <c r="SJ8" s="31">
        <v>19</v>
      </c>
      <c r="SK8" s="31">
        <v>19</v>
      </c>
      <c r="SL8" s="31">
        <v>19</v>
      </c>
      <c r="SM8" s="31">
        <v>19</v>
      </c>
      <c r="SN8" s="31">
        <v>33</v>
      </c>
      <c r="SO8" s="31">
        <v>21</v>
      </c>
      <c r="SP8" s="20">
        <v>25</v>
      </c>
      <c r="SQ8" s="20">
        <v>24</v>
      </c>
      <c r="SR8" s="20">
        <v>22</v>
      </c>
      <c r="SS8" s="20">
        <v>32</v>
      </c>
      <c r="ST8" s="20">
        <v>38</v>
      </c>
      <c r="SU8" s="31">
        <v>26</v>
      </c>
      <c r="SV8" s="31">
        <v>49</v>
      </c>
      <c r="SW8" s="244">
        <f t="shared" si="0"/>
        <v>14593</v>
      </c>
      <c r="SX8" s="26">
        <f t="shared" si="1"/>
        <v>28.391050583657588</v>
      </c>
      <c r="SY8" s="26">
        <f t="shared" si="2"/>
        <v>14593</v>
      </c>
      <c r="SZ8" s="26">
        <f t="shared" si="3"/>
        <v>6</v>
      </c>
      <c r="TA8" s="26">
        <f t="shared" si="4"/>
        <v>514</v>
      </c>
    </row>
    <row r="9" spans="2:521">
      <c r="B9" s="125" t="s">
        <v>15</v>
      </c>
      <c r="C9" s="20">
        <f t="shared" ref="C9:BN9" si="5">SUM(C4:C8)</f>
        <v>141</v>
      </c>
      <c r="D9" s="20">
        <f t="shared" si="5"/>
        <v>192</v>
      </c>
      <c r="E9" s="20">
        <f t="shared" si="5"/>
        <v>165</v>
      </c>
      <c r="F9" s="20">
        <f t="shared" si="5"/>
        <v>190</v>
      </c>
      <c r="G9" s="20">
        <f t="shared" si="5"/>
        <v>205</v>
      </c>
      <c r="H9" s="20">
        <f t="shared" si="5"/>
        <v>114</v>
      </c>
      <c r="I9" s="20">
        <f t="shared" si="5"/>
        <v>109</v>
      </c>
      <c r="J9" s="20">
        <f t="shared" si="5"/>
        <v>122</v>
      </c>
      <c r="K9" s="20">
        <f t="shared" si="5"/>
        <v>91</v>
      </c>
      <c r="L9" s="20">
        <f t="shared" si="5"/>
        <v>107</v>
      </c>
      <c r="M9" s="20">
        <f t="shared" si="5"/>
        <v>118</v>
      </c>
      <c r="N9" s="20">
        <f t="shared" si="5"/>
        <v>110</v>
      </c>
      <c r="O9" s="20">
        <f t="shared" si="5"/>
        <v>91</v>
      </c>
      <c r="P9" s="20">
        <f t="shared" si="5"/>
        <v>135</v>
      </c>
      <c r="Q9" s="20">
        <f t="shared" si="5"/>
        <v>113</v>
      </c>
      <c r="R9" s="20">
        <f t="shared" si="5"/>
        <v>104</v>
      </c>
      <c r="S9" s="20">
        <f t="shared" si="5"/>
        <v>97</v>
      </c>
      <c r="T9" s="20">
        <f t="shared" si="5"/>
        <v>106</v>
      </c>
      <c r="U9" s="20">
        <f t="shared" si="5"/>
        <v>102</v>
      </c>
      <c r="V9" s="20">
        <f t="shared" si="5"/>
        <v>94</v>
      </c>
      <c r="W9" s="20">
        <f t="shared" si="5"/>
        <v>141</v>
      </c>
      <c r="X9" s="20">
        <f t="shared" si="5"/>
        <v>99</v>
      </c>
      <c r="Y9" s="20">
        <f t="shared" si="5"/>
        <v>106</v>
      </c>
      <c r="Z9" s="20">
        <f t="shared" si="5"/>
        <v>91</v>
      </c>
      <c r="AA9" s="20">
        <f t="shared" si="5"/>
        <v>112</v>
      </c>
      <c r="AB9" s="20">
        <f t="shared" si="5"/>
        <v>120</v>
      </c>
      <c r="AC9" s="20">
        <f t="shared" si="5"/>
        <v>154</v>
      </c>
      <c r="AD9" s="20">
        <f t="shared" si="5"/>
        <v>111</v>
      </c>
      <c r="AE9" s="20">
        <f t="shared" si="5"/>
        <v>115</v>
      </c>
      <c r="AF9" s="20">
        <f t="shared" si="5"/>
        <v>137</v>
      </c>
      <c r="AG9" s="20">
        <f t="shared" si="5"/>
        <v>132</v>
      </c>
      <c r="AH9" s="20">
        <f t="shared" si="5"/>
        <v>111</v>
      </c>
      <c r="AI9" s="20">
        <f t="shared" si="5"/>
        <v>111</v>
      </c>
      <c r="AJ9" s="20">
        <f t="shared" si="5"/>
        <v>100</v>
      </c>
      <c r="AK9" s="20">
        <f t="shared" si="5"/>
        <v>118</v>
      </c>
      <c r="AL9" s="20">
        <f t="shared" si="5"/>
        <v>134</v>
      </c>
      <c r="AM9" s="20">
        <f t="shared" si="5"/>
        <v>99</v>
      </c>
      <c r="AN9" s="20">
        <f t="shared" si="5"/>
        <v>113</v>
      </c>
      <c r="AO9" s="20">
        <f t="shared" si="5"/>
        <v>141</v>
      </c>
      <c r="AP9" s="20">
        <f t="shared" si="5"/>
        <v>99</v>
      </c>
      <c r="AQ9" s="20">
        <f t="shared" si="5"/>
        <v>106</v>
      </c>
      <c r="AR9" s="20">
        <f t="shared" si="5"/>
        <v>97</v>
      </c>
      <c r="AS9" s="20">
        <f t="shared" si="5"/>
        <v>106</v>
      </c>
      <c r="AT9" s="20">
        <f t="shared" si="5"/>
        <v>141</v>
      </c>
      <c r="AU9" s="20">
        <f t="shared" si="5"/>
        <v>99</v>
      </c>
      <c r="AV9" s="20">
        <f t="shared" si="5"/>
        <v>106</v>
      </c>
      <c r="AW9" s="20">
        <f t="shared" si="5"/>
        <v>111</v>
      </c>
      <c r="AX9" s="20">
        <f t="shared" si="5"/>
        <v>100</v>
      </c>
      <c r="AY9" s="20">
        <f t="shared" si="5"/>
        <v>118</v>
      </c>
      <c r="AZ9" s="20">
        <f t="shared" si="5"/>
        <v>134</v>
      </c>
      <c r="BA9" s="20">
        <f t="shared" si="5"/>
        <v>106</v>
      </c>
      <c r="BB9" s="20">
        <f t="shared" si="5"/>
        <v>111</v>
      </c>
      <c r="BC9" s="20">
        <f t="shared" si="5"/>
        <v>100</v>
      </c>
      <c r="BD9" s="20">
        <f t="shared" si="5"/>
        <v>118</v>
      </c>
      <c r="BE9" s="20">
        <f t="shared" si="5"/>
        <v>134</v>
      </c>
      <c r="BF9" s="20">
        <f t="shared" si="5"/>
        <v>141</v>
      </c>
      <c r="BG9" s="20">
        <f t="shared" si="5"/>
        <v>99</v>
      </c>
      <c r="BH9" s="20">
        <f t="shared" si="5"/>
        <v>118</v>
      </c>
      <c r="BI9" s="20">
        <f t="shared" si="5"/>
        <v>134</v>
      </c>
      <c r="BJ9" s="20">
        <f t="shared" si="5"/>
        <v>97</v>
      </c>
      <c r="BK9" s="20">
        <f t="shared" si="5"/>
        <v>141</v>
      </c>
      <c r="BL9" s="20">
        <f t="shared" si="5"/>
        <v>99</v>
      </c>
      <c r="BM9" s="20">
        <f t="shared" si="5"/>
        <v>106</v>
      </c>
      <c r="BN9" s="20">
        <f t="shared" si="5"/>
        <v>111</v>
      </c>
      <c r="BO9" s="20">
        <f t="shared" ref="BO9:DZ9" si="6">SUM(BO4:BO8)</f>
        <v>115</v>
      </c>
      <c r="BP9" s="20">
        <f t="shared" si="6"/>
        <v>137</v>
      </c>
      <c r="BQ9" s="20">
        <f t="shared" si="6"/>
        <v>132</v>
      </c>
      <c r="BR9" s="20">
        <f t="shared" si="6"/>
        <v>111</v>
      </c>
      <c r="BS9" s="20">
        <f t="shared" si="6"/>
        <v>111</v>
      </c>
      <c r="BT9" s="20">
        <f t="shared" si="6"/>
        <v>141</v>
      </c>
      <c r="BU9" s="20">
        <f t="shared" si="6"/>
        <v>155</v>
      </c>
      <c r="BV9" s="20">
        <f t="shared" si="6"/>
        <v>143</v>
      </c>
      <c r="BW9" s="20">
        <f t="shared" si="6"/>
        <v>131</v>
      </c>
      <c r="BX9" s="20">
        <f t="shared" si="6"/>
        <v>114</v>
      </c>
      <c r="BY9" s="20">
        <f t="shared" si="6"/>
        <v>96</v>
      </c>
      <c r="BZ9" s="20">
        <f t="shared" si="6"/>
        <v>111</v>
      </c>
      <c r="CA9" s="20">
        <f t="shared" si="6"/>
        <v>100</v>
      </c>
      <c r="CB9" s="20">
        <f t="shared" si="6"/>
        <v>118</v>
      </c>
      <c r="CC9" s="20">
        <f t="shared" si="6"/>
        <v>134</v>
      </c>
      <c r="CD9" s="20">
        <f t="shared" si="6"/>
        <v>99</v>
      </c>
      <c r="CE9" s="20">
        <f t="shared" si="6"/>
        <v>113</v>
      </c>
      <c r="CF9" s="20">
        <f t="shared" si="6"/>
        <v>106</v>
      </c>
      <c r="CG9" s="20">
        <f t="shared" si="6"/>
        <v>102</v>
      </c>
      <c r="CH9" s="20">
        <f t="shared" si="6"/>
        <v>94</v>
      </c>
      <c r="CI9" s="20">
        <f t="shared" si="6"/>
        <v>141</v>
      </c>
      <c r="CJ9" s="20">
        <f t="shared" si="6"/>
        <v>131</v>
      </c>
      <c r="CK9" s="20">
        <f t="shared" si="6"/>
        <v>114</v>
      </c>
      <c r="CL9" s="20">
        <f t="shared" si="6"/>
        <v>96</v>
      </c>
      <c r="CM9" s="20">
        <f t="shared" si="6"/>
        <v>109</v>
      </c>
      <c r="CN9" s="20">
        <f t="shared" si="6"/>
        <v>122</v>
      </c>
      <c r="CO9" s="20">
        <f t="shared" si="6"/>
        <v>91</v>
      </c>
      <c r="CP9" s="20">
        <f t="shared" si="6"/>
        <v>107</v>
      </c>
      <c r="CQ9" s="20">
        <f t="shared" si="6"/>
        <v>118</v>
      </c>
      <c r="CR9" s="20">
        <f t="shared" si="6"/>
        <v>110</v>
      </c>
      <c r="CS9" s="20">
        <f t="shared" si="6"/>
        <v>91</v>
      </c>
      <c r="CT9" s="20">
        <f t="shared" si="6"/>
        <v>135</v>
      </c>
      <c r="CU9" s="20">
        <f t="shared" si="6"/>
        <v>113</v>
      </c>
      <c r="CV9" s="20">
        <f t="shared" si="6"/>
        <v>104</v>
      </c>
      <c r="CW9" s="20">
        <f t="shared" si="6"/>
        <v>109</v>
      </c>
      <c r="CX9" s="20">
        <f t="shared" si="6"/>
        <v>122</v>
      </c>
      <c r="CY9" s="20">
        <f t="shared" si="6"/>
        <v>91</v>
      </c>
      <c r="CZ9" s="20">
        <f t="shared" si="6"/>
        <v>107</v>
      </c>
      <c r="DA9" s="20">
        <f t="shared" si="6"/>
        <v>127</v>
      </c>
      <c r="DB9" s="20">
        <f t="shared" si="6"/>
        <v>122</v>
      </c>
      <c r="DC9" s="20">
        <f t="shared" si="6"/>
        <v>98</v>
      </c>
      <c r="DD9" s="20">
        <f t="shared" si="6"/>
        <v>131</v>
      </c>
      <c r="DE9" s="20">
        <f t="shared" si="6"/>
        <v>132</v>
      </c>
      <c r="DF9" s="20">
        <f t="shared" si="6"/>
        <v>165</v>
      </c>
      <c r="DG9" s="20">
        <f t="shared" si="6"/>
        <v>123</v>
      </c>
      <c r="DH9" s="20">
        <f t="shared" si="6"/>
        <v>98</v>
      </c>
      <c r="DI9" s="20">
        <f t="shared" si="6"/>
        <v>108</v>
      </c>
      <c r="DJ9" s="20">
        <f t="shared" si="6"/>
        <v>113</v>
      </c>
      <c r="DK9" s="20">
        <f t="shared" si="6"/>
        <v>104</v>
      </c>
      <c r="DL9" s="20">
        <f t="shared" si="6"/>
        <v>97</v>
      </c>
      <c r="DM9" s="20">
        <f t="shared" si="6"/>
        <v>106</v>
      </c>
      <c r="DN9" s="20">
        <f t="shared" si="6"/>
        <v>102</v>
      </c>
      <c r="DO9" s="20">
        <f t="shared" si="6"/>
        <v>94</v>
      </c>
      <c r="DP9" s="20">
        <f t="shared" si="6"/>
        <v>141</v>
      </c>
      <c r="DQ9" s="20">
        <f t="shared" si="6"/>
        <v>99</v>
      </c>
      <c r="DR9" s="20">
        <f t="shared" si="6"/>
        <v>106</v>
      </c>
      <c r="DS9" s="20">
        <f t="shared" si="6"/>
        <v>91</v>
      </c>
      <c r="DT9" s="20">
        <f t="shared" si="6"/>
        <v>96</v>
      </c>
      <c r="DU9" s="20">
        <f t="shared" si="6"/>
        <v>109</v>
      </c>
      <c r="DV9" s="20">
        <f t="shared" si="6"/>
        <v>122</v>
      </c>
      <c r="DW9" s="20">
        <f t="shared" si="6"/>
        <v>91</v>
      </c>
      <c r="DX9" s="20">
        <f t="shared" si="6"/>
        <v>130</v>
      </c>
      <c r="DY9" s="20">
        <f t="shared" si="6"/>
        <v>118</v>
      </c>
      <c r="DZ9" s="20">
        <f t="shared" si="6"/>
        <v>110</v>
      </c>
      <c r="EA9" s="20">
        <f t="shared" ref="EA9:GL9" si="7">SUM(EA4:EA8)</f>
        <v>170</v>
      </c>
      <c r="EB9" s="20">
        <f t="shared" si="7"/>
        <v>135</v>
      </c>
      <c r="EC9" s="20">
        <f t="shared" si="7"/>
        <v>141</v>
      </c>
      <c r="ED9" s="20">
        <f t="shared" si="7"/>
        <v>155</v>
      </c>
      <c r="EE9" s="20">
        <f t="shared" si="7"/>
        <v>143</v>
      </c>
      <c r="EF9" s="20">
        <f t="shared" si="7"/>
        <v>131</v>
      </c>
      <c r="EG9" s="20">
        <f t="shared" si="7"/>
        <v>114</v>
      </c>
      <c r="EH9" s="20">
        <f t="shared" si="7"/>
        <v>96</v>
      </c>
      <c r="EI9" s="20">
        <f t="shared" si="7"/>
        <v>111</v>
      </c>
      <c r="EJ9" s="20">
        <f t="shared" si="7"/>
        <v>100</v>
      </c>
      <c r="EK9" s="20">
        <f t="shared" si="7"/>
        <v>118</v>
      </c>
      <c r="EL9" s="20">
        <f t="shared" si="7"/>
        <v>131</v>
      </c>
      <c r="EM9" s="20">
        <f t="shared" si="7"/>
        <v>114</v>
      </c>
      <c r="EN9" s="20">
        <f t="shared" si="7"/>
        <v>96</v>
      </c>
      <c r="EO9" s="20">
        <f t="shared" si="7"/>
        <v>109</v>
      </c>
      <c r="EP9" s="20">
        <f t="shared" si="7"/>
        <v>122</v>
      </c>
      <c r="EQ9" s="20">
        <f t="shared" si="7"/>
        <v>91</v>
      </c>
      <c r="ER9" s="20">
        <f t="shared" si="7"/>
        <v>113</v>
      </c>
      <c r="ES9" s="20">
        <f t="shared" si="7"/>
        <v>104</v>
      </c>
      <c r="ET9" s="20">
        <f t="shared" si="7"/>
        <v>97</v>
      </c>
      <c r="EU9" s="20">
        <f t="shared" si="7"/>
        <v>106</v>
      </c>
      <c r="EV9" s="20">
        <f t="shared" si="7"/>
        <v>102</v>
      </c>
      <c r="EW9" s="20">
        <f t="shared" si="7"/>
        <v>94</v>
      </c>
      <c r="EX9" s="20">
        <f t="shared" si="7"/>
        <v>141</v>
      </c>
      <c r="EY9" s="20">
        <f t="shared" si="7"/>
        <v>99</v>
      </c>
      <c r="EZ9" s="20">
        <f t="shared" si="7"/>
        <v>106</v>
      </c>
      <c r="FA9" s="20">
        <f t="shared" si="7"/>
        <v>91</v>
      </c>
      <c r="FB9" s="20">
        <f t="shared" si="7"/>
        <v>112</v>
      </c>
      <c r="FC9" s="20">
        <f t="shared" si="7"/>
        <v>120</v>
      </c>
      <c r="FD9" s="20">
        <f t="shared" si="7"/>
        <v>154</v>
      </c>
      <c r="FE9" s="20">
        <f t="shared" si="7"/>
        <v>111</v>
      </c>
      <c r="FF9" s="20">
        <f t="shared" si="7"/>
        <v>115</v>
      </c>
      <c r="FG9" s="20">
        <f t="shared" si="7"/>
        <v>137</v>
      </c>
      <c r="FH9" s="20">
        <f t="shared" si="7"/>
        <v>109</v>
      </c>
      <c r="FI9" s="20">
        <f t="shared" si="7"/>
        <v>122</v>
      </c>
      <c r="FJ9" s="20">
        <f t="shared" si="7"/>
        <v>91</v>
      </c>
      <c r="FK9" s="20">
        <f t="shared" si="7"/>
        <v>128</v>
      </c>
      <c r="FL9" s="20">
        <f t="shared" si="7"/>
        <v>118</v>
      </c>
      <c r="FM9" s="20">
        <f t="shared" si="7"/>
        <v>110</v>
      </c>
      <c r="FN9" s="20">
        <f t="shared" si="7"/>
        <v>91</v>
      </c>
      <c r="FO9" s="20">
        <f t="shared" si="7"/>
        <v>135</v>
      </c>
      <c r="FP9" s="20">
        <f t="shared" si="7"/>
        <v>141</v>
      </c>
      <c r="FQ9" s="20">
        <f t="shared" si="7"/>
        <v>155</v>
      </c>
      <c r="FR9" s="20">
        <f t="shared" si="7"/>
        <v>143</v>
      </c>
      <c r="FS9" s="20">
        <f t="shared" si="7"/>
        <v>131</v>
      </c>
      <c r="FT9" s="20">
        <f t="shared" si="7"/>
        <v>122</v>
      </c>
      <c r="FU9" s="20">
        <f t="shared" si="7"/>
        <v>91</v>
      </c>
      <c r="FV9" s="20">
        <f t="shared" si="7"/>
        <v>144</v>
      </c>
      <c r="FW9" s="20">
        <f t="shared" si="7"/>
        <v>118</v>
      </c>
      <c r="FX9" s="20">
        <f t="shared" si="7"/>
        <v>110</v>
      </c>
      <c r="FY9" s="20">
        <f t="shared" si="7"/>
        <v>127</v>
      </c>
      <c r="FZ9" s="20">
        <f t="shared" si="7"/>
        <v>135</v>
      </c>
      <c r="GA9" s="20">
        <f t="shared" si="7"/>
        <v>113</v>
      </c>
      <c r="GB9" s="20">
        <f t="shared" si="7"/>
        <v>104</v>
      </c>
      <c r="GC9" s="20">
        <f t="shared" si="7"/>
        <v>118</v>
      </c>
      <c r="GD9" s="20">
        <f t="shared" si="7"/>
        <v>134</v>
      </c>
      <c r="GE9" s="20">
        <f t="shared" si="7"/>
        <v>141</v>
      </c>
      <c r="GF9" s="20">
        <f t="shared" si="7"/>
        <v>99</v>
      </c>
      <c r="GG9" s="20">
        <f t="shared" si="7"/>
        <v>118</v>
      </c>
      <c r="GH9" s="20">
        <f t="shared" si="7"/>
        <v>134</v>
      </c>
      <c r="GI9" s="20">
        <f t="shared" si="7"/>
        <v>143</v>
      </c>
      <c r="GJ9" s="20">
        <f t="shared" si="7"/>
        <v>131</v>
      </c>
      <c r="GK9" s="20">
        <f t="shared" si="7"/>
        <v>122</v>
      </c>
      <c r="GL9" s="20">
        <f t="shared" si="7"/>
        <v>91</v>
      </c>
      <c r="GM9" s="20">
        <f t="shared" ref="GM9:IX9" si="8">SUM(GM4:GM8)</f>
        <v>107</v>
      </c>
      <c r="GN9" s="20">
        <f t="shared" si="8"/>
        <v>118</v>
      </c>
      <c r="GO9" s="20">
        <f t="shared" si="8"/>
        <v>122</v>
      </c>
      <c r="GP9" s="20">
        <f t="shared" si="8"/>
        <v>91</v>
      </c>
      <c r="GQ9" s="20">
        <f t="shared" si="8"/>
        <v>107</v>
      </c>
      <c r="GR9" s="20">
        <f t="shared" si="8"/>
        <v>118</v>
      </c>
      <c r="GS9" s="20">
        <f t="shared" si="8"/>
        <v>110</v>
      </c>
      <c r="GT9" s="20">
        <f t="shared" si="8"/>
        <v>91</v>
      </c>
      <c r="GU9" s="20">
        <f t="shared" si="8"/>
        <v>135</v>
      </c>
      <c r="GV9" s="20">
        <f t="shared" si="8"/>
        <v>113</v>
      </c>
      <c r="GW9" s="20">
        <f t="shared" si="8"/>
        <v>104</v>
      </c>
      <c r="GX9" s="20">
        <f t="shared" si="8"/>
        <v>109</v>
      </c>
      <c r="GY9" s="20">
        <f t="shared" si="8"/>
        <v>122</v>
      </c>
      <c r="GZ9" s="20">
        <f t="shared" si="8"/>
        <v>111</v>
      </c>
      <c r="HA9" s="20">
        <f t="shared" si="8"/>
        <v>111</v>
      </c>
      <c r="HB9" s="20">
        <f t="shared" si="8"/>
        <v>141</v>
      </c>
      <c r="HC9" s="20">
        <f t="shared" si="8"/>
        <v>155</v>
      </c>
      <c r="HD9" s="20">
        <f t="shared" si="8"/>
        <v>143</v>
      </c>
      <c r="HE9" s="20">
        <f t="shared" si="8"/>
        <v>131</v>
      </c>
      <c r="HF9" s="20">
        <f t="shared" si="8"/>
        <v>135</v>
      </c>
      <c r="HG9" s="20">
        <f t="shared" si="8"/>
        <v>113</v>
      </c>
      <c r="HH9" s="20">
        <f t="shared" si="8"/>
        <v>104</v>
      </c>
      <c r="HI9" s="20">
        <f t="shared" si="8"/>
        <v>97</v>
      </c>
      <c r="HJ9" s="20">
        <f t="shared" si="8"/>
        <v>106</v>
      </c>
      <c r="HK9" s="20">
        <f t="shared" si="8"/>
        <v>131</v>
      </c>
      <c r="HL9" s="20">
        <f t="shared" si="8"/>
        <v>114</v>
      </c>
      <c r="HM9" s="20">
        <f t="shared" si="8"/>
        <v>96</v>
      </c>
      <c r="HN9" s="20">
        <f t="shared" si="8"/>
        <v>111</v>
      </c>
      <c r="HO9" s="20">
        <f t="shared" si="8"/>
        <v>100</v>
      </c>
      <c r="HP9" s="20">
        <f t="shared" si="8"/>
        <v>118</v>
      </c>
      <c r="HQ9" s="20">
        <f t="shared" si="8"/>
        <v>131</v>
      </c>
      <c r="HR9" s="20">
        <f t="shared" si="8"/>
        <v>114</v>
      </c>
      <c r="HS9" s="20">
        <f t="shared" si="8"/>
        <v>118</v>
      </c>
      <c r="HT9" s="20">
        <f t="shared" si="8"/>
        <v>110</v>
      </c>
      <c r="HU9" s="20">
        <f t="shared" si="8"/>
        <v>159</v>
      </c>
      <c r="HV9" s="20">
        <f t="shared" si="8"/>
        <v>135</v>
      </c>
      <c r="HW9" s="20">
        <f t="shared" si="8"/>
        <v>113</v>
      </c>
      <c r="HX9" s="20">
        <f t="shared" si="8"/>
        <v>104</v>
      </c>
      <c r="HY9" s="20">
        <f t="shared" si="8"/>
        <v>118</v>
      </c>
      <c r="HZ9" s="20">
        <f t="shared" si="8"/>
        <v>141</v>
      </c>
      <c r="IA9" s="20">
        <f t="shared" si="8"/>
        <v>155</v>
      </c>
      <c r="IB9" s="20">
        <f t="shared" si="8"/>
        <v>143</v>
      </c>
      <c r="IC9" s="20">
        <f t="shared" si="8"/>
        <v>131</v>
      </c>
      <c r="ID9" s="20">
        <f t="shared" si="8"/>
        <v>114</v>
      </c>
      <c r="IE9" s="20">
        <f t="shared" si="8"/>
        <v>96</v>
      </c>
      <c r="IF9" s="20">
        <f t="shared" si="8"/>
        <v>109</v>
      </c>
      <c r="IG9" s="20">
        <f t="shared" si="8"/>
        <v>122</v>
      </c>
      <c r="IH9" s="20">
        <f t="shared" si="8"/>
        <v>91</v>
      </c>
      <c r="II9" s="20">
        <f t="shared" si="8"/>
        <v>107</v>
      </c>
      <c r="IJ9" s="20">
        <f t="shared" si="8"/>
        <v>118</v>
      </c>
      <c r="IK9" s="20">
        <f t="shared" si="8"/>
        <v>98</v>
      </c>
      <c r="IL9" s="20">
        <f t="shared" si="8"/>
        <v>87</v>
      </c>
      <c r="IM9" s="20">
        <f t="shared" si="8"/>
        <v>115</v>
      </c>
      <c r="IN9" s="20">
        <f t="shared" si="8"/>
        <v>165</v>
      </c>
      <c r="IO9" s="20">
        <f t="shared" si="8"/>
        <v>114</v>
      </c>
      <c r="IP9" s="20">
        <f t="shared" si="8"/>
        <v>110</v>
      </c>
      <c r="IQ9" s="20">
        <f t="shared" si="8"/>
        <v>110</v>
      </c>
      <c r="IR9" s="20">
        <f t="shared" si="8"/>
        <v>96</v>
      </c>
      <c r="IS9" s="20">
        <f t="shared" si="8"/>
        <v>110</v>
      </c>
      <c r="IT9" s="20">
        <f t="shared" si="8"/>
        <v>104</v>
      </c>
      <c r="IU9" s="20">
        <f t="shared" si="8"/>
        <v>109</v>
      </c>
      <c r="IV9" s="20">
        <f t="shared" si="8"/>
        <v>127</v>
      </c>
      <c r="IW9" s="20">
        <f t="shared" si="8"/>
        <v>91</v>
      </c>
      <c r="IX9" s="20">
        <f t="shared" si="8"/>
        <v>145</v>
      </c>
      <c r="IY9" s="20">
        <f t="shared" ref="IY9:LJ9" si="9">SUM(IY4:IY8)</f>
        <v>137</v>
      </c>
      <c r="IZ9" s="20">
        <f t="shared" si="9"/>
        <v>132</v>
      </c>
      <c r="JA9" s="20">
        <f t="shared" si="9"/>
        <v>110</v>
      </c>
      <c r="JB9" s="20">
        <f t="shared" si="9"/>
        <v>110</v>
      </c>
      <c r="JC9" s="20">
        <f t="shared" si="9"/>
        <v>104</v>
      </c>
      <c r="JD9" s="20">
        <f t="shared" si="9"/>
        <v>109</v>
      </c>
      <c r="JE9" s="20">
        <f t="shared" si="9"/>
        <v>120</v>
      </c>
      <c r="JF9" s="20">
        <f t="shared" si="9"/>
        <v>91</v>
      </c>
      <c r="JG9" s="20">
        <f t="shared" si="9"/>
        <v>107</v>
      </c>
      <c r="JH9" s="20">
        <f t="shared" si="9"/>
        <v>137</v>
      </c>
      <c r="JI9" s="20">
        <f t="shared" si="9"/>
        <v>132</v>
      </c>
      <c r="JJ9" s="20">
        <f t="shared" si="9"/>
        <v>110</v>
      </c>
      <c r="JK9" s="20">
        <f t="shared" si="9"/>
        <v>177</v>
      </c>
      <c r="JL9" s="20">
        <f t="shared" si="9"/>
        <v>110</v>
      </c>
      <c r="JM9" s="20">
        <f t="shared" si="9"/>
        <v>175</v>
      </c>
      <c r="JN9" s="20">
        <f t="shared" si="9"/>
        <v>104</v>
      </c>
      <c r="JO9" s="20">
        <f t="shared" si="9"/>
        <v>167</v>
      </c>
      <c r="JP9" s="20">
        <f t="shared" si="9"/>
        <v>101</v>
      </c>
      <c r="JQ9" s="20">
        <f t="shared" si="9"/>
        <v>114</v>
      </c>
      <c r="JR9" s="20">
        <f t="shared" si="9"/>
        <v>106</v>
      </c>
      <c r="JS9" s="20">
        <f t="shared" si="9"/>
        <v>134</v>
      </c>
      <c r="JT9" s="20">
        <f t="shared" si="9"/>
        <v>151</v>
      </c>
      <c r="JU9" s="20">
        <f t="shared" si="9"/>
        <v>110</v>
      </c>
      <c r="JV9" s="20">
        <f t="shared" si="9"/>
        <v>106</v>
      </c>
      <c r="JW9" s="20">
        <f t="shared" si="9"/>
        <v>106</v>
      </c>
      <c r="JX9" s="20">
        <f t="shared" si="9"/>
        <v>136</v>
      </c>
      <c r="JY9" s="20">
        <f t="shared" si="9"/>
        <v>103</v>
      </c>
      <c r="JZ9" s="20">
        <f t="shared" si="9"/>
        <v>103</v>
      </c>
      <c r="KA9" s="20">
        <f t="shared" si="9"/>
        <v>103</v>
      </c>
      <c r="KB9" s="20">
        <f t="shared" si="9"/>
        <v>113</v>
      </c>
      <c r="KC9" s="20">
        <f t="shared" si="9"/>
        <v>145</v>
      </c>
      <c r="KD9" s="20">
        <f t="shared" si="9"/>
        <v>136</v>
      </c>
      <c r="KE9" s="20">
        <f t="shared" si="9"/>
        <v>121</v>
      </c>
      <c r="KF9" s="20">
        <f t="shared" si="9"/>
        <v>129</v>
      </c>
      <c r="KG9" s="20">
        <f t="shared" si="9"/>
        <v>125</v>
      </c>
      <c r="KH9" s="20">
        <f t="shared" si="9"/>
        <v>93</v>
      </c>
      <c r="KI9" s="20">
        <f t="shared" si="9"/>
        <v>70</v>
      </c>
      <c r="KJ9" s="20">
        <f t="shared" si="9"/>
        <v>95</v>
      </c>
      <c r="KK9" s="20">
        <f t="shared" si="9"/>
        <v>113</v>
      </c>
      <c r="KL9" s="20">
        <f t="shared" si="9"/>
        <v>88</v>
      </c>
      <c r="KM9" s="20">
        <f t="shared" si="9"/>
        <v>142</v>
      </c>
      <c r="KN9" s="20">
        <f t="shared" si="9"/>
        <v>137</v>
      </c>
      <c r="KO9" s="20">
        <f t="shared" si="9"/>
        <v>117</v>
      </c>
      <c r="KP9" s="20">
        <f t="shared" si="9"/>
        <v>108</v>
      </c>
      <c r="KQ9" s="20">
        <f t="shared" si="9"/>
        <v>135</v>
      </c>
      <c r="KR9" s="20">
        <f t="shared" si="9"/>
        <v>110</v>
      </c>
      <c r="KS9" s="20">
        <f t="shared" si="9"/>
        <v>122</v>
      </c>
      <c r="KT9" s="20">
        <f t="shared" si="9"/>
        <v>111</v>
      </c>
      <c r="KU9" s="20">
        <f t="shared" si="9"/>
        <v>111</v>
      </c>
      <c r="KV9" s="20">
        <f t="shared" si="9"/>
        <v>141</v>
      </c>
      <c r="KW9" s="20">
        <f t="shared" si="9"/>
        <v>155</v>
      </c>
      <c r="KX9" s="20">
        <f t="shared" si="9"/>
        <v>143</v>
      </c>
      <c r="KY9" s="20">
        <f t="shared" si="9"/>
        <v>131</v>
      </c>
      <c r="KZ9" s="20">
        <f t="shared" si="9"/>
        <v>135</v>
      </c>
      <c r="LA9" s="20">
        <f t="shared" si="9"/>
        <v>96</v>
      </c>
      <c r="LB9" s="20">
        <f t="shared" si="9"/>
        <v>111</v>
      </c>
      <c r="LC9" s="20">
        <f t="shared" si="9"/>
        <v>100</v>
      </c>
      <c r="LD9" s="20">
        <f t="shared" si="9"/>
        <v>118</v>
      </c>
      <c r="LE9" s="20">
        <f t="shared" si="9"/>
        <v>134</v>
      </c>
      <c r="LF9" s="20">
        <f t="shared" si="9"/>
        <v>152</v>
      </c>
      <c r="LG9" s="20">
        <f t="shared" si="9"/>
        <v>113</v>
      </c>
      <c r="LH9" s="20">
        <f t="shared" si="9"/>
        <v>106</v>
      </c>
      <c r="LI9" s="20">
        <f t="shared" si="9"/>
        <v>102</v>
      </c>
      <c r="LJ9" s="20">
        <f t="shared" si="9"/>
        <v>138</v>
      </c>
      <c r="LK9" s="20">
        <f t="shared" ref="LK9:NV9" si="10">SUM(LK4:LK8)</f>
        <v>141</v>
      </c>
      <c r="LL9" s="20">
        <f t="shared" si="10"/>
        <v>131</v>
      </c>
      <c r="LM9" s="20">
        <f t="shared" si="10"/>
        <v>114</v>
      </c>
      <c r="LN9" s="20">
        <f t="shared" si="10"/>
        <v>96</v>
      </c>
      <c r="LO9" s="20">
        <f t="shared" si="10"/>
        <v>109</v>
      </c>
      <c r="LP9" s="20">
        <f t="shared" si="10"/>
        <v>118</v>
      </c>
      <c r="LQ9" s="20">
        <f t="shared" si="10"/>
        <v>134</v>
      </c>
      <c r="LR9" s="20">
        <f t="shared" si="10"/>
        <v>99</v>
      </c>
      <c r="LS9" s="20">
        <f t="shared" si="10"/>
        <v>113</v>
      </c>
      <c r="LT9" s="20">
        <f t="shared" si="10"/>
        <v>103</v>
      </c>
      <c r="LU9" s="20">
        <f t="shared" si="10"/>
        <v>103</v>
      </c>
      <c r="LV9" s="20">
        <f t="shared" si="10"/>
        <v>113</v>
      </c>
      <c r="LW9" s="20">
        <f t="shared" si="10"/>
        <v>145</v>
      </c>
      <c r="LX9" s="20">
        <f t="shared" si="10"/>
        <v>136</v>
      </c>
      <c r="LY9" s="20">
        <f t="shared" si="10"/>
        <v>121</v>
      </c>
      <c r="LZ9" s="20">
        <f t="shared" si="10"/>
        <v>129</v>
      </c>
      <c r="MA9" s="20">
        <f t="shared" si="10"/>
        <v>125</v>
      </c>
      <c r="MB9" s="20">
        <f t="shared" si="10"/>
        <v>93</v>
      </c>
      <c r="MC9" s="20">
        <f t="shared" si="10"/>
        <v>70</v>
      </c>
      <c r="MD9" s="20">
        <f t="shared" si="10"/>
        <v>95</v>
      </c>
      <c r="ME9" s="20">
        <f t="shared" si="10"/>
        <v>114</v>
      </c>
      <c r="MF9" s="20">
        <f t="shared" si="10"/>
        <v>96</v>
      </c>
      <c r="MG9" s="20">
        <f t="shared" si="10"/>
        <v>109</v>
      </c>
      <c r="MH9" s="20">
        <f t="shared" si="10"/>
        <v>122</v>
      </c>
      <c r="MI9" s="20">
        <f t="shared" si="10"/>
        <v>91</v>
      </c>
      <c r="MJ9" s="20">
        <f t="shared" si="10"/>
        <v>145</v>
      </c>
      <c r="MK9" s="20">
        <f t="shared" si="10"/>
        <v>118</v>
      </c>
      <c r="ML9" s="20">
        <f t="shared" si="10"/>
        <v>98</v>
      </c>
      <c r="MM9" s="20">
        <f t="shared" si="10"/>
        <v>87</v>
      </c>
      <c r="MN9" s="20">
        <f t="shared" si="10"/>
        <v>115</v>
      </c>
      <c r="MO9" s="20">
        <f t="shared" si="10"/>
        <v>141</v>
      </c>
      <c r="MP9" s="20">
        <f t="shared" si="10"/>
        <v>99</v>
      </c>
      <c r="MQ9" s="20">
        <f t="shared" si="10"/>
        <v>106</v>
      </c>
      <c r="MR9" s="20">
        <f t="shared" si="10"/>
        <v>91</v>
      </c>
      <c r="MS9" s="20">
        <f t="shared" si="10"/>
        <v>112</v>
      </c>
      <c r="MT9" s="20">
        <f t="shared" si="10"/>
        <v>120</v>
      </c>
      <c r="MU9" s="20">
        <f t="shared" si="10"/>
        <v>154</v>
      </c>
      <c r="MV9" s="20">
        <f t="shared" si="10"/>
        <v>111</v>
      </c>
      <c r="MW9" s="20">
        <f t="shared" si="10"/>
        <v>115</v>
      </c>
      <c r="MX9" s="20">
        <f t="shared" si="10"/>
        <v>137</v>
      </c>
      <c r="MY9" s="20">
        <f t="shared" si="10"/>
        <v>154</v>
      </c>
      <c r="MZ9" s="20">
        <f t="shared" si="10"/>
        <v>149</v>
      </c>
      <c r="NA9" s="20">
        <f t="shared" si="10"/>
        <v>99</v>
      </c>
      <c r="NB9" s="20">
        <f t="shared" si="10"/>
        <v>106</v>
      </c>
      <c r="NC9" s="20">
        <f t="shared" si="10"/>
        <v>102</v>
      </c>
      <c r="ND9" s="20">
        <f t="shared" si="10"/>
        <v>94</v>
      </c>
      <c r="NE9" s="20">
        <f t="shared" si="10"/>
        <v>141</v>
      </c>
      <c r="NF9" s="20">
        <f t="shared" si="10"/>
        <v>185</v>
      </c>
      <c r="NG9" s="20">
        <f t="shared" si="10"/>
        <v>171</v>
      </c>
      <c r="NH9" s="20">
        <f t="shared" si="10"/>
        <v>111</v>
      </c>
      <c r="NI9" s="20">
        <f t="shared" si="10"/>
        <v>141</v>
      </c>
      <c r="NJ9" s="20">
        <f t="shared" si="10"/>
        <v>155</v>
      </c>
      <c r="NK9" s="20">
        <f t="shared" si="10"/>
        <v>143</v>
      </c>
      <c r="NL9" s="20">
        <f t="shared" si="10"/>
        <v>131</v>
      </c>
      <c r="NM9" s="20">
        <f t="shared" si="10"/>
        <v>135</v>
      </c>
      <c r="NN9" s="20">
        <f t="shared" si="10"/>
        <v>96</v>
      </c>
      <c r="NO9" s="20">
        <f t="shared" si="10"/>
        <v>111</v>
      </c>
      <c r="NP9" s="20">
        <f t="shared" si="10"/>
        <v>171</v>
      </c>
      <c r="NQ9" s="20">
        <f t="shared" si="10"/>
        <v>171</v>
      </c>
      <c r="NR9" s="20">
        <f t="shared" si="10"/>
        <v>171</v>
      </c>
      <c r="NS9" s="20">
        <f t="shared" si="10"/>
        <v>171</v>
      </c>
      <c r="NT9" s="20">
        <f t="shared" si="10"/>
        <v>143</v>
      </c>
      <c r="NU9" s="20">
        <f t="shared" si="10"/>
        <v>131</v>
      </c>
      <c r="NV9" s="20">
        <f t="shared" si="10"/>
        <v>103</v>
      </c>
      <c r="NW9" s="20">
        <f t="shared" ref="NW9:QH9" si="11">SUM(NW4:NW8)</f>
        <v>113</v>
      </c>
      <c r="NX9" s="20">
        <f t="shared" si="11"/>
        <v>145</v>
      </c>
      <c r="NY9" s="20">
        <f t="shared" si="11"/>
        <v>141</v>
      </c>
      <c r="NZ9" s="20">
        <f t="shared" si="11"/>
        <v>155</v>
      </c>
      <c r="OA9" s="20">
        <f t="shared" si="11"/>
        <v>143</v>
      </c>
      <c r="OB9" s="20">
        <f t="shared" si="11"/>
        <v>131</v>
      </c>
      <c r="OC9" s="20">
        <f t="shared" si="11"/>
        <v>114</v>
      </c>
      <c r="OD9" s="20">
        <f t="shared" si="11"/>
        <v>96</v>
      </c>
      <c r="OE9" s="20">
        <f t="shared" si="11"/>
        <v>132</v>
      </c>
      <c r="OF9" s="20">
        <f t="shared" si="11"/>
        <v>113</v>
      </c>
      <c r="OG9" s="20">
        <f t="shared" si="11"/>
        <v>102</v>
      </c>
      <c r="OH9" s="20">
        <f t="shared" si="11"/>
        <v>122</v>
      </c>
      <c r="OI9" s="20">
        <f t="shared" si="11"/>
        <v>123</v>
      </c>
      <c r="OJ9" s="20">
        <f t="shared" si="11"/>
        <v>114</v>
      </c>
      <c r="OK9" s="20">
        <f t="shared" si="11"/>
        <v>132</v>
      </c>
      <c r="OL9" s="20">
        <f t="shared" si="11"/>
        <v>119</v>
      </c>
      <c r="OM9" s="20">
        <f t="shared" si="11"/>
        <v>104</v>
      </c>
      <c r="ON9" s="20">
        <f t="shared" si="11"/>
        <v>151</v>
      </c>
      <c r="OO9" s="20">
        <f t="shared" si="11"/>
        <v>143</v>
      </c>
      <c r="OP9" s="20">
        <f t="shared" si="11"/>
        <v>149</v>
      </c>
      <c r="OQ9" s="20">
        <f t="shared" si="11"/>
        <v>122</v>
      </c>
      <c r="OR9" s="20">
        <f t="shared" si="11"/>
        <v>129</v>
      </c>
      <c r="OS9" s="20">
        <f t="shared" si="11"/>
        <v>134</v>
      </c>
      <c r="OT9" s="20">
        <f t="shared" si="11"/>
        <v>127</v>
      </c>
      <c r="OU9" s="20">
        <f t="shared" si="11"/>
        <v>123</v>
      </c>
      <c r="OV9" s="20">
        <f t="shared" si="11"/>
        <v>95</v>
      </c>
      <c r="OW9" s="20">
        <f t="shared" si="11"/>
        <v>110</v>
      </c>
      <c r="OX9" s="20">
        <f t="shared" si="11"/>
        <v>115</v>
      </c>
      <c r="OY9" s="20">
        <f t="shared" si="11"/>
        <v>251</v>
      </c>
      <c r="OZ9" s="20">
        <f t="shared" si="11"/>
        <v>198</v>
      </c>
      <c r="PA9" s="20">
        <f t="shared" si="11"/>
        <v>207</v>
      </c>
      <c r="PB9" s="20">
        <f t="shared" si="11"/>
        <v>273</v>
      </c>
      <c r="PC9" s="20">
        <f t="shared" si="11"/>
        <v>131</v>
      </c>
      <c r="PD9" s="20">
        <f t="shared" si="11"/>
        <v>112</v>
      </c>
      <c r="PE9" s="20">
        <f t="shared" si="11"/>
        <v>123</v>
      </c>
      <c r="PF9" s="20">
        <f t="shared" si="11"/>
        <v>139</v>
      </c>
      <c r="PG9" s="20">
        <f t="shared" si="11"/>
        <v>129</v>
      </c>
      <c r="PH9" s="20">
        <f t="shared" si="11"/>
        <v>99</v>
      </c>
      <c r="PI9" s="20">
        <f t="shared" si="11"/>
        <v>143</v>
      </c>
      <c r="PJ9" s="20">
        <f t="shared" si="11"/>
        <v>120</v>
      </c>
      <c r="PK9" s="20">
        <f t="shared" si="11"/>
        <v>123</v>
      </c>
      <c r="PL9" s="20">
        <f t="shared" si="11"/>
        <v>180</v>
      </c>
      <c r="PM9" s="20">
        <f t="shared" si="11"/>
        <v>227</v>
      </c>
      <c r="PN9" s="20">
        <f t="shared" si="11"/>
        <v>140</v>
      </c>
      <c r="PO9" s="20">
        <f t="shared" si="11"/>
        <v>123</v>
      </c>
      <c r="PP9" s="20">
        <f t="shared" si="11"/>
        <v>125</v>
      </c>
      <c r="PQ9" s="20">
        <f t="shared" si="11"/>
        <v>92</v>
      </c>
      <c r="PR9" s="20">
        <f t="shared" si="11"/>
        <v>116</v>
      </c>
      <c r="PS9" s="20">
        <f t="shared" si="11"/>
        <v>120</v>
      </c>
      <c r="PT9" s="20">
        <f t="shared" si="11"/>
        <v>104</v>
      </c>
      <c r="PU9" s="20">
        <f t="shared" si="11"/>
        <v>120</v>
      </c>
      <c r="PV9" s="20">
        <f t="shared" si="11"/>
        <v>172</v>
      </c>
      <c r="PW9" s="20">
        <f t="shared" si="11"/>
        <v>173</v>
      </c>
      <c r="PX9" s="20">
        <f t="shared" si="11"/>
        <v>123</v>
      </c>
      <c r="PY9" s="20">
        <f t="shared" si="11"/>
        <v>153</v>
      </c>
      <c r="PZ9" s="20">
        <f t="shared" si="11"/>
        <v>152</v>
      </c>
      <c r="QA9" s="20">
        <f t="shared" si="11"/>
        <v>155</v>
      </c>
      <c r="QB9" s="20">
        <f t="shared" si="11"/>
        <v>123</v>
      </c>
      <c r="QC9" s="20">
        <f t="shared" si="11"/>
        <v>141</v>
      </c>
      <c r="QD9" s="20">
        <f t="shared" si="11"/>
        <v>132</v>
      </c>
      <c r="QE9" s="20">
        <f t="shared" si="11"/>
        <v>135</v>
      </c>
      <c r="QF9" s="20">
        <f t="shared" si="11"/>
        <v>151</v>
      </c>
      <c r="QG9" s="20">
        <f t="shared" si="11"/>
        <v>130</v>
      </c>
      <c r="QH9" s="20">
        <f t="shared" si="11"/>
        <v>102</v>
      </c>
      <c r="QI9" s="20">
        <f t="shared" ref="QI9:ST9" si="12">SUM(QI4:QI8)</f>
        <v>149</v>
      </c>
      <c r="QJ9" s="20">
        <f t="shared" si="12"/>
        <v>131</v>
      </c>
      <c r="QK9" s="20">
        <f t="shared" si="12"/>
        <v>145</v>
      </c>
      <c r="QL9" s="20">
        <f t="shared" si="12"/>
        <v>126</v>
      </c>
      <c r="QM9" s="20">
        <f t="shared" si="12"/>
        <v>122</v>
      </c>
      <c r="QN9" s="20">
        <f t="shared" si="12"/>
        <v>131</v>
      </c>
      <c r="QO9" s="20">
        <f t="shared" si="12"/>
        <v>139</v>
      </c>
      <c r="QP9" s="20">
        <f t="shared" si="12"/>
        <v>92</v>
      </c>
      <c r="QQ9" s="20">
        <f t="shared" si="12"/>
        <v>80</v>
      </c>
      <c r="QR9" s="20">
        <f t="shared" si="12"/>
        <v>97</v>
      </c>
      <c r="QS9" s="20">
        <f t="shared" si="12"/>
        <v>124</v>
      </c>
      <c r="QT9" s="20">
        <f t="shared" si="12"/>
        <v>105</v>
      </c>
      <c r="QU9" s="20">
        <f t="shared" si="12"/>
        <v>89</v>
      </c>
      <c r="QV9" s="20">
        <f t="shared" si="12"/>
        <v>133</v>
      </c>
      <c r="QW9" s="20">
        <f t="shared" si="12"/>
        <v>140</v>
      </c>
      <c r="QX9" s="20">
        <f t="shared" si="12"/>
        <v>121</v>
      </c>
      <c r="QY9" s="20">
        <f t="shared" si="12"/>
        <v>106</v>
      </c>
      <c r="QZ9" s="20">
        <f t="shared" si="12"/>
        <v>153</v>
      </c>
      <c r="RA9" s="20">
        <f t="shared" si="12"/>
        <v>148</v>
      </c>
      <c r="RB9" s="20">
        <f t="shared" si="12"/>
        <v>139</v>
      </c>
      <c r="RC9" s="20">
        <f t="shared" si="12"/>
        <v>135</v>
      </c>
      <c r="RD9" s="20">
        <f t="shared" si="12"/>
        <v>138</v>
      </c>
      <c r="RE9" s="20">
        <f t="shared" si="12"/>
        <v>142</v>
      </c>
      <c r="RF9" s="20">
        <f t="shared" si="12"/>
        <v>128</v>
      </c>
      <c r="RG9" s="20">
        <f t="shared" si="12"/>
        <v>128</v>
      </c>
      <c r="RH9" s="20">
        <f t="shared" si="12"/>
        <v>138</v>
      </c>
      <c r="RI9" s="20">
        <f t="shared" si="12"/>
        <v>156</v>
      </c>
      <c r="RJ9" s="20">
        <f t="shared" si="12"/>
        <v>112</v>
      </c>
      <c r="RK9" s="20">
        <f t="shared" si="12"/>
        <v>150</v>
      </c>
      <c r="RL9" s="20">
        <f t="shared" si="12"/>
        <v>142</v>
      </c>
      <c r="RM9" s="20">
        <f t="shared" si="12"/>
        <v>142</v>
      </c>
      <c r="RN9" s="20">
        <f t="shared" si="12"/>
        <v>136</v>
      </c>
      <c r="RO9" s="20">
        <f t="shared" si="12"/>
        <v>137</v>
      </c>
      <c r="RP9" s="20">
        <f t="shared" si="12"/>
        <v>93</v>
      </c>
      <c r="RQ9" s="20">
        <f t="shared" si="12"/>
        <v>160</v>
      </c>
      <c r="RR9" s="20">
        <f t="shared" si="12"/>
        <v>129</v>
      </c>
      <c r="RS9" s="20">
        <f t="shared" si="12"/>
        <v>115</v>
      </c>
      <c r="RT9" s="20">
        <f t="shared" si="12"/>
        <v>164</v>
      </c>
      <c r="RU9" s="20">
        <f t="shared" si="12"/>
        <v>134</v>
      </c>
      <c r="RV9" s="20">
        <f t="shared" si="12"/>
        <v>132</v>
      </c>
      <c r="RW9" s="20">
        <f t="shared" si="12"/>
        <v>131</v>
      </c>
      <c r="RX9" s="20">
        <f t="shared" si="12"/>
        <v>108</v>
      </c>
      <c r="RY9" s="20">
        <f t="shared" si="12"/>
        <v>124</v>
      </c>
      <c r="RZ9" s="20">
        <f t="shared" si="12"/>
        <v>110</v>
      </c>
      <c r="SA9" s="20">
        <f t="shared" si="12"/>
        <v>93</v>
      </c>
      <c r="SB9" s="20">
        <f t="shared" si="12"/>
        <v>101</v>
      </c>
      <c r="SC9" s="20">
        <f t="shared" si="12"/>
        <v>147</v>
      </c>
      <c r="SD9" s="20">
        <f t="shared" si="12"/>
        <v>160</v>
      </c>
      <c r="SE9" s="20">
        <f t="shared" si="12"/>
        <v>119</v>
      </c>
      <c r="SF9" s="20">
        <f t="shared" si="12"/>
        <v>131</v>
      </c>
      <c r="SG9" s="20">
        <f t="shared" si="12"/>
        <v>126</v>
      </c>
      <c r="SH9" s="20">
        <f t="shared" si="12"/>
        <v>152</v>
      </c>
      <c r="SI9" s="20">
        <f t="shared" si="12"/>
        <v>143</v>
      </c>
      <c r="SJ9" s="20">
        <f t="shared" si="12"/>
        <v>176</v>
      </c>
      <c r="SK9" s="20">
        <f t="shared" si="12"/>
        <v>126</v>
      </c>
      <c r="SL9" s="20">
        <f t="shared" si="12"/>
        <v>109</v>
      </c>
      <c r="SM9" s="20">
        <f t="shared" si="12"/>
        <v>153</v>
      </c>
      <c r="SN9" s="20">
        <f t="shared" si="12"/>
        <v>135</v>
      </c>
      <c r="SO9" s="20">
        <f t="shared" si="12"/>
        <v>113</v>
      </c>
      <c r="SP9" s="20">
        <f t="shared" si="12"/>
        <v>104</v>
      </c>
      <c r="SQ9" s="20">
        <f t="shared" si="12"/>
        <v>97</v>
      </c>
      <c r="SR9" s="20">
        <f t="shared" si="12"/>
        <v>91</v>
      </c>
      <c r="SS9" s="20">
        <f t="shared" si="12"/>
        <v>183</v>
      </c>
      <c r="ST9" s="20">
        <f t="shared" si="12"/>
        <v>118</v>
      </c>
      <c r="SU9" s="20">
        <f t="shared" ref="SU9:SV9" si="13">SUM(SU4:SU8)</f>
        <v>110</v>
      </c>
      <c r="SV9" s="20">
        <f t="shared" si="13"/>
        <v>308</v>
      </c>
      <c r="SW9" s="244">
        <f t="shared" si="0"/>
        <v>62950</v>
      </c>
      <c r="SX9" s="26">
        <f t="shared" si="1"/>
        <v>122.47081712062257</v>
      </c>
      <c r="SY9" s="26">
        <f t="shared" si="2"/>
        <v>62950</v>
      </c>
      <c r="SZ9" s="26">
        <f t="shared" si="3"/>
        <v>70</v>
      </c>
      <c r="TA9" s="26">
        <f t="shared" si="4"/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39"/>
  <sheetViews>
    <sheetView topLeftCell="A25" workbookViewId="0">
      <selection activeCell="G36" sqref="G36:H39"/>
    </sheetView>
  </sheetViews>
  <sheetFormatPr defaultRowHeight="15"/>
  <cols>
    <col min="3" max="3" width="15.7109375" customWidth="1"/>
    <col min="4" max="4" width="17.140625" customWidth="1"/>
    <col min="5" max="5" width="19.28515625" customWidth="1"/>
    <col min="6" max="6" width="16.5703125" customWidth="1"/>
    <col min="7" max="7" width="19" customWidth="1"/>
    <col min="8" max="8" width="23" customWidth="1"/>
    <col min="9" max="9" width="4.85546875" customWidth="1"/>
    <col min="10" max="10" width="13" customWidth="1"/>
    <col min="11" max="11" width="15" bestFit="1" customWidth="1"/>
    <col min="12" max="12" width="17.140625" bestFit="1" customWidth="1"/>
    <col min="13" max="13" width="16.42578125" bestFit="1" customWidth="1"/>
    <col min="14" max="14" width="17.7109375" bestFit="1" customWidth="1"/>
    <col min="15" max="15" width="12.7109375" bestFit="1" customWidth="1"/>
  </cols>
  <sheetData>
    <row r="1" spans="2:12" ht="15" customHeight="1">
      <c r="D1" s="133" t="s">
        <v>391</v>
      </c>
      <c r="E1" s="133"/>
      <c r="F1" s="133"/>
    </row>
    <row r="3" spans="2:12">
      <c r="B3" s="187" t="s">
        <v>20</v>
      </c>
      <c r="C3" s="187" t="s">
        <v>172</v>
      </c>
      <c r="D3" s="187" t="s">
        <v>2</v>
      </c>
      <c r="E3" s="187" t="s">
        <v>392</v>
      </c>
      <c r="F3" s="187" t="s">
        <v>164</v>
      </c>
      <c r="G3" s="187" t="s">
        <v>312</v>
      </c>
      <c r="H3" s="187" t="s">
        <v>15</v>
      </c>
      <c r="I3" s="184"/>
      <c r="J3" s="188" t="s">
        <v>2</v>
      </c>
      <c r="K3" s="188" t="s">
        <v>392</v>
      </c>
      <c r="L3" s="187" t="s">
        <v>164</v>
      </c>
    </row>
    <row r="4" spans="2:12">
      <c r="B4" s="135">
        <v>1</v>
      </c>
      <c r="C4" s="136" t="s">
        <v>393</v>
      </c>
      <c r="D4" s="135" t="s">
        <v>10</v>
      </c>
      <c r="E4" s="137" t="str">
        <f>VLOOKUP(D4,$J$4:$L$8,2,0)</f>
        <v>ASLI</v>
      </c>
      <c r="F4" s="137">
        <f>VLOOKUP(D4,$J$4:$L$8,3,0)</f>
        <v>16800</v>
      </c>
      <c r="G4" s="185">
        <v>189</v>
      </c>
      <c r="H4" s="245">
        <f>F4*G4</f>
        <v>3175200</v>
      </c>
      <c r="I4" s="184"/>
      <c r="J4" s="143" t="s">
        <v>12</v>
      </c>
      <c r="K4" s="138" t="s">
        <v>400</v>
      </c>
      <c r="L4" s="144">
        <v>25000</v>
      </c>
    </row>
    <row r="5" spans="2:12">
      <c r="B5" s="135">
        <v>2</v>
      </c>
      <c r="C5" s="136" t="s">
        <v>395</v>
      </c>
      <c r="D5" s="135" t="s">
        <v>11</v>
      </c>
      <c r="E5" s="137" t="str">
        <f t="shared" ref="E5:E34" si="0">VLOOKUP(D5,$J$4:$L$8,2,0)</f>
        <v>FLOW</v>
      </c>
      <c r="F5" s="137">
        <f t="shared" ref="F5:F34" si="1">VLOOKUP(D5,$J$4:$L$8,3,0)</f>
        <v>19800</v>
      </c>
      <c r="G5" s="185">
        <v>117</v>
      </c>
      <c r="H5" s="245">
        <f t="shared" ref="H5:H34" si="2">F5*G5</f>
        <v>2316600</v>
      </c>
      <c r="I5" s="184"/>
      <c r="J5" s="143" t="s">
        <v>13</v>
      </c>
      <c r="K5" s="138" t="s">
        <v>396</v>
      </c>
      <c r="L5" s="144">
        <v>23600</v>
      </c>
    </row>
    <row r="6" spans="2:12">
      <c r="B6" s="135">
        <v>3</v>
      </c>
      <c r="C6" s="136" t="s">
        <v>397</v>
      </c>
      <c r="D6" s="135" t="s">
        <v>14</v>
      </c>
      <c r="E6" s="137" t="str">
        <f t="shared" si="0"/>
        <v>ADES</v>
      </c>
      <c r="F6" s="137">
        <f t="shared" si="1"/>
        <v>20900</v>
      </c>
      <c r="G6" s="185">
        <v>151</v>
      </c>
      <c r="H6" s="245">
        <f t="shared" si="2"/>
        <v>3155900</v>
      </c>
      <c r="I6" s="184"/>
      <c r="J6" s="143" t="s">
        <v>11</v>
      </c>
      <c r="K6" s="138" t="s">
        <v>394</v>
      </c>
      <c r="L6" s="144">
        <v>19800</v>
      </c>
    </row>
    <row r="7" spans="2:12">
      <c r="B7" s="135">
        <v>4</v>
      </c>
      <c r="C7" s="136" t="s">
        <v>399</v>
      </c>
      <c r="D7" s="135" t="s">
        <v>13</v>
      </c>
      <c r="E7" s="137" t="str">
        <f t="shared" si="0"/>
        <v>CLEO</v>
      </c>
      <c r="F7" s="137">
        <f t="shared" si="1"/>
        <v>23600</v>
      </c>
      <c r="G7" s="185">
        <v>179</v>
      </c>
      <c r="H7" s="245">
        <f t="shared" si="2"/>
        <v>4224400</v>
      </c>
      <c r="I7" s="184"/>
      <c r="J7" s="143" t="s">
        <v>10</v>
      </c>
      <c r="K7" s="138" t="s">
        <v>398</v>
      </c>
      <c r="L7" s="144">
        <v>16800</v>
      </c>
    </row>
    <row r="8" spans="2:12">
      <c r="B8" s="135">
        <v>5</v>
      </c>
      <c r="C8" s="136" t="s">
        <v>401</v>
      </c>
      <c r="D8" s="135" t="s">
        <v>10</v>
      </c>
      <c r="E8" s="137" t="str">
        <f t="shared" si="0"/>
        <v>ASLI</v>
      </c>
      <c r="F8" s="137">
        <f t="shared" si="1"/>
        <v>16800</v>
      </c>
      <c r="G8" s="185">
        <v>161</v>
      </c>
      <c r="H8" s="245">
        <f t="shared" si="2"/>
        <v>2704800</v>
      </c>
      <c r="I8" s="184"/>
      <c r="J8" s="143" t="s">
        <v>14</v>
      </c>
      <c r="K8" s="138" t="s">
        <v>402</v>
      </c>
      <c r="L8" s="144">
        <v>20900</v>
      </c>
    </row>
    <row r="9" spans="2:12">
      <c r="B9" s="135">
        <v>6</v>
      </c>
      <c r="C9" s="136" t="s">
        <v>403</v>
      </c>
      <c r="D9" s="135" t="s">
        <v>12</v>
      </c>
      <c r="E9" s="137" t="str">
        <f t="shared" si="0"/>
        <v>AQUA</v>
      </c>
      <c r="F9" s="137">
        <f t="shared" si="1"/>
        <v>25000</v>
      </c>
      <c r="G9" s="185">
        <v>168</v>
      </c>
      <c r="H9" s="245">
        <f t="shared" si="2"/>
        <v>4200000</v>
      </c>
      <c r="I9" s="184"/>
      <c r="J9" s="184"/>
      <c r="K9" s="184"/>
      <c r="L9" s="184"/>
    </row>
    <row r="10" spans="2:12">
      <c r="B10" s="135">
        <v>7</v>
      </c>
      <c r="C10" s="136" t="s">
        <v>404</v>
      </c>
      <c r="D10" s="135" t="s">
        <v>14</v>
      </c>
      <c r="E10" s="137" t="str">
        <f t="shared" si="0"/>
        <v>ADES</v>
      </c>
      <c r="F10" s="137">
        <f t="shared" si="1"/>
        <v>20900</v>
      </c>
      <c r="G10" s="185">
        <v>108</v>
      </c>
      <c r="H10" s="245">
        <f t="shared" si="2"/>
        <v>2257200</v>
      </c>
      <c r="I10" s="184"/>
      <c r="J10" s="188" t="s">
        <v>392</v>
      </c>
      <c r="K10" s="188" t="s">
        <v>313</v>
      </c>
      <c r="L10" s="187" t="s">
        <v>307</v>
      </c>
    </row>
    <row r="11" spans="2:12">
      <c r="B11" s="135">
        <v>8</v>
      </c>
      <c r="C11" s="136" t="s">
        <v>405</v>
      </c>
      <c r="D11" s="135" t="s">
        <v>11</v>
      </c>
      <c r="E11" s="137" t="str">
        <f t="shared" si="0"/>
        <v>FLOW</v>
      </c>
      <c r="F11" s="137">
        <f t="shared" si="1"/>
        <v>19800</v>
      </c>
      <c r="G11" s="185">
        <v>195</v>
      </c>
      <c r="H11" s="245">
        <f t="shared" si="2"/>
        <v>3861000</v>
      </c>
      <c r="I11" s="184"/>
      <c r="J11" s="138" t="s">
        <v>400</v>
      </c>
      <c r="K11" s="185"/>
      <c r="L11" s="185"/>
    </row>
    <row r="12" spans="2:12">
      <c r="B12" s="135">
        <v>9</v>
      </c>
      <c r="C12" s="136" t="s">
        <v>406</v>
      </c>
      <c r="D12" s="135" t="s">
        <v>13</v>
      </c>
      <c r="E12" s="137" t="str">
        <f t="shared" si="0"/>
        <v>CLEO</v>
      </c>
      <c r="F12" s="137">
        <f t="shared" si="1"/>
        <v>23600</v>
      </c>
      <c r="G12" s="185">
        <v>177</v>
      </c>
      <c r="H12" s="245">
        <f t="shared" si="2"/>
        <v>4177200</v>
      </c>
      <c r="I12" s="184"/>
      <c r="J12" s="138" t="s">
        <v>396</v>
      </c>
      <c r="K12" s="185"/>
      <c r="L12" s="185"/>
    </row>
    <row r="13" spans="2:12">
      <c r="B13" s="135">
        <v>10</v>
      </c>
      <c r="C13" s="136" t="s">
        <v>407</v>
      </c>
      <c r="D13" s="135" t="s">
        <v>11</v>
      </c>
      <c r="E13" s="137" t="str">
        <f t="shared" si="0"/>
        <v>FLOW</v>
      </c>
      <c r="F13" s="137">
        <f t="shared" si="1"/>
        <v>19800</v>
      </c>
      <c r="G13" s="185">
        <v>108</v>
      </c>
      <c r="H13" s="245">
        <f t="shared" si="2"/>
        <v>2138400</v>
      </c>
      <c r="I13" s="184"/>
      <c r="J13" s="138" t="s">
        <v>394</v>
      </c>
      <c r="K13" s="185"/>
      <c r="L13" s="185"/>
    </row>
    <row r="14" spans="2:12">
      <c r="B14" s="135">
        <v>11</v>
      </c>
      <c r="C14" s="136" t="s">
        <v>408</v>
      </c>
      <c r="D14" s="135" t="s">
        <v>10</v>
      </c>
      <c r="E14" s="137" t="str">
        <f t="shared" si="0"/>
        <v>ASLI</v>
      </c>
      <c r="F14" s="137">
        <f t="shared" si="1"/>
        <v>16800</v>
      </c>
      <c r="G14" s="185">
        <v>176</v>
      </c>
      <c r="H14" s="245">
        <f t="shared" si="2"/>
        <v>2956800</v>
      </c>
      <c r="I14" s="184"/>
      <c r="J14" s="138" t="s">
        <v>398</v>
      </c>
      <c r="K14" s="185"/>
      <c r="L14" s="185"/>
    </row>
    <row r="15" spans="2:12">
      <c r="B15" s="135">
        <v>12</v>
      </c>
      <c r="C15" s="136" t="s">
        <v>409</v>
      </c>
      <c r="D15" s="135" t="s">
        <v>14</v>
      </c>
      <c r="E15" s="137" t="str">
        <f t="shared" si="0"/>
        <v>ADES</v>
      </c>
      <c r="F15" s="137">
        <f t="shared" si="1"/>
        <v>20900</v>
      </c>
      <c r="G15" s="185">
        <v>111</v>
      </c>
      <c r="H15" s="245">
        <f t="shared" si="2"/>
        <v>2319900</v>
      </c>
      <c r="I15" s="184"/>
      <c r="J15" s="138" t="s">
        <v>402</v>
      </c>
      <c r="K15" s="185"/>
      <c r="L15" s="185"/>
    </row>
    <row r="16" spans="2:12">
      <c r="B16" s="135">
        <v>13</v>
      </c>
      <c r="C16" s="136" t="s">
        <v>410</v>
      </c>
      <c r="D16" s="135" t="s">
        <v>12</v>
      </c>
      <c r="E16" s="137" t="str">
        <f t="shared" si="0"/>
        <v>AQUA</v>
      </c>
      <c r="F16" s="137">
        <f t="shared" si="1"/>
        <v>25000</v>
      </c>
      <c r="G16" s="185">
        <v>142</v>
      </c>
      <c r="H16" s="245">
        <f t="shared" si="2"/>
        <v>3550000</v>
      </c>
      <c r="I16" s="184"/>
      <c r="J16" s="138" t="s">
        <v>15</v>
      </c>
      <c r="K16" s="185"/>
      <c r="L16" s="185"/>
    </row>
    <row r="17" spans="2:12">
      <c r="B17" s="135">
        <v>14</v>
      </c>
      <c r="C17" s="136" t="s">
        <v>411</v>
      </c>
      <c r="D17" s="135" t="s">
        <v>10</v>
      </c>
      <c r="E17" s="137" t="str">
        <f t="shared" si="0"/>
        <v>ASLI</v>
      </c>
      <c r="F17" s="137">
        <f t="shared" si="1"/>
        <v>16800</v>
      </c>
      <c r="G17" s="185">
        <v>162</v>
      </c>
      <c r="H17" s="245">
        <f t="shared" si="2"/>
        <v>2721600</v>
      </c>
      <c r="I17" s="184"/>
    </row>
    <row r="18" spans="2:12">
      <c r="B18" s="135">
        <v>15</v>
      </c>
      <c r="C18" s="136" t="s">
        <v>412</v>
      </c>
      <c r="D18" s="135" t="s">
        <v>11</v>
      </c>
      <c r="E18" s="137" t="str">
        <f t="shared" si="0"/>
        <v>FLOW</v>
      </c>
      <c r="F18" s="137">
        <f t="shared" si="1"/>
        <v>19800</v>
      </c>
      <c r="G18" s="185">
        <v>118</v>
      </c>
      <c r="H18" s="245">
        <f t="shared" si="2"/>
        <v>2336400</v>
      </c>
      <c r="I18" s="184"/>
      <c r="J18" s="188" t="s">
        <v>392</v>
      </c>
      <c r="K18" s="188" t="s">
        <v>323</v>
      </c>
      <c r="L18" s="187" t="s">
        <v>307</v>
      </c>
    </row>
    <row r="19" spans="2:12">
      <c r="B19" s="135">
        <v>16</v>
      </c>
      <c r="C19" s="136" t="s">
        <v>413</v>
      </c>
      <c r="D19" s="135" t="s">
        <v>10</v>
      </c>
      <c r="E19" s="137" t="str">
        <f t="shared" si="0"/>
        <v>ASLI</v>
      </c>
      <c r="F19" s="137">
        <f t="shared" si="1"/>
        <v>16800</v>
      </c>
      <c r="G19" s="185">
        <v>191</v>
      </c>
      <c r="H19" s="245">
        <f t="shared" si="2"/>
        <v>3208800</v>
      </c>
      <c r="J19" s="138" t="s">
        <v>400</v>
      </c>
      <c r="K19" s="185"/>
      <c r="L19" s="185"/>
    </row>
    <row r="20" spans="2:12">
      <c r="B20" s="135">
        <v>17</v>
      </c>
      <c r="C20" s="136" t="s">
        <v>414</v>
      </c>
      <c r="D20" s="135" t="s">
        <v>14</v>
      </c>
      <c r="E20" s="137" t="str">
        <f t="shared" si="0"/>
        <v>ADES</v>
      </c>
      <c r="F20" s="137">
        <f t="shared" si="1"/>
        <v>20900</v>
      </c>
      <c r="G20" s="185">
        <v>122</v>
      </c>
      <c r="H20" s="245">
        <f t="shared" si="2"/>
        <v>2549800</v>
      </c>
      <c r="J20" s="138" t="s">
        <v>396</v>
      </c>
      <c r="K20" s="185"/>
      <c r="L20" s="185"/>
    </row>
    <row r="21" spans="2:12">
      <c r="B21" s="135">
        <v>18</v>
      </c>
      <c r="C21" s="136" t="s">
        <v>415</v>
      </c>
      <c r="D21" s="135" t="s">
        <v>12</v>
      </c>
      <c r="E21" s="137" t="str">
        <f t="shared" si="0"/>
        <v>AQUA</v>
      </c>
      <c r="F21" s="137">
        <f t="shared" si="1"/>
        <v>25000</v>
      </c>
      <c r="G21" s="185">
        <v>169</v>
      </c>
      <c r="H21" s="245">
        <f t="shared" si="2"/>
        <v>4225000</v>
      </c>
      <c r="J21" s="138" t="s">
        <v>394</v>
      </c>
      <c r="K21" s="185"/>
      <c r="L21" s="185"/>
    </row>
    <row r="22" spans="2:12">
      <c r="B22" s="135">
        <v>19</v>
      </c>
      <c r="C22" s="136" t="s">
        <v>416</v>
      </c>
      <c r="D22" s="135" t="s">
        <v>11</v>
      </c>
      <c r="E22" s="137" t="str">
        <f t="shared" si="0"/>
        <v>FLOW</v>
      </c>
      <c r="F22" s="137">
        <f t="shared" si="1"/>
        <v>19800</v>
      </c>
      <c r="G22" s="185">
        <v>146</v>
      </c>
      <c r="H22" s="245">
        <f t="shared" si="2"/>
        <v>2890800</v>
      </c>
      <c r="J22" s="138" t="s">
        <v>398</v>
      </c>
      <c r="K22" s="185"/>
      <c r="L22" s="185"/>
    </row>
    <row r="23" spans="2:12">
      <c r="B23" s="135">
        <v>20</v>
      </c>
      <c r="C23" s="136" t="s">
        <v>417</v>
      </c>
      <c r="D23" s="135" t="s">
        <v>10</v>
      </c>
      <c r="E23" s="137" t="str">
        <f t="shared" si="0"/>
        <v>ASLI</v>
      </c>
      <c r="F23" s="137">
        <f t="shared" si="1"/>
        <v>16800</v>
      </c>
      <c r="G23" s="185">
        <v>198</v>
      </c>
      <c r="H23" s="245">
        <f t="shared" si="2"/>
        <v>3326400</v>
      </c>
      <c r="J23" s="138" t="s">
        <v>402</v>
      </c>
      <c r="K23" s="185"/>
      <c r="L23" s="185"/>
    </row>
    <row r="24" spans="2:12">
      <c r="B24" s="135">
        <v>21</v>
      </c>
      <c r="C24" s="136" t="s">
        <v>418</v>
      </c>
      <c r="D24" s="135" t="s">
        <v>12</v>
      </c>
      <c r="E24" s="137" t="str">
        <f t="shared" si="0"/>
        <v>AQUA</v>
      </c>
      <c r="F24" s="137">
        <f t="shared" si="1"/>
        <v>25000</v>
      </c>
      <c r="G24" s="185">
        <v>168</v>
      </c>
      <c r="H24" s="245">
        <f t="shared" si="2"/>
        <v>4200000</v>
      </c>
      <c r="J24" s="138" t="s">
        <v>15</v>
      </c>
      <c r="K24" s="185"/>
      <c r="L24" s="185"/>
    </row>
    <row r="25" spans="2:12">
      <c r="B25" s="135">
        <v>22</v>
      </c>
      <c r="C25" s="136" t="s">
        <v>419</v>
      </c>
      <c r="D25" s="135" t="s">
        <v>14</v>
      </c>
      <c r="E25" s="137" t="str">
        <f t="shared" si="0"/>
        <v>ADES</v>
      </c>
      <c r="F25" s="137">
        <f t="shared" si="1"/>
        <v>20900</v>
      </c>
      <c r="G25" s="185">
        <v>161</v>
      </c>
      <c r="H25" s="245">
        <f t="shared" si="2"/>
        <v>3364900</v>
      </c>
    </row>
    <row r="26" spans="2:12">
      <c r="B26" s="135">
        <v>23</v>
      </c>
      <c r="C26" s="136" t="s">
        <v>420</v>
      </c>
      <c r="D26" s="135" t="s">
        <v>11</v>
      </c>
      <c r="E26" s="137" t="str">
        <f t="shared" si="0"/>
        <v>FLOW</v>
      </c>
      <c r="F26" s="137">
        <f t="shared" si="1"/>
        <v>19800</v>
      </c>
      <c r="G26" s="185">
        <v>110</v>
      </c>
      <c r="H26" s="245">
        <f t="shared" si="2"/>
        <v>2178000</v>
      </c>
    </row>
    <row r="27" spans="2:12">
      <c r="B27" s="135">
        <v>24</v>
      </c>
      <c r="C27" s="136" t="s">
        <v>421</v>
      </c>
      <c r="D27" s="135" t="s">
        <v>14</v>
      </c>
      <c r="E27" s="137" t="str">
        <f t="shared" si="0"/>
        <v>ADES</v>
      </c>
      <c r="F27" s="137">
        <f t="shared" si="1"/>
        <v>20900</v>
      </c>
      <c r="G27" s="185">
        <v>149</v>
      </c>
      <c r="H27" s="245">
        <f t="shared" si="2"/>
        <v>3114100</v>
      </c>
    </row>
    <row r="28" spans="2:12">
      <c r="B28" s="135">
        <v>25</v>
      </c>
      <c r="C28" s="136" t="s">
        <v>422</v>
      </c>
      <c r="D28" s="135" t="s">
        <v>12</v>
      </c>
      <c r="E28" s="137" t="str">
        <f t="shared" si="0"/>
        <v>AQUA</v>
      </c>
      <c r="F28" s="137">
        <f t="shared" si="1"/>
        <v>25000</v>
      </c>
      <c r="G28" s="185">
        <v>158</v>
      </c>
      <c r="H28" s="245">
        <f t="shared" si="2"/>
        <v>3950000</v>
      </c>
    </row>
    <row r="29" spans="2:12">
      <c r="B29" s="135">
        <v>26</v>
      </c>
      <c r="C29" s="136" t="s">
        <v>423</v>
      </c>
      <c r="D29" s="135" t="s">
        <v>10</v>
      </c>
      <c r="E29" s="137" t="str">
        <f t="shared" si="0"/>
        <v>ASLI</v>
      </c>
      <c r="F29" s="137">
        <f t="shared" si="1"/>
        <v>16800</v>
      </c>
      <c r="G29" s="185">
        <v>141</v>
      </c>
      <c r="H29" s="245">
        <f t="shared" si="2"/>
        <v>2368800</v>
      </c>
    </row>
    <row r="30" spans="2:12">
      <c r="B30" s="135">
        <v>27</v>
      </c>
      <c r="C30" s="136" t="s">
        <v>424</v>
      </c>
      <c r="D30" s="135" t="s">
        <v>12</v>
      </c>
      <c r="E30" s="137" t="str">
        <f t="shared" si="0"/>
        <v>AQUA</v>
      </c>
      <c r="F30" s="137">
        <f t="shared" si="1"/>
        <v>25000</v>
      </c>
      <c r="G30" s="185">
        <v>162</v>
      </c>
      <c r="H30" s="245">
        <f t="shared" si="2"/>
        <v>4050000</v>
      </c>
    </row>
    <row r="31" spans="2:12">
      <c r="B31" s="135">
        <v>28</v>
      </c>
      <c r="C31" s="136" t="s">
        <v>425</v>
      </c>
      <c r="D31" s="135" t="s">
        <v>13</v>
      </c>
      <c r="E31" s="137" t="str">
        <f t="shared" si="0"/>
        <v>CLEO</v>
      </c>
      <c r="F31" s="137">
        <f t="shared" si="1"/>
        <v>23600</v>
      </c>
      <c r="G31" s="185">
        <v>106</v>
      </c>
      <c r="H31" s="245">
        <f t="shared" si="2"/>
        <v>2501600</v>
      </c>
    </row>
    <row r="32" spans="2:12">
      <c r="B32" s="135">
        <v>29</v>
      </c>
      <c r="C32" s="136" t="s">
        <v>426</v>
      </c>
      <c r="D32" s="135" t="s">
        <v>11</v>
      </c>
      <c r="E32" s="137" t="str">
        <f t="shared" si="0"/>
        <v>FLOW</v>
      </c>
      <c r="F32" s="137">
        <f t="shared" si="1"/>
        <v>19800</v>
      </c>
      <c r="G32" s="185">
        <v>169</v>
      </c>
      <c r="H32" s="245">
        <f t="shared" si="2"/>
        <v>3346200</v>
      </c>
    </row>
    <row r="33" spans="2:8">
      <c r="B33" s="135">
        <v>30</v>
      </c>
      <c r="C33" s="136" t="s">
        <v>427</v>
      </c>
      <c r="D33" s="135" t="s">
        <v>13</v>
      </c>
      <c r="E33" s="137" t="str">
        <f t="shared" si="0"/>
        <v>CLEO</v>
      </c>
      <c r="F33" s="137">
        <f t="shared" si="1"/>
        <v>23600</v>
      </c>
      <c r="G33" s="185">
        <v>103</v>
      </c>
      <c r="H33" s="245">
        <f t="shared" si="2"/>
        <v>2430800</v>
      </c>
    </row>
    <row r="34" spans="2:8">
      <c r="B34" s="135">
        <v>31</v>
      </c>
      <c r="C34" s="136" t="s">
        <v>428</v>
      </c>
      <c r="D34" s="135" t="s">
        <v>14</v>
      </c>
      <c r="E34" s="137" t="str">
        <f t="shared" si="0"/>
        <v>ADES</v>
      </c>
      <c r="F34" s="137">
        <f t="shared" si="1"/>
        <v>20900</v>
      </c>
      <c r="G34" s="185">
        <v>122</v>
      </c>
      <c r="H34" s="245">
        <f t="shared" si="2"/>
        <v>2549800</v>
      </c>
    </row>
    <row r="35" spans="2:8">
      <c r="F35" s="186" t="s">
        <v>15</v>
      </c>
      <c r="G35" s="142">
        <f t="shared" ref="G35:H35" si="3">SUM(G4:G34)</f>
        <v>4637</v>
      </c>
      <c r="H35" s="142">
        <f t="shared" si="3"/>
        <v>96350400</v>
      </c>
    </row>
    <row r="36" spans="2:8">
      <c r="F36" s="137" t="s">
        <v>50</v>
      </c>
      <c r="G36" s="242">
        <f>AVERAGE(G5:G35)</f>
        <v>293.06451612903226</v>
      </c>
      <c r="H36" s="242">
        <f>AVERAGE(H5:H35)</f>
        <v>6113729.0322580645</v>
      </c>
    </row>
    <row r="37" spans="2:8">
      <c r="F37" s="137" t="s">
        <v>78</v>
      </c>
      <c r="G37" s="242">
        <f>MAX(G6:G36)</f>
        <v>4637</v>
      </c>
      <c r="H37" s="242">
        <f>MAX(H6:H36)</f>
        <v>96350400</v>
      </c>
    </row>
    <row r="38" spans="2:8">
      <c r="F38" s="137" t="s">
        <v>79</v>
      </c>
      <c r="G38" s="242">
        <f>MIN(G7:G37)</f>
        <v>103</v>
      </c>
      <c r="H38" s="242">
        <f>MIN(H7:H37)</f>
        <v>2138400</v>
      </c>
    </row>
    <row r="39" spans="2:8">
      <c r="F39" s="137" t="s">
        <v>53</v>
      </c>
      <c r="G39" s="242">
        <f>COUNT(G8:G38)</f>
        <v>31</v>
      </c>
      <c r="H39" s="242">
        <f>COUNT(H8:H38)</f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Q24"/>
  <sheetViews>
    <sheetView zoomScale="110" zoomScaleNormal="110" workbookViewId="0">
      <selection activeCell="J19" sqref="J19:L19"/>
    </sheetView>
  </sheetViews>
  <sheetFormatPr defaultRowHeight="12.75"/>
  <cols>
    <col min="1" max="1" width="2.85546875" style="90" customWidth="1"/>
    <col min="2" max="2" width="4.7109375" style="91" bestFit="1" customWidth="1"/>
    <col min="3" max="3" width="16.42578125" style="90" customWidth="1"/>
    <col min="4" max="4" width="8.28515625" style="91" customWidth="1"/>
    <col min="5" max="5" width="11.5703125" style="90" bestFit="1" customWidth="1"/>
    <col min="6" max="6" width="13.28515625" style="90" customWidth="1"/>
    <col min="7" max="7" width="10.42578125" style="90" customWidth="1"/>
    <col min="8" max="8" width="14.85546875" style="90" bestFit="1" customWidth="1"/>
    <col min="9" max="9" width="9.85546875" style="92" bestFit="1" customWidth="1"/>
    <col min="10" max="10" width="12.7109375" style="92" bestFit="1" customWidth="1"/>
    <col min="11" max="11" width="12" style="92" bestFit="1" customWidth="1"/>
    <col min="12" max="12" width="12.7109375" style="92" bestFit="1" customWidth="1"/>
    <col min="13" max="13" width="4.28515625" style="90" customWidth="1"/>
    <col min="14" max="14" width="7.42578125" style="90" bestFit="1" customWidth="1"/>
    <col min="15" max="15" width="15" style="90" bestFit="1" customWidth="1"/>
    <col min="16" max="16" width="11.42578125" style="90" bestFit="1" customWidth="1"/>
    <col min="17" max="16384" width="9.140625" style="90"/>
  </cols>
  <sheetData>
    <row r="1" spans="2:17" ht="18.75">
      <c r="B1" s="89" t="s">
        <v>195</v>
      </c>
    </row>
    <row r="2" spans="2:17" ht="15.75">
      <c r="B2" s="93"/>
    </row>
    <row r="3" spans="2:17" ht="32.25" customHeight="1">
      <c r="B3" s="191" t="s">
        <v>118</v>
      </c>
      <c r="C3" s="191" t="s">
        <v>172</v>
      </c>
      <c r="D3" s="191" t="s">
        <v>2</v>
      </c>
      <c r="E3" s="191" t="s">
        <v>173</v>
      </c>
      <c r="F3" s="191" t="s">
        <v>174</v>
      </c>
      <c r="G3" s="227" t="s">
        <v>175</v>
      </c>
      <c r="H3" s="191" t="s">
        <v>176</v>
      </c>
      <c r="I3" s="228" t="s">
        <v>308</v>
      </c>
      <c r="J3" s="228" t="s">
        <v>15</v>
      </c>
      <c r="K3" s="228" t="s">
        <v>75</v>
      </c>
      <c r="L3" s="228" t="s">
        <v>309</v>
      </c>
    </row>
    <row r="4" spans="2:17" s="99" customFormat="1" ht="12.75" customHeight="1">
      <c r="B4" s="94">
        <v>1</v>
      </c>
      <c r="C4" s="95" t="s">
        <v>187</v>
      </c>
      <c r="D4" s="94">
        <v>2</v>
      </c>
      <c r="E4" s="96">
        <v>38049</v>
      </c>
      <c r="F4" s="96">
        <v>38059</v>
      </c>
      <c r="G4" s="97">
        <f>F4-E4</f>
        <v>10</v>
      </c>
      <c r="H4" s="95" t="str">
        <f>VLOOKUP(D4,$D$22:$G$24,2,0)</f>
        <v>PANTHER</v>
      </c>
      <c r="I4" s="246">
        <f>VLOOKUP(D4,$D$22:$G$24,3,0)</f>
        <v>350000</v>
      </c>
      <c r="J4" s="98">
        <f>I4*G4</f>
        <v>3500000</v>
      </c>
      <c r="K4" s="247">
        <f>VLOOKUP(D4,$D$22:$G$24,4,0)*J4</f>
        <v>700000</v>
      </c>
      <c r="L4" s="98">
        <f>J4-K4</f>
        <v>2800000</v>
      </c>
    </row>
    <row r="5" spans="2:17" s="99" customFormat="1" ht="12.75" customHeight="1">
      <c r="B5" s="94">
        <v>2</v>
      </c>
      <c r="C5" s="95" t="s">
        <v>186</v>
      </c>
      <c r="D5" s="94">
        <v>3</v>
      </c>
      <c r="E5" s="96">
        <v>38051</v>
      </c>
      <c r="F5" s="96">
        <v>38055</v>
      </c>
      <c r="G5" s="97">
        <f t="shared" ref="G5:G18" si="0">F5-E5</f>
        <v>4</v>
      </c>
      <c r="H5" s="95" t="str">
        <f t="shared" ref="H5:H18" si="1">VLOOKUP(D5,$D$22:$G$24,2,0)</f>
        <v>PICK UP</v>
      </c>
      <c r="I5" s="246">
        <f t="shared" ref="I5:I18" si="2">VLOOKUP(D5,$D$22:$G$24,3,0)</f>
        <v>250000</v>
      </c>
      <c r="J5" s="98">
        <f t="shared" ref="J5:J18" si="3">I5*G5</f>
        <v>1000000</v>
      </c>
      <c r="K5" s="247">
        <f t="shared" ref="K5:K18" si="4">VLOOKUP(D5,$D$22:$G$24,4,0)*J5</f>
        <v>0</v>
      </c>
      <c r="L5" s="98">
        <f t="shared" ref="L5:L18" si="5">J5-K5</f>
        <v>1000000</v>
      </c>
    </row>
    <row r="6" spans="2:17" s="99" customFormat="1" ht="12.75" customHeight="1">
      <c r="B6" s="94">
        <v>3</v>
      </c>
      <c r="C6" s="95" t="s">
        <v>185</v>
      </c>
      <c r="D6" s="94">
        <v>3</v>
      </c>
      <c r="E6" s="96">
        <v>38047</v>
      </c>
      <c r="F6" s="96">
        <v>38051</v>
      </c>
      <c r="G6" s="97">
        <f t="shared" si="0"/>
        <v>4</v>
      </c>
      <c r="H6" s="95" t="str">
        <f t="shared" si="1"/>
        <v>PICK UP</v>
      </c>
      <c r="I6" s="246">
        <f t="shared" si="2"/>
        <v>250000</v>
      </c>
      <c r="J6" s="98">
        <f t="shared" si="3"/>
        <v>1000000</v>
      </c>
      <c r="K6" s="247">
        <f t="shared" si="4"/>
        <v>0</v>
      </c>
      <c r="L6" s="98">
        <f t="shared" si="5"/>
        <v>1000000</v>
      </c>
    </row>
    <row r="7" spans="2:17" s="99" customFormat="1" ht="12.75" customHeight="1">
      <c r="B7" s="94">
        <v>4</v>
      </c>
      <c r="C7" s="95" t="s">
        <v>184</v>
      </c>
      <c r="D7" s="94">
        <v>2</v>
      </c>
      <c r="E7" s="96">
        <v>38049</v>
      </c>
      <c r="F7" s="96">
        <v>38050</v>
      </c>
      <c r="G7" s="97">
        <f t="shared" si="0"/>
        <v>1</v>
      </c>
      <c r="H7" s="95" t="str">
        <f t="shared" si="1"/>
        <v>PANTHER</v>
      </c>
      <c r="I7" s="246">
        <f t="shared" si="2"/>
        <v>350000</v>
      </c>
      <c r="J7" s="98">
        <f t="shared" si="3"/>
        <v>350000</v>
      </c>
      <c r="K7" s="247">
        <f t="shared" si="4"/>
        <v>70000</v>
      </c>
      <c r="L7" s="98">
        <f t="shared" si="5"/>
        <v>280000</v>
      </c>
      <c r="Q7" s="100"/>
    </row>
    <row r="8" spans="2:17" s="99" customFormat="1" ht="12.75" customHeight="1">
      <c r="B8" s="94">
        <v>5</v>
      </c>
      <c r="C8" s="95" t="s">
        <v>183</v>
      </c>
      <c r="D8" s="94">
        <v>3</v>
      </c>
      <c r="E8" s="96">
        <v>38051</v>
      </c>
      <c r="F8" s="96">
        <v>38054</v>
      </c>
      <c r="G8" s="97">
        <f t="shared" si="0"/>
        <v>3</v>
      </c>
      <c r="H8" s="95" t="str">
        <f t="shared" si="1"/>
        <v>PICK UP</v>
      </c>
      <c r="I8" s="246">
        <f t="shared" si="2"/>
        <v>250000</v>
      </c>
      <c r="J8" s="98">
        <f t="shared" si="3"/>
        <v>750000</v>
      </c>
      <c r="K8" s="247">
        <f t="shared" si="4"/>
        <v>0</v>
      </c>
      <c r="L8" s="98">
        <f t="shared" si="5"/>
        <v>750000</v>
      </c>
      <c r="N8" s="101"/>
      <c r="O8" s="101"/>
    </row>
    <row r="9" spans="2:17" s="99" customFormat="1" ht="12.75" customHeight="1">
      <c r="B9" s="94">
        <v>6</v>
      </c>
      <c r="C9" s="95" t="s">
        <v>182</v>
      </c>
      <c r="D9" s="94">
        <v>3</v>
      </c>
      <c r="E9" s="96">
        <v>38053</v>
      </c>
      <c r="F9" s="96">
        <v>38054</v>
      </c>
      <c r="G9" s="97">
        <f t="shared" si="0"/>
        <v>1</v>
      </c>
      <c r="H9" s="95" t="str">
        <f t="shared" si="1"/>
        <v>PICK UP</v>
      </c>
      <c r="I9" s="246">
        <f t="shared" si="2"/>
        <v>250000</v>
      </c>
      <c r="J9" s="98">
        <f t="shared" si="3"/>
        <v>250000</v>
      </c>
      <c r="K9" s="247">
        <f t="shared" si="4"/>
        <v>0</v>
      </c>
      <c r="L9" s="98">
        <f t="shared" si="5"/>
        <v>250000</v>
      </c>
      <c r="N9" s="102"/>
      <c r="O9" s="103"/>
    </row>
    <row r="10" spans="2:17" s="99" customFormat="1" ht="12.75" customHeight="1">
      <c r="B10" s="94">
        <v>7</v>
      </c>
      <c r="C10" s="95" t="s">
        <v>181</v>
      </c>
      <c r="D10" s="94">
        <v>1</v>
      </c>
      <c r="E10" s="96">
        <v>38050</v>
      </c>
      <c r="F10" s="96">
        <v>38060</v>
      </c>
      <c r="G10" s="97">
        <f t="shared" si="0"/>
        <v>10</v>
      </c>
      <c r="H10" s="95" t="str">
        <f t="shared" si="1"/>
        <v>KIJANG</v>
      </c>
      <c r="I10" s="246">
        <f t="shared" si="2"/>
        <v>400000</v>
      </c>
      <c r="J10" s="98">
        <f t="shared" si="3"/>
        <v>4000000</v>
      </c>
      <c r="K10" s="247">
        <f t="shared" si="4"/>
        <v>1000000</v>
      </c>
      <c r="L10" s="98">
        <f t="shared" si="5"/>
        <v>3000000</v>
      </c>
      <c r="N10" s="102"/>
      <c r="O10" s="103"/>
    </row>
    <row r="11" spans="2:17" s="99" customFormat="1" ht="12.75" customHeight="1">
      <c r="B11" s="94">
        <v>8</v>
      </c>
      <c r="C11" s="95" t="s">
        <v>180</v>
      </c>
      <c r="D11" s="94">
        <v>2</v>
      </c>
      <c r="E11" s="96">
        <v>38050</v>
      </c>
      <c r="F11" s="96">
        <v>38070</v>
      </c>
      <c r="G11" s="97">
        <f t="shared" si="0"/>
        <v>20</v>
      </c>
      <c r="H11" s="95" t="str">
        <f t="shared" si="1"/>
        <v>PANTHER</v>
      </c>
      <c r="I11" s="246">
        <f t="shared" si="2"/>
        <v>350000</v>
      </c>
      <c r="J11" s="98">
        <f t="shared" si="3"/>
        <v>7000000</v>
      </c>
      <c r="K11" s="247">
        <f t="shared" si="4"/>
        <v>1400000</v>
      </c>
      <c r="L11" s="98">
        <f t="shared" si="5"/>
        <v>5600000</v>
      </c>
      <c r="N11" s="102"/>
      <c r="O11" s="103"/>
    </row>
    <row r="12" spans="2:17" s="99" customFormat="1" ht="12.75" customHeight="1">
      <c r="B12" s="94">
        <v>9</v>
      </c>
      <c r="C12" s="95" t="s">
        <v>179</v>
      </c>
      <c r="D12" s="94">
        <v>1</v>
      </c>
      <c r="E12" s="96">
        <v>38047</v>
      </c>
      <c r="F12" s="96">
        <v>38052</v>
      </c>
      <c r="G12" s="97">
        <f t="shared" si="0"/>
        <v>5</v>
      </c>
      <c r="H12" s="95" t="str">
        <f t="shared" si="1"/>
        <v>KIJANG</v>
      </c>
      <c r="I12" s="246">
        <f t="shared" si="2"/>
        <v>400000</v>
      </c>
      <c r="J12" s="98">
        <f t="shared" si="3"/>
        <v>2000000</v>
      </c>
      <c r="K12" s="247">
        <f t="shared" si="4"/>
        <v>500000</v>
      </c>
      <c r="L12" s="98">
        <f t="shared" si="5"/>
        <v>1500000</v>
      </c>
      <c r="N12" s="102"/>
      <c r="O12" s="103"/>
    </row>
    <row r="13" spans="2:17" s="99" customFormat="1" ht="12.75" customHeight="1">
      <c r="B13" s="94">
        <v>10</v>
      </c>
      <c r="C13" s="95" t="s">
        <v>178</v>
      </c>
      <c r="D13" s="94">
        <v>1</v>
      </c>
      <c r="E13" s="96">
        <v>38048</v>
      </c>
      <c r="F13" s="96">
        <v>38058</v>
      </c>
      <c r="G13" s="97">
        <f t="shared" si="0"/>
        <v>10</v>
      </c>
      <c r="H13" s="95" t="str">
        <f t="shared" si="1"/>
        <v>KIJANG</v>
      </c>
      <c r="I13" s="246">
        <f t="shared" si="2"/>
        <v>400000</v>
      </c>
      <c r="J13" s="98">
        <f t="shared" si="3"/>
        <v>4000000</v>
      </c>
      <c r="K13" s="247">
        <f t="shared" si="4"/>
        <v>1000000</v>
      </c>
      <c r="L13" s="98">
        <f t="shared" si="5"/>
        <v>3000000</v>
      </c>
    </row>
    <row r="14" spans="2:17" s="99" customFormat="1" ht="12.75" customHeight="1">
      <c r="B14" s="94">
        <v>11</v>
      </c>
      <c r="C14" s="95" t="s">
        <v>177</v>
      </c>
      <c r="D14" s="94">
        <v>3</v>
      </c>
      <c r="E14" s="96">
        <v>38050</v>
      </c>
      <c r="F14" s="96">
        <v>38055</v>
      </c>
      <c r="G14" s="97">
        <f t="shared" si="0"/>
        <v>5</v>
      </c>
      <c r="H14" s="95" t="str">
        <f t="shared" si="1"/>
        <v>PICK UP</v>
      </c>
      <c r="I14" s="246">
        <f t="shared" si="2"/>
        <v>250000</v>
      </c>
      <c r="J14" s="98">
        <f t="shared" si="3"/>
        <v>1250000</v>
      </c>
      <c r="K14" s="247">
        <f t="shared" si="4"/>
        <v>0</v>
      </c>
      <c r="L14" s="98">
        <f t="shared" si="5"/>
        <v>1250000</v>
      </c>
    </row>
    <row r="15" spans="2:17" s="99" customFormat="1" ht="12.75" customHeight="1">
      <c r="B15" s="94">
        <v>12</v>
      </c>
      <c r="C15" s="95" t="s">
        <v>188</v>
      </c>
      <c r="D15" s="94">
        <v>3</v>
      </c>
      <c r="E15" s="96">
        <v>38048</v>
      </c>
      <c r="F15" s="96">
        <v>38068</v>
      </c>
      <c r="G15" s="97">
        <f t="shared" si="0"/>
        <v>20</v>
      </c>
      <c r="H15" s="95" t="str">
        <f t="shared" si="1"/>
        <v>PICK UP</v>
      </c>
      <c r="I15" s="246">
        <f t="shared" si="2"/>
        <v>250000</v>
      </c>
      <c r="J15" s="98">
        <f t="shared" si="3"/>
        <v>5000000</v>
      </c>
      <c r="K15" s="247">
        <f t="shared" si="4"/>
        <v>0</v>
      </c>
      <c r="L15" s="98">
        <f t="shared" si="5"/>
        <v>5000000</v>
      </c>
    </row>
    <row r="16" spans="2:17" s="99" customFormat="1" ht="12.75" customHeight="1">
      <c r="B16" s="94">
        <v>13</v>
      </c>
      <c r="C16" s="95" t="s">
        <v>189</v>
      </c>
      <c r="D16" s="94">
        <v>1</v>
      </c>
      <c r="E16" s="96">
        <v>38049</v>
      </c>
      <c r="F16" s="96">
        <v>38053</v>
      </c>
      <c r="G16" s="97">
        <f t="shared" si="0"/>
        <v>4</v>
      </c>
      <c r="H16" s="95" t="str">
        <f t="shared" si="1"/>
        <v>KIJANG</v>
      </c>
      <c r="I16" s="246">
        <f t="shared" si="2"/>
        <v>400000</v>
      </c>
      <c r="J16" s="98">
        <f t="shared" si="3"/>
        <v>1600000</v>
      </c>
      <c r="K16" s="247">
        <f t="shared" si="4"/>
        <v>400000</v>
      </c>
      <c r="L16" s="98">
        <f t="shared" si="5"/>
        <v>1200000</v>
      </c>
    </row>
    <row r="17" spans="2:12" ht="12.75" customHeight="1">
      <c r="B17" s="94">
        <v>14</v>
      </c>
      <c r="C17" s="95" t="s">
        <v>190</v>
      </c>
      <c r="D17" s="94">
        <v>3</v>
      </c>
      <c r="E17" s="96">
        <v>38048</v>
      </c>
      <c r="F17" s="96">
        <v>38050</v>
      </c>
      <c r="G17" s="97">
        <f t="shared" si="0"/>
        <v>2</v>
      </c>
      <c r="H17" s="95" t="str">
        <f t="shared" si="1"/>
        <v>PICK UP</v>
      </c>
      <c r="I17" s="246">
        <f t="shared" si="2"/>
        <v>250000</v>
      </c>
      <c r="J17" s="98">
        <f t="shared" si="3"/>
        <v>500000</v>
      </c>
      <c r="K17" s="247">
        <f t="shared" si="4"/>
        <v>0</v>
      </c>
      <c r="L17" s="98">
        <f t="shared" si="5"/>
        <v>500000</v>
      </c>
    </row>
    <row r="18" spans="2:12" ht="12.75" customHeight="1">
      <c r="B18" s="94">
        <v>15</v>
      </c>
      <c r="C18" s="95" t="s">
        <v>191</v>
      </c>
      <c r="D18" s="94">
        <v>2</v>
      </c>
      <c r="E18" s="96">
        <v>38048</v>
      </c>
      <c r="F18" s="96">
        <v>38048</v>
      </c>
      <c r="G18" s="97">
        <f t="shared" si="0"/>
        <v>0</v>
      </c>
      <c r="H18" s="95" t="str">
        <f t="shared" si="1"/>
        <v>PANTHER</v>
      </c>
      <c r="I18" s="246">
        <f t="shared" si="2"/>
        <v>350000</v>
      </c>
      <c r="J18" s="98">
        <f t="shared" si="3"/>
        <v>0</v>
      </c>
      <c r="K18" s="247">
        <f t="shared" si="4"/>
        <v>0</v>
      </c>
      <c r="L18" s="98">
        <f t="shared" si="5"/>
        <v>0</v>
      </c>
    </row>
    <row r="19" spans="2:12" s="104" customFormat="1" ht="12.75" customHeight="1">
      <c r="B19" s="286" t="s">
        <v>49</v>
      </c>
      <c r="C19" s="286"/>
      <c r="D19" s="286"/>
      <c r="E19" s="286"/>
      <c r="F19" s="286"/>
      <c r="G19" s="286"/>
      <c r="H19" s="286"/>
      <c r="I19" s="286"/>
      <c r="J19" s="88">
        <f t="shared" ref="J19:L19" si="6">SUM(J4:J18)</f>
        <v>32200000</v>
      </c>
      <c r="K19" s="88">
        <f t="shared" si="6"/>
        <v>5070000</v>
      </c>
      <c r="L19" s="88">
        <f t="shared" si="6"/>
        <v>27130000</v>
      </c>
    </row>
    <row r="21" spans="2:12" ht="15">
      <c r="D21" s="228" t="s">
        <v>2</v>
      </c>
      <c r="E21" s="228" t="s">
        <v>176</v>
      </c>
      <c r="F21" s="228" t="s">
        <v>308</v>
      </c>
      <c r="G21" s="228" t="s">
        <v>75</v>
      </c>
    </row>
    <row r="22" spans="2:12">
      <c r="D22" s="94">
        <v>1</v>
      </c>
      <c r="E22" s="105" t="s">
        <v>192</v>
      </c>
      <c r="F22" s="106">
        <v>400000</v>
      </c>
      <c r="G22" s="107">
        <v>0.25</v>
      </c>
    </row>
    <row r="23" spans="2:12">
      <c r="D23" s="94">
        <v>2</v>
      </c>
      <c r="E23" s="105" t="s">
        <v>193</v>
      </c>
      <c r="F23" s="106">
        <v>350000</v>
      </c>
      <c r="G23" s="107">
        <v>0.2</v>
      </c>
    </row>
    <row r="24" spans="2:12">
      <c r="D24" s="94">
        <v>3</v>
      </c>
      <c r="E24" s="105" t="s">
        <v>194</v>
      </c>
      <c r="F24" s="106">
        <v>250000</v>
      </c>
      <c r="G24" s="108">
        <v>0</v>
      </c>
    </row>
  </sheetData>
  <sortState ref="C4:C14">
    <sortCondition descending="1" ref="C4"/>
  </sortState>
  <mergeCells count="1">
    <mergeCell ref="B19:I19"/>
  </mergeCells>
  <pageMargins left="0.75" right="0.75" top="1" bottom="1" header="0.5" footer="0.5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G51"/>
  <sheetViews>
    <sheetView topLeftCell="A37" zoomScale="190" zoomScaleNormal="190" workbookViewId="0">
      <selection activeCell="E47" sqref="E47:E51"/>
    </sheetView>
  </sheetViews>
  <sheetFormatPr defaultRowHeight="15"/>
  <cols>
    <col min="3" max="3" width="13.85546875" customWidth="1"/>
    <col min="5" max="5" width="13.28515625" customWidth="1"/>
  </cols>
  <sheetData>
    <row r="2" spans="2:7">
      <c r="B2" s="29" t="s">
        <v>449</v>
      </c>
    </row>
    <row r="4" spans="2:7">
      <c r="B4" s="23" t="s">
        <v>20</v>
      </c>
      <c r="C4" s="23" t="s">
        <v>172</v>
      </c>
      <c r="D4" s="23" t="s">
        <v>2</v>
      </c>
      <c r="E4" s="23" t="s">
        <v>232</v>
      </c>
    </row>
    <row r="5" spans="2:7">
      <c r="B5" s="23">
        <v>1</v>
      </c>
      <c r="C5" s="20" t="s">
        <v>485</v>
      </c>
      <c r="D5" s="20" t="s">
        <v>11</v>
      </c>
      <c r="E5" s="20" t="str">
        <f>IF(D5="A","SUPERVISOR","MARKETING")</f>
        <v>SUPERVISOR</v>
      </c>
      <c r="G5" t="s">
        <v>486</v>
      </c>
    </row>
    <row r="6" spans="2:7">
      <c r="B6" s="23">
        <v>2</v>
      </c>
      <c r="C6" s="20" t="s">
        <v>487</v>
      </c>
      <c r="D6" s="20" t="s">
        <v>13</v>
      </c>
      <c r="E6" s="20" t="str">
        <f t="shared" ref="E6:E9" si="0">IF(D6="A","SUPERVISOR","MARKETING")</f>
        <v>MARKETING</v>
      </c>
      <c r="G6" t="s">
        <v>488</v>
      </c>
    </row>
    <row r="7" spans="2:7">
      <c r="B7" s="23">
        <v>3</v>
      </c>
      <c r="C7" s="20" t="s">
        <v>489</v>
      </c>
      <c r="D7" s="20" t="s">
        <v>11</v>
      </c>
      <c r="E7" s="20" t="str">
        <f t="shared" si="0"/>
        <v>SUPERVISOR</v>
      </c>
    </row>
    <row r="8" spans="2:7">
      <c r="B8" s="23">
        <v>4</v>
      </c>
      <c r="C8" s="20" t="s">
        <v>490</v>
      </c>
      <c r="D8" s="20" t="s">
        <v>13</v>
      </c>
      <c r="E8" s="20" t="str">
        <f t="shared" si="0"/>
        <v>MARKETING</v>
      </c>
    </row>
    <row r="9" spans="2:7">
      <c r="B9" s="23">
        <v>5</v>
      </c>
      <c r="C9" s="20" t="s">
        <v>491</v>
      </c>
      <c r="D9" s="20" t="s">
        <v>11</v>
      </c>
      <c r="E9" s="20" t="str">
        <f t="shared" si="0"/>
        <v>SUPERVISOR</v>
      </c>
    </row>
    <row r="11" spans="2:7">
      <c r="B11" s="23" t="s">
        <v>20</v>
      </c>
      <c r="C11" s="23" t="s">
        <v>172</v>
      </c>
      <c r="D11" s="23" t="s">
        <v>2</v>
      </c>
      <c r="E11" s="23" t="s">
        <v>232</v>
      </c>
    </row>
    <row r="12" spans="2:7">
      <c r="B12" s="23">
        <v>1</v>
      </c>
      <c r="C12" s="20" t="s">
        <v>485</v>
      </c>
      <c r="D12" s="20" t="s">
        <v>142</v>
      </c>
      <c r="E12" s="20" t="str">
        <f>IF(D12="T","HRD","KEUANGAN")</f>
        <v>KEUANGAN</v>
      </c>
      <c r="G12" t="s">
        <v>492</v>
      </c>
    </row>
    <row r="13" spans="2:7">
      <c r="B13" s="23">
        <v>2</v>
      </c>
      <c r="C13" s="20" t="s">
        <v>487</v>
      </c>
      <c r="D13" s="20" t="s">
        <v>493</v>
      </c>
      <c r="E13" s="20" t="str">
        <f t="shared" ref="E13:E16" si="1">IF(D13="T","HRD","KEUANGAN")</f>
        <v>HRD</v>
      </c>
      <c r="G13" t="s">
        <v>494</v>
      </c>
    </row>
    <row r="14" spans="2:7">
      <c r="B14" s="23">
        <v>3</v>
      </c>
      <c r="C14" s="20" t="s">
        <v>489</v>
      </c>
      <c r="D14" s="20" t="s">
        <v>142</v>
      </c>
      <c r="E14" s="20" t="str">
        <f t="shared" si="1"/>
        <v>KEUANGAN</v>
      </c>
    </row>
    <row r="15" spans="2:7">
      <c r="B15" s="23">
        <v>4</v>
      </c>
      <c r="C15" s="20" t="s">
        <v>490</v>
      </c>
      <c r="D15" s="20" t="s">
        <v>493</v>
      </c>
      <c r="E15" s="20" t="str">
        <f t="shared" si="1"/>
        <v>HRD</v>
      </c>
    </row>
    <row r="16" spans="2:7">
      <c r="B16" s="23">
        <v>5</v>
      </c>
      <c r="C16" s="20" t="s">
        <v>491</v>
      </c>
      <c r="D16" s="20" t="s">
        <v>142</v>
      </c>
      <c r="E16" s="20" t="str">
        <f t="shared" si="1"/>
        <v>KEUANGAN</v>
      </c>
    </row>
    <row r="18" spans="2:7">
      <c r="B18" s="23" t="s">
        <v>20</v>
      </c>
      <c r="C18" s="23" t="s">
        <v>172</v>
      </c>
      <c r="D18" s="23" t="s">
        <v>2</v>
      </c>
      <c r="E18" s="23" t="s">
        <v>495</v>
      </c>
    </row>
    <row r="19" spans="2:7">
      <c r="B19" s="23">
        <v>1</v>
      </c>
      <c r="C19" s="20" t="s">
        <v>485</v>
      </c>
      <c r="D19" s="20" t="s">
        <v>496</v>
      </c>
      <c r="E19" s="20">
        <f>IF(D19="DL",1000000,2000000)</f>
        <v>1000000</v>
      </c>
      <c r="G19" t="s">
        <v>497</v>
      </c>
    </row>
    <row r="20" spans="2:7">
      <c r="B20" s="23">
        <v>2</v>
      </c>
      <c r="C20" s="20" t="s">
        <v>487</v>
      </c>
      <c r="D20" s="20" t="s">
        <v>498</v>
      </c>
      <c r="E20" s="20">
        <f t="shared" ref="E20:E23" si="2">IF(D20="DL",1000000,2000000)</f>
        <v>2000000</v>
      </c>
      <c r="G20" t="s">
        <v>499</v>
      </c>
    </row>
    <row r="21" spans="2:7">
      <c r="B21" s="23">
        <v>3</v>
      </c>
      <c r="C21" s="20" t="s">
        <v>489</v>
      </c>
      <c r="D21" s="20" t="s">
        <v>496</v>
      </c>
      <c r="E21" s="20">
        <f t="shared" si="2"/>
        <v>1000000</v>
      </c>
    </row>
    <row r="22" spans="2:7">
      <c r="B22" s="23">
        <v>4</v>
      </c>
      <c r="C22" s="20" t="s">
        <v>490</v>
      </c>
      <c r="D22" s="20" t="s">
        <v>498</v>
      </c>
      <c r="E22" s="20">
        <f t="shared" si="2"/>
        <v>2000000</v>
      </c>
    </row>
    <row r="23" spans="2:7">
      <c r="B23" s="23">
        <v>5</v>
      </c>
      <c r="C23" s="20" t="s">
        <v>491</v>
      </c>
      <c r="D23" s="20" t="s">
        <v>496</v>
      </c>
      <c r="E23" s="20">
        <f t="shared" si="2"/>
        <v>1000000</v>
      </c>
    </row>
    <row r="25" spans="2:7">
      <c r="B25" s="23" t="s">
        <v>20</v>
      </c>
      <c r="C25" s="23" t="s">
        <v>172</v>
      </c>
      <c r="D25" s="23" t="s">
        <v>2</v>
      </c>
      <c r="E25" s="23" t="s">
        <v>232</v>
      </c>
    </row>
    <row r="26" spans="2:7">
      <c r="B26" s="23">
        <v>1</v>
      </c>
      <c r="C26" s="20" t="s">
        <v>485</v>
      </c>
      <c r="D26" s="20">
        <v>1</v>
      </c>
      <c r="E26" s="20" t="str">
        <f>IF(D26=1,"MARKETING","PRODUKSI")</f>
        <v>MARKETING</v>
      </c>
      <c r="G26" t="s">
        <v>500</v>
      </c>
    </row>
    <row r="27" spans="2:7">
      <c r="B27" s="23">
        <v>2</v>
      </c>
      <c r="C27" s="20" t="s">
        <v>487</v>
      </c>
      <c r="D27" s="20">
        <v>2</v>
      </c>
      <c r="E27" s="20" t="str">
        <f t="shared" ref="E27:E30" si="3">IF(D27=1,"MARKETING","PRODUKSI")</f>
        <v>PRODUKSI</v>
      </c>
      <c r="G27" t="s">
        <v>501</v>
      </c>
    </row>
    <row r="28" spans="2:7">
      <c r="B28" s="23">
        <v>3</v>
      </c>
      <c r="C28" s="20" t="s">
        <v>489</v>
      </c>
      <c r="D28" s="20">
        <v>1</v>
      </c>
      <c r="E28" s="20" t="str">
        <f t="shared" si="3"/>
        <v>MARKETING</v>
      </c>
    </row>
    <row r="29" spans="2:7">
      <c r="B29" s="23">
        <v>4</v>
      </c>
      <c r="C29" s="20" t="s">
        <v>490</v>
      </c>
      <c r="D29" s="20">
        <v>2</v>
      </c>
      <c r="E29" s="20" t="str">
        <f t="shared" si="3"/>
        <v>PRODUKSI</v>
      </c>
    </row>
    <row r="30" spans="2:7">
      <c r="B30" s="23">
        <v>5</v>
      </c>
      <c r="C30" s="20" t="s">
        <v>491</v>
      </c>
      <c r="D30" s="20">
        <v>2</v>
      </c>
      <c r="E30" s="20" t="str">
        <f t="shared" si="3"/>
        <v>PRODUKSI</v>
      </c>
    </row>
    <row r="32" spans="2:7">
      <c r="B32" s="23" t="s">
        <v>20</v>
      </c>
      <c r="C32" s="23" t="s">
        <v>172</v>
      </c>
      <c r="D32" s="23" t="s">
        <v>2</v>
      </c>
      <c r="E32" s="23" t="s">
        <v>495</v>
      </c>
    </row>
    <row r="33" spans="2:7">
      <c r="B33" s="23">
        <v>1</v>
      </c>
      <c r="C33" s="20" t="s">
        <v>485</v>
      </c>
      <c r="D33" s="20">
        <v>2</v>
      </c>
      <c r="E33" s="20">
        <f>IF(D33=1,4500000,5500000)</f>
        <v>5500000</v>
      </c>
      <c r="G33" t="s">
        <v>502</v>
      </c>
    </row>
    <row r="34" spans="2:7">
      <c r="B34" s="23">
        <v>2</v>
      </c>
      <c r="C34" s="20" t="s">
        <v>487</v>
      </c>
      <c r="D34" s="20">
        <v>2</v>
      </c>
      <c r="E34" s="20">
        <f t="shared" ref="E34:E37" si="4">IF(D34=1,4500000,5500000)</f>
        <v>5500000</v>
      </c>
      <c r="G34" t="s">
        <v>503</v>
      </c>
    </row>
    <row r="35" spans="2:7">
      <c r="B35" s="23">
        <v>3</v>
      </c>
      <c r="C35" s="20" t="s">
        <v>489</v>
      </c>
      <c r="D35" s="20">
        <v>1</v>
      </c>
      <c r="E35" s="20">
        <f t="shared" si="4"/>
        <v>4500000</v>
      </c>
    </row>
    <row r="36" spans="2:7">
      <c r="B36" s="23">
        <v>4</v>
      </c>
      <c r="C36" s="20" t="s">
        <v>490</v>
      </c>
      <c r="D36" s="20">
        <v>1</v>
      </c>
      <c r="E36" s="20">
        <f t="shared" si="4"/>
        <v>4500000</v>
      </c>
    </row>
    <row r="37" spans="2:7">
      <c r="B37" s="23">
        <v>5</v>
      </c>
      <c r="C37" s="20" t="s">
        <v>491</v>
      </c>
      <c r="D37" s="20">
        <v>2</v>
      </c>
      <c r="E37" s="20">
        <f t="shared" si="4"/>
        <v>5500000</v>
      </c>
    </row>
    <row r="39" spans="2:7">
      <c r="B39" s="23" t="s">
        <v>20</v>
      </c>
      <c r="C39" s="23" t="s">
        <v>172</v>
      </c>
      <c r="D39" s="23" t="s">
        <v>2</v>
      </c>
      <c r="E39" s="23" t="s">
        <v>232</v>
      </c>
    </row>
    <row r="40" spans="2:7">
      <c r="B40" s="23">
        <v>1</v>
      </c>
      <c r="C40" s="20" t="s">
        <v>485</v>
      </c>
      <c r="D40" s="20" t="s">
        <v>504</v>
      </c>
      <c r="E40" s="20" t="str">
        <f>IF(D40="3K","SUPERVISOR","PRODUKSI")</f>
        <v>SUPERVISOR</v>
      </c>
      <c r="G40" t="s">
        <v>505</v>
      </c>
    </row>
    <row r="41" spans="2:7">
      <c r="B41" s="23">
        <v>2</v>
      </c>
      <c r="C41" s="20" t="s">
        <v>487</v>
      </c>
      <c r="D41" s="20" t="s">
        <v>483</v>
      </c>
      <c r="E41" s="20" t="str">
        <f t="shared" ref="E41:E44" si="5">IF(D41="3K","SUPERVISOR","PRODUKSI")</f>
        <v>PRODUKSI</v>
      </c>
      <c r="G41" t="s">
        <v>506</v>
      </c>
    </row>
    <row r="42" spans="2:7">
      <c r="B42" s="23">
        <v>3</v>
      </c>
      <c r="C42" s="20" t="s">
        <v>489</v>
      </c>
      <c r="D42" s="20" t="s">
        <v>504</v>
      </c>
      <c r="E42" s="20" t="str">
        <f t="shared" si="5"/>
        <v>SUPERVISOR</v>
      </c>
    </row>
    <row r="43" spans="2:7">
      <c r="B43" s="23">
        <v>4</v>
      </c>
      <c r="C43" s="20" t="s">
        <v>490</v>
      </c>
      <c r="D43" s="20" t="s">
        <v>483</v>
      </c>
      <c r="E43" s="20" t="str">
        <f t="shared" si="5"/>
        <v>PRODUKSI</v>
      </c>
    </row>
    <row r="44" spans="2:7">
      <c r="B44" s="23">
        <v>5</v>
      </c>
      <c r="C44" s="20" t="s">
        <v>491</v>
      </c>
      <c r="D44" s="20" t="s">
        <v>483</v>
      </c>
      <c r="E44" s="20" t="str">
        <f t="shared" si="5"/>
        <v>PRODUKSI</v>
      </c>
    </row>
    <row r="46" spans="2:7">
      <c r="B46" s="23" t="s">
        <v>20</v>
      </c>
      <c r="C46" s="23" t="s">
        <v>172</v>
      </c>
      <c r="D46" s="23" t="s">
        <v>2</v>
      </c>
      <c r="E46" s="23" t="s">
        <v>495</v>
      </c>
    </row>
    <row r="47" spans="2:7">
      <c r="B47" s="23">
        <v>1</v>
      </c>
      <c r="C47" s="20" t="s">
        <v>485</v>
      </c>
      <c r="D47" s="20" t="s">
        <v>507</v>
      </c>
      <c r="E47" s="20">
        <f>IF(D47="8V",8000000,7000000)</f>
        <v>7000000</v>
      </c>
      <c r="G47" t="s">
        <v>508</v>
      </c>
    </row>
    <row r="48" spans="2:7">
      <c r="B48" s="23">
        <v>2</v>
      </c>
      <c r="C48" s="20" t="s">
        <v>487</v>
      </c>
      <c r="D48" s="20" t="s">
        <v>509</v>
      </c>
      <c r="E48" s="20">
        <f t="shared" ref="E48:E51" si="6">IF(D48="8V",8000000,7000000)</f>
        <v>8000000</v>
      </c>
      <c r="G48" t="s">
        <v>510</v>
      </c>
    </row>
    <row r="49" spans="2:5">
      <c r="B49" s="23">
        <v>3</v>
      </c>
      <c r="C49" s="20" t="s">
        <v>489</v>
      </c>
      <c r="D49" s="20" t="s">
        <v>511</v>
      </c>
      <c r="E49" s="20">
        <f t="shared" si="6"/>
        <v>7000000</v>
      </c>
    </row>
    <row r="50" spans="2:5">
      <c r="B50" s="23">
        <v>4</v>
      </c>
      <c r="C50" s="20" t="s">
        <v>490</v>
      </c>
      <c r="D50" s="20" t="s">
        <v>509</v>
      </c>
      <c r="E50" s="20">
        <f t="shared" si="6"/>
        <v>8000000</v>
      </c>
    </row>
    <row r="51" spans="2:5">
      <c r="B51" s="23">
        <v>5</v>
      </c>
      <c r="C51" s="20" t="s">
        <v>491</v>
      </c>
      <c r="D51" s="20" t="s">
        <v>511</v>
      </c>
      <c r="E51" s="20">
        <f t="shared" si="6"/>
        <v>7000000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F72"/>
  <sheetViews>
    <sheetView tabSelected="1" topLeftCell="A61" zoomScale="190" zoomScaleNormal="190" workbookViewId="0">
      <selection activeCell="D68" sqref="D68:D72"/>
    </sheetView>
  </sheetViews>
  <sheetFormatPr defaultRowHeight="15"/>
  <cols>
    <col min="2" max="2" width="9.140625" style="208"/>
    <col min="3" max="3" width="12.5703125" customWidth="1"/>
    <col min="4" max="4" width="15.7109375" bestFit="1" customWidth="1"/>
  </cols>
  <sheetData>
    <row r="2" spans="2:6" ht="21">
      <c r="B2" s="203" t="s">
        <v>449</v>
      </c>
    </row>
    <row r="4" spans="2:6">
      <c r="B4" s="23" t="s">
        <v>20</v>
      </c>
      <c r="C4" s="23" t="s">
        <v>2</v>
      </c>
      <c r="D4" s="23" t="s">
        <v>450</v>
      </c>
    </row>
    <row r="5" spans="2:6">
      <c r="B5" s="23">
        <v>1</v>
      </c>
      <c r="C5" s="20" t="s">
        <v>13</v>
      </c>
      <c r="D5" s="20" t="str">
        <f>IF(C5="A",MERAH,"PUTIH")</f>
        <v>PUTIH</v>
      </c>
      <c r="F5" t="s">
        <v>451</v>
      </c>
    </row>
    <row r="6" spans="2:6">
      <c r="B6" s="23">
        <v>2</v>
      </c>
      <c r="C6" s="20" t="s">
        <v>11</v>
      </c>
      <c r="D6" s="20" t="str">
        <f>IF(C6="A","MERAH","PUTIH")</f>
        <v>MERAH</v>
      </c>
      <c r="F6" t="s">
        <v>452</v>
      </c>
    </row>
    <row r="7" spans="2:6">
      <c r="B7" s="23">
        <v>3</v>
      </c>
      <c r="C7" s="20" t="s">
        <v>13</v>
      </c>
      <c r="D7" s="20" t="str">
        <f>IF(C7="A",MERAH,"PUTIH")</f>
        <v>PUTIH</v>
      </c>
    </row>
    <row r="8" spans="2:6">
      <c r="B8" s="23">
        <v>4</v>
      </c>
      <c r="C8" s="20" t="s">
        <v>11</v>
      </c>
      <c r="D8" s="20" t="str">
        <f>IF(C8="A","MERAH","PUTIH")</f>
        <v>MERAH</v>
      </c>
    </row>
    <row r="9" spans="2:6">
      <c r="B9" s="23">
        <v>5</v>
      </c>
      <c r="C9" s="20" t="s">
        <v>13</v>
      </c>
      <c r="D9" s="20" t="str">
        <f>IF(C9="A",MERAH,"PUTIH")</f>
        <v>PUTIH</v>
      </c>
    </row>
    <row r="11" spans="2:6">
      <c r="B11" s="23" t="s">
        <v>20</v>
      </c>
      <c r="C11" s="23" t="s">
        <v>2</v>
      </c>
      <c r="D11" s="23" t="s">
        <v>450</v>
      </c>
    </row>
    <row r="12" spans="2:6">
      <c r="B12" s="23">
        <v>1</v>
      </c>
      <c r="C12" s="20" t="s">
        <v>453</v>
      </c>
      <c r="D12" s="20" t="str">
        <f>IF(C12="SATU","PRIA","PEREMPUAN")</f>
        <v>PRIA</v>
      </c>
      <c r="F12" t="s">
        <v>454</v>
      </c>
    </row>
    <row r="13" spans="2:6">
      <c r="B13" s="23">
        <v>2</v>
      </c>
      <c r="C13" s="20" t="s">
        <v>455</v>
      </c>
      <c r="D13" s="20" t="str">
        <f t="shared" ref="D13:D16" si="0">IF(C13="SATU","PRIA","PEREMPUAN")</f>
        <v>PEREMPUAN</v>
      </c>
      <c r="F13" t="s">
        <v>456</v>
      </c>
    </row>
    <row r="14" spans="2:6">
      <c r="B14" s="23">
        <v>3</v>
      </c>
      <c r="C14" s="20" t="s">
        <v>453</v>
      </c>
      <c r="D14" s="20" t="str">
        <f t="shared" si="0"/>
        <v>PRIA</v>
      </c>
    </row>
    <row r="15" spans="2:6">
      <c r="B15" s="23">
        <v>4</v>
      </c>
      <c r="C15" s="20" t="s">
        <v>455</v>
      </c>
      <c r="D15" s="20" t="str">
        <f t="shared" si="0"/>
        <v>PEREMPUAN</v>
      </c>
    </row>
    <row r="16" spans="2:6">
      <c r="B16" s="23">
        <v>5</v>
      </c>
      <c r="C16" s="20" t="s">
        <v>453</v>
      </c>
      <c r="D16" s="20" t="str">
        <f t="shared" si="0"/>
        <v>PRIA</v>
      </c>
    </row>
    <row r="18" spans="2:6">
      <c r="B18" s="23" t="s">
        <v>20</v>
      </c>
      <c r="C18" s="23" t="s">
        <v>2</v>
      </c>
      <c r="D18" s="23" t="s">
        <v>450</v>
      </c>
    </row>
    <row r="19" spans="2:6">
      <c r="B19" s="23">
        <v>1</v>
      </c>
      <c r="C19" s="20" t="s">
        <v>457</v>
      </c>
      <c r="D19" s="20" t="str">
        <f>IF(C19="AX","SARAPAN","DINNER")</f>
        <v>DINNER</v>
      </c>
      <c r="F19" t="s">
        <v>458</v>
      </c>
    </row>
    <row r="20" spans="2:6">
      <c r="B20" s="23">
        <v>2</v>
      </c>
      <c r="C20" s="20" t="s">
        <v>459</v>
      </c>
      <c r="D20" s="20" t="str">
        <f t="shared" ref="D20:D23" si="1">IF(C20="AX","SARAPAN","DINNER")</f>
        <v>SARAPAN</v>
      </c>
      <c r="F20" t="s">
        <v>460</v>
      </c>
    </row>
    <row r="21" spans="2:6">
      <c r="B21" s="23">
        <v>3</v>
      </c>
      <c r="C21" s="20" t="s">
        <v>457</v>
      </c>
      <c r="D21" s="20" t="str">
        <f t="shared" si="1"/>
        <v>DINNER</v>
      </c>
    </row>
    <row r="22" spans="2:6">
      <c r="B22" s="23">
        <v>4</v>
      </c>
      <c r="C22" s="20" t="s">
        <v>459</v>
      </c>
      <c r="D22" s="20" t="str">
        <f t="shared" si="1"/>
        <v>SARAPAN</v>
      </c>
    </row>
    <row r="23" spans="2:6">
      <c r="B23" s="23">
        <v>5</v>
      </c>
      <c r="C23" s="20" t="s">
        <v>457</v>
      </c>
      <c r="D23" s="20" t="str">
        <f t="shared" si="1"/>
        <v>DINNER</v>
      </c>
    </row>
    <row r="25" spans="2:6">
      <c r="B25" s="23" t="s">
        <v>20</v>
      </c>
      <c r="C25" s="23" t="s">
        <v>2</v>
      </c>
      <c r="D25" s="23" t="s">
        <v>450</v>
      </c>
    </row>
    <row r="26" spans="2:6">
      <c r="B26" s="23">
        <v>1</v>
      </c>
      <c r="C26" s="20" t="s">
        <v>461</v>
      </c>
      <c r="D26" s="20" t="str">
        <f>IF(C26="H4","TOP","SUPER")</f>
        <v>TOP</v>
      </c>
      <c r="F26" t="s">
        <v>462</v>
      </c>
    </row>
    <row r="27" spans="2:6">
      <c r="B27" s="23">
        <v>2</v>
      </c>
      <c r="C27" s="20" t="s">
        <v>463</v>
      </c>
      <c r="D27" s="20" t="str">
        <f t="shared" ref="D27:D30" si="2">IF(C27="H4","TOP","SUPER")</f>
        <v>SUPER</v>
      </c>
      <c r="F27" t="s">
        <v>464</v>
      </c>
    </row>
    <row r="28" spans="2:6">
      <c r="B28" s="23">
        <v>3</v>
      </c>
      <c r="C28" s="20" t="s">
        <v>463</v>
      </c>
      <c r="D28" s="20" t="str">
        <f t="shared" si="2"/>
        <v>SUPER</v>
      </c>
    </row>
    <row r="29" spans="2:6">
      <c r="B29" s="23">
        <v>4</v>
      </c>
      <c r="C29" s="20" t="s">
        <v>461</v>
      </c>
      <c r="D29" s="20" t="str">
        <f t="shared" si="2"/>
        <v>TOP</v>
      </c>
    </row>
    <row r="30" spans="2:6">
      <c r="B30" s="23">
        <v>5</v>
      </c>
      <c r="C30" s="20" t="s">
        <v>463</v>
      </c>
      <c r="D30" s="20" t="str">
        <f t="shared" si="2"/>
        <v>SUPER</v>
      </c>
    </row>
    <row r="32" spans="2:6">
      <c r="B32" s="23" t="s">
        <v>20</v>
      </c>
      <c r="C32" s="23" t="s">
        <v>2</v>
      </c>
      <c r="D32" s="23" t="s">
        <v>450</v>
      </c>
    </row>
    <row r="33" spans="2:6">
      <c r="B33" s="23">
        <v>1</v>
      </c>
      <c r="C33" s="20" t="s">
        <v>465</v>
      </c>
      <c r="D33" s="20" t="str">
        <f>IF(C33="C8","TELEVISI DIGITAL","RADIO DIGITAL")</f>
        <v>TELEVISI DIGITAL</v>
      </c>
      <c r="F33" t="s">
        <v>466</v>
      </c>
    </row>
    <row r="34" spans="2:6">
      <c r="B34" s="23">
        <v>2</v>
      </c>
      <c r="C34" s="20" t="s">
        <v>467</v>
      </c>
      <c r="D34" s="20" t="str">
        <f t="shared" ref="D34:D37" si="3">IF(C34="C8","TELEVISI DIGITAL","RADIO DIGITAL")</f>
        <v>RADIO DIGITAL</v>
      </c>
      <c r="F34" t="s">
        <v>468</v>
      </c>
    </row>
    <row r="35" spans="2:6">
      <c r="B35" s="23">
        <v>3</v>
      </c>
      <c r="C35" s="20" t="s">
        <v>465</v>
      </c>
      <c r="D35" s="20" t="str">
        <f t="shared" si="3"/>
        <v>TELEVISI DIGITAL</v>
      </c>
    </row>
    <row r="36" spans="2:6">
      <c r="B36" s="23">
        <v>4</v>
      </c>
      <c r="C36" s="20" t="s">
        <v>465</v>
      </c>
      <c r="D36" s="20" t="str">
        <f t="shared" si="3"/>
        <v>TELEVISI DIGITAL</v>
      </c>
    </row>
    <row r="37" spans="2:6">
      <c r="B37" s="23">
        <v>5</v>
      </c>
      <c r="C37" s="20" t="s">
        <v>467</v>
      </c>
      <c r="D37" s="20" t="str">
        <f t="shared" si="3"/>
        <v>RADIO DIGITAL</v>
      </c>
    </row>
    <row r="39" spans="2:6">
      <c r="B39" s="23" t="s">
        <v>20</v>
      </c>
      <c r="C39" s="23" t="s">
        <v>2</v>
      </c>
      <c r="D39" s="23" t="s">
        <v>450</v>
      </c>
    </row>
    <row r="40" spans="2:6">
      <c r="B40" s="23">
        <v>1</v>
      </c>
      <c r="C40" s="20" t="s">
        <v>469</v>
      </c>
      <c r="D40" s="20" t="str">
        <f>IF(C40="F1","PEMUDI","PEMUDA")</f>
        <v>PEMUDI</v>
      </c>
      <c r="F40" t="s">
        <v>470</v>
      </c>
    </row>
    <row r="41" spans="2:6">
      <c r="B41" s="23">
        <v>2</v>
      </c>
      <c r="C41" s="20" t="s">
        <v>471</v>
      </c>
      <c r="D41" s="20" t="str">
        <f t="shared" ref="D41:D44" si="4">IF(C41="F1","PEMUDI","PEMUDA")</f>
        <v>PEMUDA</v>
      </c>
      <c r="F41" t="s">
        <v>472</v>
      </c>
    </row>
    <row r="42" spans="2:6">
      <c r="B42" s="23">
        <v>3</v>
      </c>
      <c r="C42" s="20" t="s">
        <v>469</v>
      </c>
      <c r="D42" s="20" t="str">
        <f t="shared" si="4"/>
        <v>PEMUDI</v>
      </c>
    </row>
    <row r="43" spans="2:6">
      <c r="B43" s="23">
        <v>4</v>
      </c>
      <c r="C43" s="20" t="s">
        <v>471</v>
      </c>
      <c r="D43" s="20" t="str">
        <f t="shared" si="4"/>
        <v>PEMUDA</v>
      </c>
    </row>
    <row r="44" spans="2:6">
      <c r="B44" s="23">
        <v>5</v>
      </c>
      <c r="C44" s="20" t="s">
        <v>471</v>
      </c>
      <c r="D44" s="20" t="str">
        <f t="shared" si="4"/>
        <v>PEMUDA</v>
      </c>
    </row>
    <row r="46" spans="2:6">
      <c r="B46" s="23" t="s">
        <v>20</v>
      </c>
      <c r="C46" s="23" t="s">
        <v>2</v>
      </c>
      <c r="D46" s="23" t="s">
        <v>450</v>
      </c>
    </row>
    <row r="47" spans="2:6">
      <c r="B47" s="23">
        <v>1</v>
      </c>
      <c r="C47" s="20" t="s">
        <v>473</v>
      </c>
      <c r="D47" s="20" t="str">
        <f>IF(C47="Q2","MAJU","MUNDUR")</f>
        <v>MUNDUR</v>
      </c>
      <c r="F47" t="s">
        <v>474</v>
      </c>
    </row>
    <row r="48" spans="2:6">
      <c r="B48" s="23">
        <v>2</v>
      </c>
      <c r="C48" s="20" t="s">
        <v>475</v>
      </c>
      <c r="D48" s="20" t="str">
        <f t="shared" ref="D48:D51" si="5">IF(C48="Q2","MAJU","MUNDUR")</f>
        <v>MAJU</v>
      </c>
      <c r="F48" t="s">
        <v>476</v>
      </c>
    </row>
    <row r="49" spans="2:6">
      <c r="B49" s="23">
        <v>3</v>
      </c>
      <c r="C49" s="20" t="s">
        <v>475</v>
      </c>
      <c r="D49" s="20" t="str">
        <f t="shared" si="5"/>
        <v>MAJU</v>
      </c>
    </row>
    <row r="50" spans="2:6">
      <c r="B50" s="23">
        <v>4</v>
      </c>
      <c r="C50" s="20" t="s">
        <v>473</v>
      </c>
      <c r="D50" s="20" t="str">
        <f t="shared" si="5"/>
        <v>MUNDUR</v>
      </c>
    </row>
    <row r="51" spans="2:6">
      <c r="B51" s="23">
        <v>5</v>
      </c>
      <c r="C51" s="20" t="s">
        <v>475</v>
      </c>
      <c r="D51" s="20" t="str">
        <f t="shared" si="5"/>
        <v>MAJU</v>
      </c>
    </row>
    <row r="53" spans="2:6">
      <c r="B53" s="23" t="s">
        <v>20</v>
      </c>
      <c r="C53" s="23" t="s">
        <v>2</v>
      </c>
      <c r="D53" s="23" t="s">
        <v>450</v>
      </c>
    </row>
    <row r="54" spans="2:6">
      <c r="B54" s="23">
        <v>1</v>
      </c>
      <c r="C54" s="20">
        <v>1</v>
      </c>
      <c r="D54" s="20" t="str">
        <f>IF(C54=1,"SUKSES","MANDIRI")</f>
        <v>SUKSES</v>
      </c>
      <c r="F54" t="s">
        <v>477</v>
      </c>
    </row>
    <row r="55" spans="2:6">
      <c r="B55" s="23">
        <v>2</v>
      </c>
      <c r="C55" s="20">
        <v>2</v>
      </c>
      <c r="D55" s="20" t="str">
        <f t="shared" ref="D55:D58" si="6">IF(C55=1,"SUKSES","MANDIRI")</f>
        <v>MANDIRI</v>
      </c>
      <c r="F55" t="s">
        <v>478</v>
      </c>
    </row>
    <row r="56" spans="2:6">
      <c r="B56" s="23">
        <v>3</v>
      </c>
      <c r="C56" s="20">
        <v>1</v>
      </c>
      <c r="D56" s="20" t="str">
        <f t="shared" si="6"/>
        <v>SUKSES</v>
      </c>
    </row>
    <row r="57" spans="2:6">
      <c r="B57" s="23">
        <v>4</v>
      </c>
      <c r="C57" s="20">
        <v>2</v>
      </c>
      <c r="D57" s="20" t="str">
        <f t="shared" si="6"/>
        <v>MANDIRI</v>
      </c>
    </row>
    <row r="58" spans="2:6">
      <c r="B58" s="23">
        <v>5</v>
      </c>
      <c r="C58" s="20">
        <v>1</v>
      </c>
      <c r="D58" s="20" t="str">
        <f t="shared" si="6"/>
        <v>SUKSES</v>
      </c>
    </row>
    <row r="60" spans="2:6">
      <c r="B60" s="23" t="s">
        <v>20</v>
      </c>
      <c r="C60" s="23" t="s">
        <v>2</v>
      </c>
      <c r="D60" s="23" t="s">
        <v>450</v>
      </c>
    </row>
    <row r="61" spans="2:6">
      <c r="B61" s="23">
        <v>1</v>
      </c>
      <c r="C61" s="20">
        <v>1</v>
      </c>
      <c r="D61" s="20" t="str">
        <f>IF(C61=1,"MAKANAN","MINUMAN")</f>
        <v>MAKANAN</v>
      </c>
      <c r="F61" t="s">
        <v>479</v>
      </c>
    </row>
    <row r="62" spans="2:6">
      <c r="B62" s="23">
        <v>2</v>
      </c>
      <c r="C62" s="20">
        <v>2</v>
      </c>
      <c r="D62" s="20" t="str">
        <f t="shared" ref="D62:D65" si="7">IF(C62=1,"MAKANAN","MINUMAN")</f>
        <v>MINUMAN</v>
      </c>
      <c r="F62" t="s">
        <v>480</v>
      </c>
    </row>
    <row r="63" spans="2:6">
      <c r="B63" s="23">
        <v>3</v>
      </c>
      <c r="C63" s="20">
        <v>2</v>
      </c>
      <c r="D63" s="20" t="str">
        <f t="shared" si="7"/>
        <v>MINUMAN</v>
      </c>
    </row>
    <row r="64" spans="2:6">
      <c r="B64" s="23">
        <v>4</v>
      </c>
      <c r="C64" s="20">
        <v>2</v>
      </c>
      <c r="D64" s="20" t="str">
        <f t="shared" si="7"/>
        <v>MINUMAN</v>
      </c>
    </row>
    <row r="65" spans="2:6">
      <c r="B65" s="23">
        <v>5</v>
      </c>
      <c r="C65" s="20">
        <v>1</v>
      </c>
      <c r="D65" s="20" t="str">
        <f t="shared" si="7"/>
        <v>MAKANAN</v>
      </c>
    </row>
    <row r="67" spans="2:6">
      <c r="B67" s="23" t="s">
        <v>20</v>
      </c>
      <c r="C67" s="23" t="s">
        <v>2</v>
      </c>
      <c r="D67" s="23" t="s">
        <v>450</v>
      </c>
    </row>
    <row r="68" spans="2:6">
      <c r="B68" s="23">
        <v>1</v>
      </c>
      <c r="C68" s="20" t="s">
        <v>481</v>
      </c>
      <c r="D68" s="20" t="str">
        <f>IF(C68="1K","BAJU","KAOS")</f>
        <v>BAJU</v>
      </c>
      <c r="F68" t="s">
        <v>482</v>
      </c>
    </row>
    <row r="69" spans="2:6">
      <c r="B69" s="23">
        <v>2</v>
      </c>
      <c r="C69" s="20" t="s">
        <v>483</v>
      </c>
      <c r="D69" s="20" t="str">
        <f t="shared" ref="D69:D72" si="8">IF(C69="1K","BAJU","KAOS")</f>
        <v>KAOS</v>
      </c>
      <c r="F69" t="s">
        <v>484</v>
      </c>
    </row>
    <row r="70" spans="2:6">
      <c r="B70" s="23">
        <v>3</v>
      </c>
      <c r="C70" s="20" t="s">
        <v>483</v>
      </c>
      <c r="D70" s="20" t="str">
        <f t="shared" si="8"/>
        <v>KAOS</v>
      </c>
    </row>
    <row r="71" spans="2:6">
      <c r="B71" s="23">
        <v>4</v>
      </c>
      <c r="C71" s="20" t="s">
        <v>481</v>
      </c>
      <c r="D71" s="20" t="str">
        <f t="shared" si="8"/>
        <v>BAJU</v>
      </c>
    </row>
    <row r="72" spans="2:6">
      <c r="B72" s="23">
        <v>5</v>
      </c>
      <c r="C72" s="20" t="s">
        <v>483</v>
      </c>
      <c r="D72" s="20" t="str">
        <f t="shared" si="8"/>
        <v>KAOS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G37"/>
  <sheetViews>
    <sheetView topLeftCell="A28" zoomScale="190" zoomScaleNormal="190" workbookViewId="0">
      <selection activeCell="E33" sqref="E33:E37"/>
    </sheetView>
  </sheetViews>
  <sheetFormatPr defaultRowHeight="15"/>
  <cols>
    <col min="3" max="3" width="14.85546875" customWidth="1"/>
    <col min="4" max="4" width="11.7109375" customWidth="1"/>
    <col min="5" max="5" width="12.28515625" customWidth="1"/>
  </cols>
  <sheetData>
    <row r="2" spans="2:7">
      <c r="B2" s="29" t="s">
        <v>449</v>
      </c>
    </row>
    <row r="4" spans="2:7">
      <c r="B4" s="23" t="s">
        <v>20</v>
      </c>
      <c r="C4" s="23" t="s">
        <v>172</v>
      </c>
      <c r="D4" s="23" t="s">
        <v>512</v>
      </c>
      <c r="E4" s="23" t="s">
        <v>513</v>
      </c>
    </row>
    <row r="5" spans="2:7">
      <c r="B5" s="23">
        <v>1</v>
      </c>
      <c r="C5" s="20" t="s">
        <v>485</v>
      </c>
      <c r="D5" s="20">
        <v>50</v>
      </c>
      <c r="E5" s="20" t="str">
        <f>IF(D5&gt;50,"TOP","REGULAR")</f>
        <v>REGULAR</v>
      </c>
      <c r="G5" t="s">
        <v>514</v>
      </c>
    </row>
    <row r="6" spans="2:7">
      <c r="B6" s="23">
        <v>2</v>
      </c>
      <c r="C6" s="20" t="s">
        <v>487</v>
      </c>
      <c r="D6" s="20">
        <v>80</v>
      </c>
      <c r="E6" s="20" t="str">
        <f t="shared" ref="E6:E9" si="0">IF(D6&gt;50,"TOP","REGULAR")</f>
        <v>TOP</v>
      </c>
      <c r="G6" t="s">
        <v>515</v>
      </c>
    </row>
    <row r="7" spans="2:7">
      <c r="B7" s="23">
        <v>3</v>
      </c>
      <c r="C7" s="20" t="s">
        <v>489</v>
      </c>
      <c r="D7" s="20">
        <v>45</v>
      </c>
      <c r="E7" s="20" t="str">
        <f t="shared" si="0"/>
        <v>REGULAR</v>
      </c>
    </row>
    <row r="8" spans="2:7">
      <c r="B8" s="23">
        <v>4</v>
      </c>
      <c r="C8" s="20" t="s">
        <v>490</v>
      </c>
      <c r="D8" s="20">
        <v>93</v>
      </c>
      <c r="E8" s="20" t="str">
        <f t="shared" si="0"/>
        <v>TOP</v>
      </c>
    </row>
    <row r="9" spans="2:7">
      <c r="B9" s="23">
        <v>5</v>
      </c>
      <c r="C9" s="20" t="s">
        <v>491</v>
      </c>
      <c r="D9" s="20">
        <v>71</v>
      </c>
      <c r="E9" s="20" t="str">
        <f t="shared" si="0"/>
        <v>TOP</v>
      </c>
    </row>
    <row r="11" spans="2:7">
      <c r="B11" s="23" t="s">
        <v>20</v>
      </c>
      <c r="C11" s="23" t="s">
        <v>172</v>
      </c>
      <c r="D11" s="23" t="s">
        <v>516</v>
      </c>
      <c r="E11" s="23" t="s">
        <v>513</v>
      </c>
    </row>
    <row r="12" spans="2:7">
      <c r="B12" s="23">
        <v>1</v>
      </c>
      <c r="C12" s="20" t="s">
        <v>485</v>
      </c>
      <c r="D12" s="20">
        <v>70</v>
      </c>
      <c r="E12" s="20" t="str">
        <f>IF(D12&gt;70,"TOP","REGULAR")</f>
        <v>REGULAR</v>
      </c>
      <c r="G12" t="s">
        <v>517</v>
      </c>
    </row>
    <row r="13" spans="2:7">
      <c r="B13" s="23">
        <v>2</v>
      </c>
      <c r="C13" s="20" t="s">
        <v>487</v>
      </c>
      <c r="D13" s="20">
        <v>88</v>
      </c>
      <c r="E13" s="20" t="str">
        <f t="shared" ref="E13:E16" si="1">IF(D13&gt;70,"TOP","REGULAR")</f>
        <v>TOP</v>
      </c>
      <c r="G13" t="s">
        <v>518</v>
      </c>
    </row>
    <row r="14" spans="2:7">
      <c r="B14" s="23">
        <v>3</v>
      </c>
      <c r="C14" s="20" t="s">
        <v>489</v>
      </c>
      <c r="D14" s="20">
        <v>55</v>
      </c>
      <c r="E14" s="20" t="str">
        <f t="shared" si="1"/>
        <v>REGULAR</v>
      </c>
    </row>
    <row r="15" spans="2:7">
      <c r="B15" s="23">
        <v>4</v>
      </c>
      <c r="C15" s="20" t="s">
        <v>490</v>
      </c>
      <c r="D15" s="20">
        <v>98</v>
      </c>
      <c r="E15" s="20" t="str">
        <f t="shared" si="1"/>
        <v>TOP</v>
      </c>
    </row>
    <row r="16" spans="2:7">
      <c r="B16" s="23">
        <v>5</v>
      </c>
      <c r="C16" s="20" t="s">
        <v>491</v>
      </c>
      <c r="D16" s="20">
        <v>71</v>
      </c>
      <c r="E16" s="20" t="str">
        <f t="shared" si="1"/>
        <v>TOP</v>
      </c>
    </row>
    <row r="18" spans="2:7">
      <c r="B18" s="23" t="s">
        <v>20</v>
      </c>
      <c r="C18" s="23" t="s">
        <v>172</v>
      </c>
      <c r="D18" s="23" t="s">
        <v>15</v>
      </c>
      <c r="E18" s="23" t="s">
        <v>25</v>
      </c>
    </row>
    <row r="19" spans="2:7">
      <c r="B19" s="23">
        <v>1</v>
      </c>
      <c r="C19" s="20" t="s">
        <v>393</v>
      </c>
      <c r="D19" s="26">
        <v>1000</v>
      </c>
      <c r="E19" s="20" t="str">
        <f>IF(D19&gt;1000,"PAYUNG","SEPATU")</f>
        <v>SEPATU</v>
      </c>
      <c r="G19" t="s">
        <v>519</v>
      </c>
    </row>
    <row r="20" spans="2:7">
      <c r="B20" s="23">
        <v>2</v>
      </c>
      <c r="C20" s="20" t="s">
        <v>395</v>
      </c>
      <c r="D20" s="26">
        <v>2000</v>
      </c>
      <c r="E20" s="20" t="str">
        <f t="shared" ref="E20:E23" si="2">IF(D20&gt;1000,"PAYUNG","SEPATU")</f>
        <v>PAYUNG</v>
      </c>
      <c r="G20" t="s">
        <v>520</v>
      </c>
    </row>
    <row r="21" spans="2:7">
      <c r="B21" s="23">
        <v>3</v>
      </c>
      <c r="C21" s="20" t="s">
        <v>397</v>
      </c>
      <c r="D21" s="26">
        <v>750</v>
      </c>
      <c r="E21" s="20" t="str">
        <f t="shared" si="2"/>
        <v>SEPATU</v>
      </c>
    </row>
    <row r="22" spans="2:7">
      <c r="B22" s="23">
        <v>4</v>
      </c>
      <c r="C22" s="20" t="s">
        <v>399</v>
      </c>
      <c r="D22" s="26">
        <v>2500</v>
      </c>
      <c r="E22" s="20" t="str">
        <f t="shared" si="2"/>
        <v>PAYUNG</v>
      </c>
    </row>
    <row r="23" spans="2:7">
      <c r="B23" s="23">
        <v>5</v>
      </c>
      <c r="C23" s="20" t="s">
        <v>401</v>
      </c>
      <c r="D23" s="26">
        <v>3800</v>
      </c>
      <c r="E23" s="20" t="str">
        <f t="shared" si="2"/>
        <v>PAYUNG</v>
      </c>
    </row>
    <row r="25" spans="2:7">
      <c r="B25" s="23" t="s">
        <v>20</v>
      </c>
      <c r="C25" s="23" t="s">
        <v>172</v>
      </c>
      <c r="D25" s="23" t="s">
        <v>15</v>
      </c>
      <c r="E25" s="23" t="s">
        <v>75</v>
      </c>
    </row>
    <row r="26" spans="2:7">
      <c r="B26" s="23">
        <v>1</v>
      </c>
      <c r="C26" s="20" t="s">
        <v>393</v>
      </c>
      <c r="D26" s="26">
        <v>150</v>
      </c>
      <c r="E26" s="235">
        <f>IF(D26&gt;150,10%,0)</f>
        <v>0</v>
      </c>
      <c r="G26" t="s">
        <v>521</v>
      </c>
    </row>
    <row r="27" spans="2:7">
      <c r="B27" s="23">
        <v>2</v>
      </c>
      <c r="C27" s="20" t="s">
        <v>395</v>
      </c>
      <c r="D27" s="26">
        <v>250</v>
      </c>
      <c r="E27" s="235">
        <f t="shared" ref="E27:E30" si="3">IF(D27&gt;150,10%,0)</f>
        <v>0.1</v>
      </c>
      <c r="G27" t="s">
        <v>522</v>
      </c>
    </row>
    <row r="28" spans="2:7">
      <c r="B28" s="23">
        <v>3</v>
      </c>
      <c r="C28" s="20" t="s">
        <v>397</v>
      </c>
      <c r="D28" s="26">
        <v>410</v>
      </c>
      <c r="E28" s="235">
        <f t="shared" si="3"/>
        <v>0.1</v>
      </c>
    </row>
    <row r="29" spans="2:7">
      <c r="B29" s="23">
        <v>4</v>
      </c>
      <c r="C29" s="20" t="s">
        <v>399</v>
      </c>
      <c r="D29" s="26">
        <v>110</v>
      </c>
      <c r="E29" s="235">
        <f t="shared" si="3"/>
        <v>0</v>
      </c>
    </row>
    <row r="30" spans="2:7">
      <c r="B30" s="23">
        <v>5</v>
      </c>
      <c r="C30" s="20" t="s">
        <v>401</v>
      </c>
      <c r="D30" s="26">
        <v>190</v>
      </c>
      <c r="E30" s="235">
        <f t="shared" si="3"/>
        <v>0.1</v>
      </c>
    </row>
    <row r="32" spans="2:7">
      <c r="B32" s="23" t="s">
        <v>20</v>
      </c>
      <c r="C32" s="23" t="s">
        <v>172</v>
      </c>
      <c r="D32" s="23" t="s">
        <v>15</v>
      </c>
      <c r="E32" s="23" t="s">
        <v>25</v>
      </c>
    </row>
    <row r="33" spans="2:7">
      <c r="B33" s="23">
        <v>1</v>
      </c>
      <c r="C33" s="20" t="s">
        <v>393</v>
      </c>
      <c r="D33" s="26">
        <v>1000</v>
      </c>
      <c r="E33" s="20" t="str">
        <f>IF(D33&gt;=1000,"PAYUNG","SEPATU")</f>
        <v>PAYUNG</v>
      </c>
      <c r="G33" t="s">
        <v>523</v>
      </c>
    </row>
    <row r="34" spans="2:7">
      <c r="B34" s="23">
        <v>2</v>
      </c>
      <c r="C34" s="20" t="s">
        <v>395</v>
      </c>
      <c r="D34" s="26">
        <v>999</v>
      </c>
      <c r="E34" s="20" t="str">
        <f t="shared" ref="E34:E37" si="4">IF(D34&gt;=1000,"PAYUNG","SEPATU")</f>
        <v>SEPATU</v>
      </c>
      <c r="G34" t="s">
        <v>520</v>
      </c>
    </row>
    <row r="35" spans="2:7">
      <c r="B35" s="23">
        <v>3</v>
      </c>
      <c r="C35" s="20" t="s">
        <v>397</v>
      </c>
      <c r="D35" s="26">
        <v>750</v>
      </c>
      <c r="E35" s="20" t="str">
        <f t="shared" si="4"/>
        <v>SEPATU</v>
      </c>
    </row>
    <row r="36" spans="2:7">
      <c r="B36" s="23">
        <v>4</v>
      </c>
      <c r="C36" s="20" t="s">
        <v>399</v>
      </c>
      <c r="D36" s="26">
        <v>3120</v>
      </c>
      <c r="E36" s="20" t="str">
        <f t="shared" si="4"/>
        <v>PAYUNG</v>
      </c>
    </row>
    <row r="37" spans="2:7">
      <c r="B37" s="23">
        <v>5</v>
      </c>
      <c r="C37" s="20" t="s">
        <v>401</v>
      </c>
      <c r="D37" s="26">
        <v>1100</v>
      </c>
      <c r="E37" s="20" t="str">
        <f t="shared" si="4"/>
        <v>PAYUNG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I22"/>
  <sheetViews>
    <sheetView workbookViewId="0">
      <selection activeCell="I25" sqref="I25"/>
    </sheetView>
  </sheetViews>
  <sheetFormatPr defaultRowHeight="15"/>
  <cols>
    <col min="1" max="1" width="3.140625" style="145" customWidth="1"/>
    <col min="2" max="2" width="7" style="146" customWidth="1"/>
    <col min="3" max="3" width="15" style="145" customWidth="1"/>
    <col min="4" max="4" width="11.42578125" style="145" bestFit="1" customWidth="1"/>
    <col min="5" max="5" width="11.5703125" style="145" bestFit="1" customWidth="1"/>
    <col min="6" max="6" width="11.140625" style="145" customWidth="1"/>
    <col min="7" max="7" width="14" style="145" customWidth="1"/>
    <col min="8" max="8" width="13" style="145" customWidth="1"/>
    <col min="9" max="9" width="16.42578125" style="145" bestFit="1" customWidth="1"/>
    <col min="10" max="16384" width="9.140625" style="145"/>
  </cols>
  <sheetData>
    <row r="1" spans="2:9" ht="18.75">
      <c r="B1" s="287" t="s">
        <v>325</v>
      </c>
      <c r="C1" s="287"/>
      <c r="D1" s="287"/>
      <c r="E1" s="287"/>
      <c r="F1" s="287"/>
      <c r="G1" s="287"/>
    </row>
    <row r="2" spans="2:9" ht="16.5" customHeight="1">
      <c r="H2" s="145" t="s">
        <v>326</v>
      </c>
      <c r="I2" s="230">
        <v>4000</v>
      </c>
    </row>
    <row r="3" spans="2:9" ht="28.5" customHeight="1">
      <c r="B3" s="191" t="s">
        <v>20</v>
      </c>
      <c r="C3" s="191" t="s">
        <v>172</v>
      </c>
      <c r="D3" s="191" t="s">
        <v>327</v>
      </c>
      <c r="E3" s="191" t="s">
        <v>328</v>
      </c>
      <c r="F3" s="227" t="s">
        <v>175</v>
      </c>
      <c r="G3" s="227" t="s">
        <v>329</v>
      </c>
      <c r="H3" s="191" t="s">
        <v>75</v>
      </c>
      <c r="I3" s="191" t="s">
        <v>15</v>
      </c>
    </row>
    <row r="4" spans="2:9" s="152" customFormat="1" ht="17.25" customHeight="1">
      <c r="B4" s="147">
        <v>1</v>
      </c>
      <c r="C4" s="148" t="s">
        <v>355</v>
      </c>
      <c r="D4" s="149">
        <v>0.33333333333333331</v>
      </c>
      <c r="E4" s="149">
        <v>0.58333333333333337</v>
      </c>
      <c r="F4" s="248">
        <f>(E4-D4)*24</f>
        <v>6.0000000000000018</v>
      </c>
      <c r="G4" s="150">
        <f>F4*4000</f>
        <v>24000.000000000007</v>
      </c>
      <c r="H4" s="151">
        <f>IF(F4&gt;5,10%,0)*G4</f>
        <v>2400.0000000000009</v>
      </c>
      <c r="I4" s="150">
        <f>G4-H4</f>
        <v>21600.000000000007</v>
      </c>
    </row>
    <row r="5" spans="2:9" s="152" customFormat="1" ht="18.75" customHeight="1">
      <c r="B5" s="147">
        <v>2</v>
      </c>
      <c r="C5" s="148" t="s">
        <v>356</v>
      </c>
      <c r="D5" s="149">
        <v>0.37847222222222227</v>
      </c>
      <c r="E5" s="149">
        <v>0.5625</v>
      </c>
      <c r="F5" s="248">
        <f t="shared" ref="F5:F21" si="0">(E5-D5)*24</f>
        <v>4.4166666666666661</v>
      </c>
      <c r="G5" s="150">
        <f t="shared" ref="G5:G21" si="1">F5*4000</f>
        <v>17666.666666666664</v>
      </c>
      <c r="H5" s="151">
        <f t="shared" ref="H5:H21" si="2">IF(F5&gt;5,10%,0)*G5</f>
        <v>0</v>
      </c>
      <c r="I5" s="150">
        <f t="shared" ref="I5:I21" si="3">G5-H5</f>
        <v>17666.666666666664</v>
      </c>
    </row>
    <row r="6" spans="2:9" s="152" customFormat="1" ht="13.5" customHeight="1">
      <c r="B6" s="147">
        <v>3</v>
      </c>
      <c r="C6" s="148" t="s">
        <v>357</v>
      </c>
      <c r="D6" s="149">
        <v>0.32291666666666669</v>
      </c>
      <c r="E6" s="149">
        <v>0.75694444444444453</v>
      </c>
      <c r="F6" s="248">
        <f t="shared" si="0"/>
        <v>10.416666666666668</v>
      </c>
      <c r="G6" s="150">
        <f t="shared" si="1"/>
        <v>41666.666666666672</v>
      </c>
      <c r="H6" s="151">
        <f t="shared" si="2"/>
        <v>4166.666666666667</v>
      </c>
      <c r="I6" s="150">
        <f t="shared" si="3"/>
        <v>37500.000000000007</v>
      </c>
    </row>
    <row r="7" spans="2:9" s="152" customFormat="1" ht="13.5" customHeight="1">
      <c r="B7" s="147">
        <v>4</v>
      </c>
      <c r="C7" s="148" t="s">
        <v>358</v>
      </c>
      <c r="D7" s="149">
        <v>0.43055555555555558</v>
      </c>
      <c r="E7" s="149">
        <v>0.60416666666666663</v>
      </c>
      <c r="F7" s="248">
        <f t="shared" si="0"/>
        <v>4.1666666666666652</v>
      </c>
      <c r="G7" s="150">
        <f t="shared" si="1"/>
        <v>16666.666666666661</v>
      </c>
      <c r="H7" s="151">
        <f t="shared" si="2"/>
        <v>0</v>
      </c>
      <c r="I7" s="150">
        <f t="shared" si="3"/>
        <v>16666.666666666661</v>
      </c>
    </row>
    <row r="8" spans="2:9" s="152" customFormat="1" ht="13.5" customHeight="1">
      <c r="B8" s="147">
        <v>5</v>
      </c>
      <c r="C8" s="148" t="s">
        <v>359</v>
      </c>
      <c r="D8" s="149">
        <v>0.39583333333333331</v>
      </c>
      <c r="E8" s="149">
        <v>0.58333333333333337</v>
      </c>
      <c r="F8" s="248">
        <f t="shared" si="0"/>
        <v>4.5000000000000018</v>
      </c>
      <c r="G8" s="150">
        <f t="shared" si="1"/>
        <v>18000.000000000007</v>
      </c>
      <c r="H8" s="151">
        <f t="shared" si="2"/>
        <v>0</v>
      </c>
      <c r="I8" s="150">
        <f t="shared" si="3"/>
        <v>18000.000000000007</v>
      </c>
    </row>
    <row r="9" spans="2:9" s="152" customFormat="1" ht="13.5" customHeight="1">
      <c r="B9" s="147">
        <v>6</v>
      </c>
      <c r="C9" s="148" t="s">
        <v>360</v>
      </c>
      <c r="D9" s="149">
        <v>0.39583333333333331</v>
      </c>
      <c r="E9" s="149">
        <v>0.60416666666666663</v>
      </c>
      <c r="F9" s="248">
        <f t="shared" si="0"/>
        <v>5</v>
      </c>
      <c r="G9" s="150">
        <f t="shared" si="1"/>
        <v>20000</v>
      </c>
      <c r="H9" s="151">
        <f t="shared" si="2"/>
        <v>0</v>
      </c>
      <c r="I9" s="150">
        <f t="shared" si="3"/>
        <v>20000</v>
      </c>
    </row>
    <row r="10" spans="2:9" s="152" customFormat="1" ht="13.5" customHeight="1">
      <c r="B10" s="147">
        <v>7</v>
      </c>
      <c r="C10" s="148" t="s">
        <v>361</v>
      </c>
      <c r="D10" s="149">
        <v>0.4375</v>
      </c>
      <c r="E10" s="149">
        <v>0.625</v>
      </c>
      <c r="F10" s="248">
        <f t="shared" si="0"/>
        <v>4.5</v>
      </c>
      <c r="G10" s="150">
        <f t="shared" si="1"/>
        <v>18000</v>
      </c>
      <c r="H10" s="151">
        <f t="shared" si="2"/>
        <v>0</v>
      </c>
      <c r="I10" s="150">
        <f t="shared" si="3"/>
        <v>18000</v>
      </c>
    </row>
    <row r="11" spans="2:9" s="152" customFormat="1" ht="13.5" customHeight="1">
      <c r="B11" s="147">
        <v>8</v>
      </c>
      <c r="C11" s="148" t="s">
        <v>362</v>
      </c>
      <c r="D11" s="149">
        <v>0.40625</v>
      </c>
      <c r="E11" s="149">
        <v>0.625</v>
      </c>
      <c r="F11" s="248">
        <f t="shared" si="0"/>
        <v>5.25</v>
      </c>
      <c r="G11" s="150">
        <f t="shared" si="1"/>
        <v>21000</v>
      </c>
      <c r="H11" s="151">
        <f t="shared" si="2"/>
        <v>2100</v>
      </c>
      <c r="I11" s="150">
        <f t="shared" si="3"/>
        <v>18900</v>
      </c>
    </row>
    <row r="12" spans="2:9" s="152" customFormat="1" ht="13.5" customHeight="1">
      <c r="B12" s="147">
        <v>9</v>
      </c>
      <c r="C12" s="148" t="s">
        <v>363</v>
      </c>
      <c r="D12" s="149">
        <v>0.45833333333333331</v>
      </c>
      <c r="E12" s="149">
        <v>0.69791666666666663</v>
      </c>
      <c r="F12" s="248">
        <f t="shared" si="0"/>
        <v>5.75</v>
      </c>
      <c r="G12" s="150">
        <f t="shared" si="1"/>
        <v>23000</v>
      </c>
      <c r="H12" s="151">
        <f t="shared" si="2"/>
        <v>2300</v>
      </c>
      <c r="I12" s="150">
        <f t="shared" si="3"/>
        <v>20700</v>
      </c>
    </row>
    <row r="13" spans="2:9" s="152" customFormat="1" ht="13.5" customHeight="1">
      <c r="B13" s="147">
        <v>10</v>
      </c>
      <c r="C13" s="148" t="s">
        <v>364</v>
      </c>
      <c r="D13" s="149">
        <v>0.47222222222222227</v>
      </c>
      <c r="E13" s="149">
        <v>0.67222222222222217</v>
      </c>
      <c r="F13" s="248">
        <f t="shared" si="0"/>
        <v>4.7999999999999972</v>
      </c>
      <c r="G13" s="150">
        <f t="shared" si="1"/>
        <v>19199.999999999989</v>
      </c>
      <c r="H13" s="151">
        <f t="shared" si="2"/>
        <v>0</v>
      </c>
      <c r="I13" s="150">
        <f t="shared" si="3"/>
        <v>19199.999999999989</v>
      </c>
    </row>
    <row r="14" spans="2:9" s="152" customFormat="1" ht="13.5" customHeight="1">
      <c r="B14" s="147">
        <v>11</v>
      </c>
      <c r="C14" s="148" t="s">
        <v>365</v>
      </c>
      <c r="D14" s="149">
        <v>0.50347222222222221</v>
      </c>
      <c r="E14" s="149">
        <v>0.76597222222222217</v>
      </c>
      <c r="F14" s="248">
        <f t="shared" si="0"/>
        <v>6.2999999999999989</v>
      </c>
      <c r="G14" s="150">
        <f t="shared" si="1"/>
        <v>25199.999999999996</v>
      </c>
      <c r="H14" s="151">
        <f t="shared" si="2"/>
        <v>2520</v>
      </c>
      <c r="I14" s="150">
        <f t="shared" si="3"/>
        <v>22679.999999999996</v>
      </c>
    </row>
    <row r="15" spans="2:9">
      <c r="B15" s="147">
        <v>12</v>
      </c>
      <c r="C15" s="148" t="s">
        <v>366</v>
      </c>
      <c r="D15" s="149">
        <v>0.38541666666666669</v>
      </c>
      <c r="E15" s="149">
        <v>0.4236111111111111</v>
      </c>
      <c r="F15" s="248">
        <f t="shared" si="0"/>
        <v>0.91666666666666607</v>
      </c>
      <c r="G15" s="150">
        <f t="shared" si="1"/>
        <v>3666.6666666666642</v>
      </c>
      <c r="H15" s="151">
        <f t="shared" si="2"/>
        <v>0</v>
      </c>
      <c r="I15" s="150">
        <f t="shared" si="3"/>
        <v>3666.6666666666642</v>
      </c>
    </row>
    <row r="16" spans="2:9">
      <c r="B16" s="147">
        <v>13</v>
      </c>
      <c r="C16" s="148" t="s">
        <v>367</v>
      </c>
      <c r="D16" s="149">
        <v>0.36458333333333331</v>
      </c>
      <c r="E16" s="149">
        <v>0.66111111111111109</v>
      </c>
      <c r="F16" s="248">
        <f t="shared" si="0"/>
        <v>7.1166666666666671</v>
      </c>
      <c r="G16" s="150">
        <f t="shared" si="1"/>
        <v>28466.666666666668</v>
      </c>
      <c r="H16" s="151">
        <f t="shared" si="2"/>
        <v>2846.666666666667</v>
      </c>
      <c r="I16" s="150">
        <f t="shared" si="3"/>
        <v>25620</v>
      </c>
    </row>
    <row r="17" spans="2:9">
      <c r="B17" s="147">
        <v>14</v>
      </c>
      <c r="C17" s="148" t="s">
        <v>368</v>
      </c>
      <c r="D17" s="149">
        <v>0.62152777777777779</v>
      </c>
      <c r="E17" s="149">
        <v>0.66805555555555562</v>
      </c>
      <c r="F17" s="248">
        <f t="shared" si="0"/>
        <v>1.116666666666668</v>
      </c>
      <c r="G17" s="150">
        <f t="shared" si="1"/>
        <v>4466.6666666666724</v>
      </c>
      <c r="H17" s="151">
        <f t="shared" si="2"/>
        <v>0</v>
      </c>
      <c r="I17" s="150">
        <f t="shared" si="3"/>
        <v>4466.6666666666724</v>
      </c>
    </row>
    <row r="18" spans="2:9">
      <c r="B18" s="147">
        <v>15</v>
      </c>
      <c r="C18" s="148" t="s">
        <v>369</v>
      </c>
      <c r="D18" s="149">
        <v>0.70763888888888893</v>
      </c>
      <c r="E18" s="149">
        <v>0.87083333333333324</v>
      </c>
      <c r="F18" s="248">
        <f t="shared" si="0"/>
        <v>3.9166666666666634</v>
      </c>
      <c r="G18" s="150">
        <f t="shared" si="1"/>
        <v>15666.666666666653</v>
      </c>
      <c r="H18" s="151">
        <f t="shared" si="2"/>
        <v>0</v>
      </c>
      <c r="I18" s="150">
        <f t="shared" si="3"/>
        <v>15666.666666666653</v>
      </c>
    </row>
    <row r="19" spans="2:9">
      <c r="B19" s="147">
        <v>16</v>
      </c>
      <c r="C19" s="148" t="s">
        <v>370</v>
      </c>
      <c r="D19" s="149">
        <v>0.48472222222222222</v>
      </c>
      <c r="E19" s="149">
        <v>0.81736111111111109</v>
      </c>
      <c r="F19" s="248">
        <f t="shared" si="0"/>
        <v>7.9833333333333325</v>
      </c>
      <c r="G19" s="150">
        <f t="shared" si="1"/>
        <v>31933.333333333328</v>
      </c>
      <c r="H19" s="151">
        <f t="shared" si="2"/>
        <v>3193.333333333333</v>
      </c>
      <c r="I19" s="150">
        <f t="shared" si="3"/>
        <v>28739.999999999996</v>
      </c>
    </row>
    <row r="20" spans="2:9">
      <c r="B20" s="147">
        <v>17</v>
      </c>
      <c r="C20" s="148" t="s">
        <v>371</v>
      </c>
      <c r="D20" s="149">
        <v>0.75347222222222221</v>
      </c>
      <c r="E20" s="149">
        <v>0.9458333333333333</v>
      </c>
      <c r="F20" s="248">
        <f t="shared" si="0"/>
        <v>4.6166666666666663</v>
      </c>
      <c r="G20" s="150">
        <f t="shared" si="1"/>
        <v>18466.666666666664</v>
      </c>
      <c r="H20" s="151">
        <f t="shared" si="2"/>
        <v>0</v>
      </c>
      <c r="I20" s="150">
        <f t="shared" si="3"/>
        <v>18466.666666666664</v>
      </c>
    </row>
    <row r="21" spans="2:9">
      <c r="B21" s="147">
        <v>18</v>
      </c>
      <c r="C21" s="148" t="s">
        <v>372</v>
      </c>
      <c r="D21" s="149">
        <v>0.18611111111111112</v>
      </c>
      <c r="E21" s="149">
        <v>0.31597222222222221</v>
      </c>
      <c r="F21" s="248">
        <f t="shared" si="0"/>
        <v>3.1166666666666663</v>
      </c>
      <c r="G21" s="150">
        <f t="shared" si="1"/>
        <v>12466.666666666664</v>
      </c>
      <c r="H21" s="151">
        <f t="shared" si="2"/>
        <v>0</v>
      </c>
      <c r="I21" s="150">
        <f t="shared" si="3"/>
        <v>12466.666666666664</v>
      </c>
    </row>
    <row r="22" spans="2:9">
      <c r="B22" s="288" t="s">
        <v>49</v>
      </c>
      <c r="C22" s="288"/>
      <c r="D22" s="288"/>
      <c r="E22" s="288"/>
      <c r="F22" s="249">
        <f t="shared" ref="F22:I22" si="4">SUM(F4:F21)</f>
        <v>89.883333333333312</v>
      </c>
      <c r="G22" s="150">
        <f t="shared" si="4"/>
        <v>359533.33333333331</v>
      </c>
      <c r="H22" s="151">
        <f t="shared" si="4"/>
        <v>19526.666666666668</v>
      </c>
      <c r="I22" s="150">
        <f t="shared" si="4"/>
        <v>340006.66666666669</v>
      </c>
    </row>
  </sheetData>
  <mergeCells count="2">
    <mergeCell ref="B1:G1"/>
    <mergeCell ref="B22:E22"/>
  </mergeCell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B1:H15"/>
  <sheetViews>
    <sheetView workbookViewId="0">
      <selection activeCell="G15" sqref="G15:H15"/>
    </sheetView>
  </sheetViews>
  <sheetFormatPr defaultRowHeight="15"/>
  <cols>
    <col min="1" max="1" width="3.7109375" style="154" customWidth="1"/>
    <col min="2" max="2" width="7.28515625" style="153" customWidth="1"/>
    <col min="3" max="3" width="19.5703125" style="154" bestFit="1" customWidth="1"/>
    <col min="4" max="4" width="9.140625" style="154"/>
    <col min="5" max="5" width="11.42578125" style="154" customWidth="1"/>
    <col min="6" max="6" width="11" style="154" customWidth="1"/>
    <col min="7" max="7" width="13.5703125" style="154" customWidth="1"/>
    <col min="8" max="8" width="16.7109375" style="154" customWidth="1"/>
    <col min="9" max="16384" width="9.140625" style="154"/>
  </cols>
  <sheetData>
    <row r="1" spans="2:8">
      <c r="C1" s="289" t="s">
        <v>330</v>
      </c>
      <c r="D1" s="289"/>
      <c r="E1" s="289"/>
      <c r="F1" s="289"/>
    </row>
    <row r="2" spans="2:8">
      <c r="C2" s="155"/>
      <c r="D2" s="155"/>
      <c r="E2" s="155"/>
      <c r="F2" s="155"/>
    </row>
    <row r="3" spans="2:8">
      <c r="B3" s="156"/>
      <c r="G3" s="157" t="s">
        <v>331</v>
      </c>
      <c r="H3" s="182">
        <v>7500</v>
      </c>
    </row>
    <row r="4" spans="2:8" s="158" customFormat="1" ht="33" customHeight="1">
      <c r="B4" s="120" t="s">
        <v>20</v>
      </c>
      <c r="C4" s="120" t="s">
        <v>172</v>
      </c>
      <c r="D4" s="120" t="s">
        <v>332</v>
      </c>
      <c r="E4" s="120" t="s">
        <v>333</v>
      </c>
      <c r="F4" s="120" t="s">
        <v>334</v>
      </c>
      <c r="G4" s="120" t="s">
        <v>335</v>
      </c>
      <c r="H4" s="120" t="s">
        <v>336</v>
      </c>
    </row>
    <row r="5" spans="2:8" s="163" customFormat="1" ht="15.75" customHeight="1">
      <c r="B5" s="159">
        <v>1</v>
      </c>
      <c r="C5" s="160" t="s">
        <v>373</v>
      </c>
      <c r="D5" s="159">
        <v>10001</v>
      </c>
      <c r="E5" s="161">
        <v>0.33333333333333331</v>
      </c>
      <c r="F5" s="161">
        <v>0.66666666666666663</v>
      </c>
      <c r="G5" s="166">
        <f>(F5-E5)*24</f>
        <v>8</v>
      </c>
      <c r="H5" s="162">
        <f>G5*7500</f>
        <v>60000</v>
      </c>
    </row>
    <row r="6" spans="2:8" s="163" customFormat="1" ht="15.75" customHeight="1">
      <c r="B6" s="159">
        <v>2</v>
      </c>
      <c r="C6" s="160" t="s">
        <v>374</v>
      </c>
      <c r="D6" s="159">
        <v>10002</v>
      </c>
      <c r="E6" s="161">
        <v>0.37847222222222227</v>
      </c>
      <c r="F6" s="161">
        <v>0.58333333333333337</v>
      </c>
      <c r="G6" s="166">
        <f t="shared" ref="G6:G14" si="0">(F6-E6)*24</f>
        <v>4.9166666666666661</v>
      </c>
      <c r="H6" s="162">
        <f t="shared" ref="H6:H14" si="1">G6*7500</f>
        <v>36874.999999999993</v>
      </c>
    </row>
    <row r="7" spans="2:8" s="163" customFormat="1" ht="15.75" customHeight="1">
      <c r="B7" s="159">
        <v>3</v>
      </c>
      <c r="C7" s="160" t="s">
        <v>375</v>
      </c>
      <c r="D7" s="159">
        <v>10003</v>
      </c>
      <c r="E7" s="161">
        <v>0.34027777777777773</v>
      </c>
      <c r="F7" s="161">
        <v>0.79166666666666663</v>
      </c>
      <c r="G7" s="166">
        <f t="shared" si="0"/>
        <v>10.833333333333334</v>
      </c>
      <c r="H7" s="162">
        <f t="shared" si="1"/>
        <v>81250</v>
      </c>
    </row>
    <row r="8" spans="2:8" s="163" customFormat="1" ht="15.75" customHeight="1">
      <c r="B8" s="159">
        <v>4</v>
      </c>
      <c r="C8" s="160" t="s">
        <v>376</v>
      </c>
      <c r="D8" s="159">
        <v>10004</v>
      </c>
      <c r="E8" s="161">
        <v>0.34375</v>
      </c>
      <c r="F8" s="161">
        <v>0.75</v>
      </c>
      <c r="G8" s="166">
        <f t="shared" si="0"/>
        <v>9.75</v>
      </c>
      <c r="H8" s="162">
        <f t="shared" si="1"/>
        <v>73125</v>
      </c>
    </row>
    <row r="9" spans="2:8" s="163" customFormat="1" ht="15.75" customHeight="1">
      <c r="B9" s="159">
        <v>5</v>
      </c>
      <c r="C9" s="160" t="s">
        <v>377</v>
      </c>
      <c r="D9" s="159">
        <v>10005</v>
      </c>
      <c r="E9" s="161">
        <v>0.3576388888888889</v>
      </c>
      <c r="F9" s="161">
        <v>0.58333333333333337</v>
      </c>
      <c r="G9" s="166">
        <f t="shared" si="0"/>
        <v>5.4166666666666679</v>
      </c>
      <c r="H9" s="162">
        <f t="shared" si="1"/>
        <v>40625.000000000007</v>
      </c>
    </row>
    <row r="10" spans="2:8" s="163" customFormat="1" ht="15.75" customHeight="1">
      <c r="B10" s="159">
        <v>6</v>
      </c>
      <c r="C10" s="160" t="s">
        <v>378</v>
      </c>
      <c r="D10" s="159">
        <v>10006</v>
      </c>
      <c r="E10" s="161">
        <v>0.41666666666666669</v>
      </c>
      <c r="F10" s="161">
        <v>0.70833333333333337</v>
      </c>
      <c r="G10" s="166">
        <f t="shared" si="0"/>
        <v>7</v>
      </c>
      <c r="H10" s="162">
        <f t="shared" si="1"/>
        <v>52500</v>
      </c>
    </row>
    <row r="11" spans="2:8" s="163" customFormat="1" ht="15.75" customHeight="1">
      <c r="B11" s="159">
        <v>7</v>
      </c>
      <c r="C11" s="160" t="s">
        <v>379</v>
      </c>
      <c r="D11" s="159">
        <v>10007</v>
      </c>
      <c r="E11" s="161">
        <v>0.37638888888888888</v>
      </c>
      <c r="F11" s="161">
        <v>0.75</v>
      </c>
      <c r="G11" s="166">
        <f t="shared" si="0"/>
        <v>8.9666666666666668</v>
      </c>
      <c r="H11" s="162">
        <f t="shared" si="1"/>
        <v>67250</v>
      </c>
    </row>
    <row r="12" spans="2:8" s="163" customFormat="1" ht="15.75" customHeight="1">
      <c r="B12" s="159">
        <v>8</v>
      </c>
      <c r="C12" s="160" t="s">
        <v>380</v>
      </c>
      <c r="D12" s="159">
        <v>10008</v>
      </c>
      <c r="E12" s="161">
        <v>0.33333333333333331</v>
      </c>
      <c r="F12" s="161">
        <v>0.67152777777777783</v>
      </c>
      <c r="G12" s="166">
        <f t="shared" si="0"/>
        <v>8.1166666666666689</v>
      </c>
      <c r="H12" s="162">
        <f t="shared" si="1"/>
        <v>60875.000000000015</v>
      </c>
    </row>
    <row r="13" spans="2:8" s="163" customFormat="1" ht="15.75" customHeight="1">
      <c r="B13" s="159">
        <v>9</v>
      </c>
      <c r="C13" s="160" t="s">
        <v>381</v>
      </c>
      <c r="D13" s="159">
        <v>10009</v>
      </c>
      <c r="E13" s="161">
        <v>0.45833333333333331</v>
      </c>
      <c r="F13" s="161">
        <v>0.875</v>
      </c>
      <c r="G13" s="166">
        <f t="shared" si="0"/>
        <v>10</v>
      </c>
      <c r="H13" s="162">
        <f t="shared" si="1"/>
        <v>75000</v>
      </c>
    </row>
    <row r="14" spans="2:8" s="163" customFormat="1" ht="15.75" customHeight="1">
      <c r="B14" s="159">
        <v>10</v>
      </c>
      <c r="C14" s="160" t="s">
        <v>382</v>
      </c>
      <c r="D14" s="159">
        <v>10010</v>
      </c>
      <c r="E14" s="161">
        <v>0.4375</v>
      </c>
      <c r="F14" s="161">
        <v>0.86458333333333337</v>
      </c>
      <c r="G14" s="166">
        <f t="shared" si="0"/>
        <v>10.25</v>
      </c>
      <c r="H14" s="162">
        <f t="shared" si="1"/>
        <v>76875</v>
      </c>
    </row>
    <row r="15" spans="2:8" ht="15.75" customHeight="1">
      <c r="B15" s="290" t="s">
        <v>337</v>
      </c>
      <c r="C15" s="291"/>
      <c r="D15" s="291"/>
      <c r="E15" s="291"/>
      <c r="F15" s="292"/>
      <c r="G15" s="164">
        <f t="shared" ref="G15:H15" si="2">SUM(G5:G14)</f>
        <v>83.25</v>
      </c>
      <c r="H15" s="165">
        <f t="shared" si="2"/>
        <v>624375</v>
      </c>
    </row>
  </sheetData>
  <mergeCells count="2">
    <mergeCell ref="C1:F1"/>
    <mergeCell ref="B15:F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2"/>
  <sheetViews>
    <sheetView workbookViewId="0">
      <selection activeCell="I24" sqref="I24"/>
    </sheetView>
  </sheetViews>
  <sheetFormatPr defaultRowHeight="15"/>
  <cols>
    <col min="1" max="1" width="6.140625" customWidth="1"/>
    <col min="2" max="2" width="6.42578125" customWidth="1"/>
    <col min="3" max="3" width="16" customWidth="1"/>
    <col min="7" max="7" width="12" customWidth="1"/>
    <col min="8" max="8" width="13.85546875" bestFit="1" customWidth="1"/>
    <col min="9" max="9" width="15.28515625" customWidth="1"/>
    <col min="10" max="10" width="16" customWidth="1"/>
    <col min="11" max="11" width="16.5703125" customWidth="1"/>
  </cols>
  <sheetData>
    <row r="1" spans="2:11">
      <c r="F1" t="s">
        <v>338</v>
      </c>
    </row>
    <row r="3" spans="2:11">
      <c r="J3" s="154" t="s">
        <v>331</v>
      </c>
      <c r="K3" s="229">
        <v>7500</v>
      </c>
    </row>
    <row r="4" spans="2:11" ht="30">
      <c r="B4" s="120" t="s">
        <v>20</v>
      </c>
      <c r="C4" s="120" t="s">
        <v>172</v>
      </c>
      <c r="D4" s="120" t="s">
        <v>332</v>
      </c>
      <c r="E4" s="120" t="s">
        <v>333</v>
      </c>
      <c r="F4" s="120" t="s">
        <v>334</v>
      </c>
      <c r="G4" s="120" t="s">
        <v>335</v>
      </c>
      <c r="H4" s="120" t="s">
        <v>339</v>
      </c>
      <c r="I4" s="120" t="s">
        <v>340</v>
      </c>
      <c r="J4" s="120" t="s">
        <v>341</v>
      </c>
      <c r="K4" s="120" t="s">
        <v>342</v>
      </c>
    </row>
    <row r="5" spans="2:11">
      <c r="B5" s="159">
        <v>1</v>
      </c>
      <c r="C5" s="160" t="s">
        <v>373</v>
      </c>
      <c r="D5" s="159"/>
      <c r="E5" s="161">
        <v>0.33333333333333331</v>
      </c>
      <c r="F5" s="161">
        <v>0.66666666666666663</v>
      </c>
      <c r="G5" s="166">
        <f>(F5-E5)*24</f>
        <v>8</v>
      </c>
      <c r="H5" s="166">
        <f>G5*7500</f>
        <v>60000</v>
      </c>
      <c r="I5" s="162">
        <f>IF(G5&gt;8,10%,0)*H5</f>
        <v>0</v>
      </c>
      <c r="J5" s="162">
        <f>IF(G5&gt;5,6000,0)</f>
        <v>6000</v>
      </c>
      <c r="K5" s="27">
        <f>SUM(H5:J5)</f>
        <v>66000</v>
      </c>
    </row>
    <row r="6" spans="2:11">
      <c r="B6" s="159">
        <v>2</v>
      </c>
      <c r="C6" s="160" t="s">
        <v>374</v>
      </c>
      <c r="D6" s="159"/>
      <c r="E6" s="161">
        <v>0.37847222222222227</v>
      </c>
      <c r="F6" s="161">
        <v>0.58333333333333337</v>
      </c>
      <c r="G6" s="166">
        <f t="shared" ref="G6:G21" si="0">(F6-E6)*24</f>
        <v>4.9166666666666661</v>
      </c>
      <c r="H6" s="166">
        <f t="shared" ref="H6:H21" si="1">G6*7500</f>
        <v>36874.999999999993</v>
      </c>
      <c r="I6" s="162">
        <f t="shared" ref="I6:I21" si="2">IF(G6&gt;8,10%,0)*H6</f>
        <v>0</v>
      </c>
      <c r="J6" s="162">
        <f t="shared" ref="J6:J21" si="3">IF(G6&gt;5,6000,0)</f>
        <v>0</v>
      </c>
      <c r="K6" s="27">
        <f t="shared" ref="K6:K21" si="4">SUM(H6:J6)</f>
        <v>36874.999999999993</v>
      </c>
    </row>
    <row r="7" spans="2:11">
      <c r="B7" s="159">
        <v>3</v>
      </c>
      <c r="C7" s="160" t="s">
        <v>375</v>
      </c>
      <c r="D7" s="159"/>
      <c r="E7" s="161">
        <v>0.34027777777777773</v>
      </c>
      <c r="F7" s="161">
        <v>0.79166666666666663</v>
      </c>
      <c r="G7" s="166">
        <f t="shared" si="0"/>
        <v>10.833333333333334</v>
      </c>
      <c r="H7" s="166">
        <f t="shared" si="1"/>
        <v>81250</v>
      </c>
      <c r="I7" s="162">
        <f t="shared" si="2"/>
        <v>8125</v>
      </c>
      <c r="J7" s="162">
        <f t="shared" si="3"/>
        <v>6000</v>
      </c>
      <c r="K7" s="27">
        <f t="shared" si="4"/>
        <v>95375</v>
      </c>
    </row>
    <row r="8" spans="2:11">
      <c r="B8" s="159">
        <v>4</v>
      </c>
      <c r="C8" s="160" t="s">
        <v>376</v>
      </c>
      <c r="D8" s="159"/>
      <c r="E8" s="161">
        <v>0.34375</v>
      </c>
      <c r="F8" s="161">
        <v>0.75</v>
      </c>
      <c r="G8" s="166">
        <f t="shared" si="0"/>
        <v>9.75</v>
      </c>
      <c r="H8" s="166">
        <f t="shared" si="1"/>
        <v>73125</v>
      </c>
      <c r="I8" s="162">
        <f t="shared" si="2"/>
        <v>7312.5</v>
      </c>
      <c r="J8" s="162">
        <f t="shared" si="3"/>
        <v>6000</v>
      </c>
      <c r="K8" s="27">
        <f t="shared" si="4"/>
        <v>86437.5</v>
      </c>
    </row>
    <row r="9" spans="2:11">
      <c r="B9" s="159">
        <v>5</v>
      </c>
      <c r="C9" s="160" t="s">
        <v>377</v>
      </c>
      <c r="D9" s="159"/>
      <c r="E9" s="161">
        <v>0.3576388888888889</v>
      </c>
      <c r="F9" s="161">
        <v>0.58333333333333337</v>
      </c>
      <c r="G9" s="166">
        <f t="shared" si="0"/>
        <v>5.4166666666666679</v>
      </c>
      <c r="H9" s="166">
        <f t="shared" si="1"/>
        <v>40625.000000000007</v>
      </c>
      <c r="I9" s="162">
        <f t="shared" si="2"/>
        <v>0</v>
      </c>
      <c r="J9" s="162">
        <f t="shared" si="3"/>
        <v>6000</v>
      </c>
      <c r="K9" s="27">
        <f t="shared" si="4"/>
        <v>46625.000000000007</v>
      </c>
    </row>
    <row r="10" spans="2:11">
      <c r="B10" s="159">
        <v>6</v>
      </c>
      <c r="C10" s="160" t="s">
        <v>378</v>
      </c>
      <c r="D10" s="159"/>
      <c r="E10" s="161">
        <v>0.41666666666666669</v>
      </c>
      <c r="F10" s="161">
        <v>0.70833333333333337</v>
      </c>
      <c r="G10" s="166">
        <f t="shared" si="0"/>
        <v>7</v>
      </c>
      <c r="H10" s="166">
        <f t="shared" si="1"/>
        <v>52500</v>
      </c>
      <c r="I10" s="162">
        <f t="shared" si="2"/>
        <v>0</v>
      </c>
      <c r="J10" s="162">
        <f t="shared" si="3"/>
        <v>6000</v>
      </c>
      <c r="K10" s="27">
        <f t="shared" si="4"/>
        <v>58500</v>
      </c>
    </row>
    <row r="11" spans="2:11">
      <c r="B11" s="159">
        <v>7</v>
      </c>
      <c r="C11" s="160" t="s">
        <v>379</v>
      </c>
      <c r="D11" s="159"/>
      <c r="E11" s="161">
        <v>0.39930555555555558</v>
      </c>
      <c r="F11" s="161">
        <v>0.58333333333333337</v>
      </c>
      <c r="G11" s="166">
        <f t="shared" si="0"/>
        <v>4.416666666666667</v>
      </c>
      <c r="H11" s="166">
        <f t="shared" si="1"/>
        <v>33125</v>
      </c>
      <c r="I11" s="162">
        <f t="shared" si="2"/>
        <v>0</v>
      </c>
      <c r="J11" s="162">
        <f t="shared" si="3"/>
        <v>0</v>
      </c>
      <c r="K11" s="27">
        <f t="shared" si="4"/>
        <v>33125</v>
      </c>
    </row>
    <row r="12" spans="2:11">
      <c r="B12" s="159">
        <v>8</v>
      </c>
      <c r="C12" s="160" t="s">
        <v>380</v>
      </c>
      <c r="D12" s="159"/>
      <c r="E12" s="161">
        <v>0.33333333333333331</v>
      </c>
      <c r="F12" s="161">
        <v>0.67152777777777783</v>
      </c>
      <c r="G12" s="166">
        <f t="shared" si="0"/>
        <v>8.1166666666666689</v>
      </c>
      <c r="H12" s="166">
        <f t="shared" si="1"/>
        <v>60875.000000000015</v>
      </c>
      <c r="I12" s="162">
        <f t="shared" si="2"/>
        <v>6087.5000000000018</v>
      </c>
      <c r="J12" s="162">
        <f t="shared" si="3"/>
        <v>6000</v>
      </c>
      <c r="K12" s="27">
        <f t="shared" si="4"/>
        <v>72962.500000000015</v>
      </c>
    </row>
    <row r="13" spans="2:11">
      <c r="B13" s="159">
        <v>9</v>
      </c>
      <c r="C13" s="160" t="s">
        <v>381</v>
      </c>
      <c r="D13" s="159"/>
      <c r="E13" s="161">
        <v>0.46527777777777773</v>
      </c>
      <c r="F13" s="161">
        <v>0.79166666666666663</v>
      </c>
      <c r="G13" s="166">
        <f t="shared" si="0"/>
        <v>7.8333333333333339</v>
      </c>
      <c r="H13" s="166">
        <f t="shared" si="1"/>
        <v>58750.000000000007</v>
      </c>
      <c r="I13" s="162">
        <f t="shared" si="2"/>
        <v>0</v>
      </c>
      <c r="J13" s="162">
        <f t="shared" si="3"/>
        <v>6000</v>
      </c>
      <c r="K13" s="27">
        <f t="shared" si="4"/>
        <v>64750.000000000007</v>
      </c>
    </row>
    <row r="14" spans="2:11">
      <c r="B14" s="159">
        <v>10</v>
      </c>
      <c r="C14" s="160" t="s">
        <v>382</v>
      </c>
      <c r="D14" s="159"/>
      <c r="E14" s="161">
        <v>0.29305555555555557</v>
      </c>
      <c r="F14" s="161">
        <v>0.66666666666666663</v>
      </c>
      <c r="G14" s="166">
        <f t="shared" si="0"/>
        <v>8.966666666666665</v>
      </c>
      <c r="H14" s="166">
        <f t="shared" si="1"/>
        <v>67249.999999999985</v>
      </c>
      <c r="I14" s="162">
        <f t="shared" si="2"/>
        <v>6724.9999999999991</v>
      </c>
      <c r="J14" s="162">
        <f t="shared" si="3"/>
        <v>6000</v>
      </c>
      <c r="K14" s="27">
        <f t="shared" si="4"/>
        <v>79974.999999999985</v>
      </c>
    </row>
    <row r="15" spans="2:11">
      <c r="B15" s="159">
        <v>11</v>
      </c>
      <c r="C15" s="160" t="s">
        <v>383</v>
      </c>
      <c r="D15" s="159"/>
      <c r="E15" s="161">
        <v>0.34027777777777773</v>
      </c>
      <c r="F15" s="161">
        <v>0.64930555555555558</v>
      </c>
      <c r="G15" s="166">
        <f t="shared" si="0"/>
        <v>7.4166666666666679</v>
      </c>
      <c r="H15" s="166">
        <f t="shared" si="1"/>
        <v>55625.000000000007</v>
      </c>
      <c r="I15" s="162">
        <f t="shared" si="2"/>
        <v>0</v>
      </c>
      <c r="J15" s="162">
        <f t="shared" si="3"/>
        <v>6000</v>
      </c>
      <c r="K15" s="27">
        <f t="shared" si="4"/>
        <v>61625.000000000007</v>
      </c>
    </row>
    <row r="16" spans="2:11">
      <c r="B16" s="159">
        <v>12</v>
      </c>
      <c r="C16" s="160" t="s">
        <v>384</v>
      </c>
      <c r="D16" s="159"/>
      <c r="E16" s="161">
        <v>0.3756944444444445</v>
      </c>
      <c r="F16" s="161">
        <v>0.66249999999999998</v>
      </c>
      <c r="G16" s="166">
        <f t="shared" si="0"/>
        <v>6.8833333333333311</v>
      </c>
      <c r="H16" s="166">
        <f t="shared" si="1"/>
        <v>51624.999999999985</v>
      </c>
      <c r="I16" s="162">
        <f t="shared" si="2"/>
        <v>0</v>
      </c>
      <c r="J16" s="162">
        <f t="shared" si="3"/>
        <v>6000</v>
      </c>
      <c r="K16" s="27">
        <f t="shared" si="4"/>
        <v>57624.999999999985</v>
      </c>
    </row>
    <row r="17" spans="2:11">
      <c r="B17" s="159">
        <v>13</v>
      </c>
      <c r="C17" s="160" t="s">
        <v>385</v>
      </c>
      <c r="D17" s="159"/>
      <c r="E17" s="161">
        <v>0.43263888888888885</v>
      </c>
      <c r="F17" s="161">
        <v>0.66666666666666663</v>
      </c>
      <c r="G17" s="166">
        <f t="shared" si="0"/>
        <v>5.6166666666666671</v>
      </c>
      <c r="H17" s="166">
        <f t="shared" si="1"/>
        <v>42125</v>
      </c>
      <c r="I17" s="162">
        <f t="shared" si="2"/>
        <v>0</v>
      </c>
      <c r="J17" s="162">
        <f t="shared" si="3"/>
        <v>6000</v>
      </c>
      <c r="K17" s="27">
        <f t="shared" si="4"/>
        <v>48125</v>
      </c>
    </row>
    <row r="18" spans="2:11">
      <c r="B18" s="159">
        <v>14</v>
      </c>
      <c r="C18" s="160" t="s">
        <v>386</v>
      </c>
      <c r="D18" s="159"/>
      <c r="E18" s="161">
        <v>0.29791666666666666</v>
      </c>
      <c r="F18" s="161">
        <v>0.57291666666666663</v>
      </c>
      <c r="G18" s="166">
        <f t="shared" si="0"/>
        <v>6.6</v>
      </c>
      <c r="H18" s="166">
        <f t="shared" si="1"/>
        <v>49500</v>
      </c>
      <c r="I18" s="162">
        <f t="shared" si="2"/>
        <v>0</v>
      </c>
      <c r="J18" s="162">
        <f t="shared" si="3"/>
        <v>6000</v>
      </c>
      <c r="K18" s="27">
        <f t="shared" si="4"/>
        <v>55500</v>
      </c>
    </row>
    <row r="19" spans="2:11">
      <c r="B19" s="159">
        <v>15</v>
      </c>
      <c r="C19" s="160" t="s">
        <v>387</v>
      </c>
      <c r="D19" s="159"/>
      <c r="E19" s="161">
        <v>0.50694444444444442</v>
      </c>
      <c r="F19" s="161">
        <v>0.98333333333333339</v>
      </c>
      <c r="G19" s="166">
        <f t="shared" si="0"/>
        <v>11.433333333333335</v>
      </c>
      <c r="H19" s="166">
        <f t="shared" si="1"/>
        <v>85750.000000000015</v>
      </c>
      <c r="I19" s="162">
        <f t="shared" si="2"/>
        <v>8575.0000000000018</v>
      </c>
      <c r="J19" s="162">
        <f t="shared" si="3"/>
        <v>6000</v>
      </c>
      <c r="K19" s="27">
        <f t="shared" si="4"/>
        <v>100325.00000000001</v>
      </c>
    </row>
    <row r="20" spans="2:11">
      <c r="B20" s="159">
        <v>16</v>
      </c>
      <c r="C20" s="160" t="s">
        <v>388</v>
      </c>
      <c r="D20" s="159"/>
      <c r="E20" s="161">
        <v>0.63541666666666663</v>
      </c>
      <c r="F20" s="161">
        <v>0.91666666666666663</v>
      </c>
      <c r="G20" s="166">
        <f t="shared" si="0"/>
        <v>6.75</v>
      </c>
      <c r="H20" s="166">
        <f t="shared" si="1"/>
        <v>50625</v>
      </c>
      <c r="I20" s="162">
        <f t="shared" si="2"/>
        <v>0</v>
      </c>
      <c r="J20" s="162">
        <f t="shared" si="3"/>
        <v>6000</v>
      </c>
      <c r="K20" s="27">
        <f t="shared" si="4"/>
        <v>56625</v>
      </c>
    </row>
    <row r="21" spans="2:11">
      <c r="B21" s="159">
        <v>17</v>
      </c>
      <c r="C21" s="160" t="s">
        <v>389</v>
      </c>
      <c r="D21" s="159"/>
      <c r="E21" s="161">
        <v>0.56597222222222221</v>
      </c>
      <c r="F21" s="161">
        <v>0.91527777777777775</v>
      </c>
      <c r="G21" s="166">
        <f t="shared" si="0"/>
        <v>8.3833333333333329</v>
      </c>
      <c r="H21" s="166">
        <f t="shared" si="1"/>
        <v>62875</v>
      </c>
      <c r="I21" s="162">
        <f t="shared" si="2"/>
        <v>6287.5</v>
      </c>
      <c r="J21" s="162">
        <f t="shared" si="3"/>
        <v>6000</v>
      </c>
      <c r="K21" s="27">
        <f t="shared" si="4"/>
        <v>75162.5</v>
      </c>
    </row>
    <row r="22" spans="2:11">
      <c r="B22" s="290" t="s">
        <v>337</v>
      </c>
      <c r="C22" s="291"/>
      <c r="D22" s="291"/>
      <c r="E22" s="291"/>
      <c r="F22" s="292"/>
      <c r="G22" s="164"/>
      <c r="H22" s="166">
        <f t="shared" ref="H22:K22" si="5">SUM(H5:H21)</f>
        <v>962500</v>
      </c>
      <c r="I22" s="162">
        <f t="shared" si="5"/>
        <v>43112.5</v>
      </c>
      <c r="J22" s="27">
        <f t="shared" si="5"/>
        <v>90000</v>
      </c>
      <c r="K22" s="27">
        <f t="shared" si="5"/>
        <v>1095612.5</v>
      </c>
    </row>
  </sheetData>
  <mergeCells count="1">
    <mergeCell ref="B22:F22"/>
  </mergeCells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1:J37"/>
  <sheetViews>
    <sheetView topLeftCell="A23" workbookViewId="0">
      <selection activeCell="M47" sqref="M46:M47"/>
    </sheetView>
  </sheetViews>
  <sheetFormatPr defaultRowHeight="15"/>
  <cols>
    <col min="1" max="1" width="4" style="167" customWidth="1"/>
    <col min="2" max="2" width="12.140625" style="167" customWidth="1"/>
    <col min="3" max="4" width="9.140625" style="167"/>
    <col min="5" max="5" width="12.5703125" style="167" customWidth="1"/>
    <col min="6" max="6" width="20.42578125" style="167" customWidth="1"/>
    <col min="7" max="7" width="12.5703125" style="167" customWidth="1"/>
    <col min="8" max="8" width="13" style="167" customWidth="1"/>
    <col min="9" max="16384" width="9.140625" style="167"/>
  </cols>
  <sheetData>
    <row r="1" spans="2:10">
      <c r="B1" s="293"/>
      <c r="C1" s="293"/>
      <c r="D1" s="293"/>
      <c r="E1" s="293"/>
      <c r="F1" s="293"/>
      <c r="G1" s="293"/>
      <c r="H1" s="293"/>
    </row>
    <row r="2" spans="2:10">
      <c r="B2" s="168" t="s">
        <v>343</v>
      </c>
      <c r="C2" s="168"/>
      <c r="D2" s="168"/>
      <c r="E2" s="169" t="s">
        <v>344</v>
      </c>
      <c r="F2" s="168" t="s">
        <v>373</v>
      </c>
      <c r="G2" s="168"/>
      <c r="H2" s="168"/>
    </row>
    <row r="3" spans="2:10">
      <c r="B3" s="167" t="s">
        <v>332</v>
      </c>
      <c r="E3" s="170" t="s">
        <v>344</v>
      </c>
      <c r="F3" s="171">
        <v>8912345</v>
      </c>
    </row>
    <row r="4" spans="2:10">
      <c r="B4" s="167" t="s">
        <v>345</v>
      </c>
      <c r="E4" s="170" t="s">
        <v>344</v>
      </c>
      <c r="F4" s="167" t="s">
        <v>390</v>
      </c>
    </row>
    <row r="5" spans="2:10">
      <c r="B5" s="167" t="s">
        <v>346</v>
      </c>
      <c r="D5" s="172"/>
      <c r="E5" s="170" t="s">
        <v>344</v>
      </c>
      <c r="F5" s="173">
        <v>27500</v>
      </c>
    </row>
    <row r="6" spans="2:10">
      <c r="B6" s="168" t="s">
        <v>347</v>
      </c>
      <c r="C6" s="168"/>
      <c r="D6" s="174"/>
      <c r="E6" s="169" t="s">
        <v>344</v>
      </c>
      <c r="F6" s="175">
        <v>40000</v>
      </c>
      <c r="G6" s="168"/>
      <c r="H6" s="168"/>
    </row>
    <row r="7" spans="2:10">
      <c r="F7" s="176"/>
    </row>
    <row r="8" spans="2:10" ht="30">
      <c r="B8" s="120" t="s">
        <v>348</v>
      </c>
      <c r="C8" s="120" t="s">
        <v>349</v>
      </c>
      <c r="D8" s="120" t="s">
        <v>350</v>
      </c>
      <c r="E8" s="120" t="s">
        <v>351</v>
      </c>
      <c r="F8" s="120" t="s">
        <v>352</v>
      </c>
      <c r="G8" s="120" t="s">
        <v>353</v>
      </c>
      <c r="H8" s="120" t="s">
        <v>354</v>
      </c>
    </row>
    <row r="9" spans="2:10">
      <c r="B9" s="177">
        <v>43132</v>
      </c>
      <c r="C9" s="178">
        <v>0.33680555555555558</v>
      </c>
      <c r="D9" s="178">
        <v>0.83333333333333337</v>
      </c>
      <c r="E9" s="179">
        <f>(D9-C9)*24</f>
        <v>11.916666666666668</v>
      </c>
      <c r="F9" s="250" t="str">
        <f>IF(E9&gt;8,"LEMBUR",0)</f>
        <v>LEMBUR</v>
      </c>
      <c r="G9" s="183" t="str">
        <f>CHOOSE(WEEKDAY(B9),"MINGGU","SENIN","SELASA","RABU","KAMIS","JUMAT","SABTU")</f>
        <v>KAMIS</v>
      </c>
      <c r="H9" s="180">
        <f>IF(OR(G9="SABTU",G9="MINGGU"),$F$6,$F$5)*E9</f>
        <v>327708.33333333337</v>
      </c>
      <c r="J9" s="167" t="s">
        <v>429</v>
      </c>
    </row>
    <row r="10" spans="2:10">
      <c r="B10" s="177">
        <v>43133</v>
      </c>
      <c r="C10" s="178">
        <v>0.33333333333333331</v>
      </c>
      <c r="D10" s="178">
        <v>0.875</v>
      </c>
      <c r="E10" s="179">
        <f t="shared" ref="E10:E36" si="0">(D10-C10)*24</f>
        <v>13.000000000000002</v>
      </c>
      <c r="F10" s="250" t="str">
        <f t="shared" ref="F10:F36" si="1">IF(E10&gt;8,"LEMBUR",0)</f>
        <v>LEMBUR</v>
      </c>
      <c r="G10" s="183" t="str">
        <f t="shared" ref="G10:G36" si="2">CHOOSE(WEEKDAY(B10),"MINGGU","SENIN","SELASA","RABU","KAMIS","JUMAT","SABTU")</f>
        <v>JUMAT</v>
      </c>
      <c r="H10" s="180">
        <f t="shared" ref="H10:H36" si="3">IF(OR(G10="SABTU",G10="MINGGU"),$F$6,$F$5)*E10</f>
        <v>357500.00000000006</v>
      </c>
      <c r="J10" s="167" t="s">
        <v>430</v>
      </c>
    </row>
    <row r="11" spans="2:10">
      <c r="B11" s="177">
        <v>43134</v>
      </c>
      <c r="C11" s="178">
        <v>0.33333333333333331</v>
      </c>
      <c r="D11" s="178">
        <v>0.91666666666666663</v>
      </c>
      <c r="E11" s="179">
        <f t="shared" si="0"/>
        <v>13.999999999999998</v>
      </c>
      <c r="F11" s="250" t="str">
        <f t="shared" si="1"/>
        <v>LEMBUR</v>
      </c>
      <c r="G11" s="183" t="str">
        <f t="shared" si="2"/>
        <v>SABTU</v>
      </c>
      <c r="H11" s="180">
        <f t="shared" si="3"/>
        <v>559999.99999999988</v>
      </c>
      <c r="J11" s="167" t="s">
        <v>431</v>
      </c>
    </row>
    <row r="12" spans="2:10">
      <c r="B12" s="177">
        <v>43135</v>
      </c>
      <c r="C12" s="178">
        <v>0.33333333333333331</v>
      </c>
      <c r="D12" s="178">
        <v>0.6875</v>
      </c>
      <c r="E12" s="179">
        <f t="shared" si="0"/>
        <v>8.5</v>
      </c>
      <c r="F12" s="250" t="str">
        <f t="shared" si="1"/>
        <v>LEMBUR</v>
      </c>
      <c r="G12" s="183" t="str">
        <f t="shared" si="2"/>
        <v>MINGGU</v>
      </c>
      <c r="H12" s="180">
        <f t="shared" si="3"/>
        <v>340000</v>
      </c>
      <c r="J12" s="167" t="s">
        <v>432</v>
      </c>
    </row>
    <row r="13" spans="2:10">
      <c r="B13" s="177">
        <v>43136</v>
      </c>
      <c r="C13" s="178">
        <v>0.33333333333333331</v>
      </c>
      <c r="D13" s="178">
        <v>0.75</v>
      </c>
      <c r="E13" s="179">
        <f t="shared" si="0"/>
        <v>10</v>
      </c>
      <c r="F13" s="250" t="str">
        <f t="shared" si="1"/>
        <v>LEMBUR</v>
      </c>
      <c r="G13" s="183" t="str">
        <f t="shared" si="2"/>
        <v>SENIN</v>
      </c>
      <c r="H13" s="180">
        <f t="shared" si="3"/>
        <v>275000</v>
      </c>
    </row>
    <row r="14" spans="2:10">
      <c r="B14" s="177">
        <v>43137</v>
      </c>
      <c r="C14" s="178">
        <v>0.33333333333333331</v>
      </c>
      <c r="D14" s="178">
        <v>0.70833333333333337</v>
      </c>
      <c r="E14" s="179">
        <f t="shared" si="0"/>
        <v>9.0000000000000018</v>
      </c>
      <c r="F14" s="250" t="str">
        <f t="shared" si="1"/>
        <v>LEMBUR</v>
      </c>
      <c r="G14" s="183" t="str">
        <f t="shared" si="2"/>
        <v>SELASA</v>
      </c>
      <c r="H14" s="180">
        <f t="shared" si="3"/>
        <v>247500.00000000006</v>
      </c>
    </row>
    <row r="15" spans="2:10">
      <c r="B15" s="177">
        <v>43138</v>
      </c>
      <c r="C15" s="178">
        <v>0.33333333333333331</v>
      </c>
      <c r="D15" s="178">
        <v>0.70833333333333337</v>
      </c>
      <c r="E15" s="179">
        <f t="shared" si="0"/>
        <v>9.0000000000000018</v>
      </c>
      <c r="F15" s="250" t="str">
        <f t="shared" si="1"/>
        <v>LEMBUR</v>
      </c>
      <c r="G15" s="183" t="str">
        <f t="shared" si="2"/>
        <v>RABU</v>
      </c>
      <c r="H15" s="180">
        <f t="shared" si="3"/>
        <v>247500.00000000006</v>
      </c>
    </row>
    <row r="16" spans="2:10">
      <c r="B16" s="177">
        <v>43139</v>
      </c>
      <c r="C16" s="178">
        <v>0.33333333333333331</v>
      </c>
      <c r="D16" s="178">
        <v>0.875</v>
      </c>
      <c r="E16" s="179">
        <f t="shared" si="0"/>
        <v>13.000000000000002</v>
      </c>
      <c r="F16" s="250" t="str">
        <f t="shared" si="1"/>
        <v>LEMBUR</v>
      </c>
      <c r="G16" s="183" t="str">
        <f t="shared" si="2"/>
        <v>KAMIS</v>
      </c>
      <c r="H16" s="180">
        <f t="shared" si="3"/>
        <v>357500.00000000006</v>
      </c>
    </row>
    <row r="17" spans="2:8">
      <c r="B17" s="177">
        <v>43140</v>
      </c>
      <c r="C17" s="178">
        <v>0.33333333333333331</v>
      </c>
      <c r="D17" s="178">
        <v>0.91666666666666663</v>
      </c>
      <c r="E17" s="179">
        <f t="shared" si="0"/>
        <v>13.999999999999998</v>
      </c>
      <c r="F17" s="250" t="str">
        <f t="shared" si="1"/>
        <v>LEMBUR</v>
      </c>
      <c r="G17" s="183" t="str">
        <f t="shared" si="2"/>
        <v>JUMAT</v>
      </c>
      <c r="H17" s="180">
        <f t="shared" si="3"/>
        <v>384999.99999999994</v>
      </c>
    </row>
    <row r="18" spans="2:8">
      <c r="B18" s="177">
        <v>43141</v>
      </c>
      <c r="C18" s="178">
        <v>0.33333333333333331</v>
      </c>
      <c r="D18" s="178">
        <v>0.70833333333333337</v>
      </c>
      <c r="E18" s="179">
        <f t="shared" si="0"/>
        <v>9.0000000000000018</v>
      </c>
      <c r="F18" s="250" t="str">
        <f t="shared" si="1"/>
        <v>LEMBUR</v>
      </c>
      <c r="G18" s="183" t="str">
        <f t="shared" si="2"/>
        <v>SABTU</v>
      </c>
      <c r="H18" s="180">
        <f t="shared" si="3"/>
        <v>360000.00000000006</v>
      </c>
    </row>
    <row r="19" spans="2:8">
      <c r="B19" s="177">
        <v>43142</v>
      </c>
      <c r="C19" s="178">
        <v>0.33333333333333331</v>
      </c>
      <c r="D19" s="178">
        <v>0.70833333333333337</v>
      </c>
      <c r="E19" s="179">
        <f t="shared" si="0"/>
        <v>9.0000000000000018</v>
      </c>
      <c r="F19" s="250" t="str">
        <f t="shared" si="1"/>
        <v>LEMBUR</v>
      </c>
      <c r="G19" s="183" t="str">
        <f t="shared" si="2"/>
        <v>MINGGU</v>
      </c>
      <c r="H19" s="180">
        <f t="shared" si="3"/>
        <v>360000.00000000006</v>
      </c>
    </row>
    <row r="20" spans="2:8">
      <c r="B20" s="177">
        <v>43143</v>
      </c>
      <c r="C20" s="178">
        <v>0.33333333333333331</v>
      </c>
      <c r="D20" s="178">
        <v>0.875</v>
      </c>
      <c r="E20" s="179">
        <f t="shared" si="0"/>
        <v>13.000000000000002</v>
      </c>
      <c r="F20" s="250" t="str">
        <f t="shared" si="1"/>
        <v>LEMBUR</v>
      </c>
      <c r="G20" s="183" t="str">
        <f t="shared" si="2"/>
        <v>SENIN</v>
      </c>
      <c r="H20" s="180">
        <f t="shared" si="3"/>
        <v>357500.00000000006</v>
      </c>
    </row>
    <row r="21" spans="2:8">
      <c r="B21" s="177">
        <v>43144</v>
      </c>
      <c r="C21" s="178">
        <v>0.33333333333333331</v>
      </c>
      <c r="D21" s="178">
        <v>0.83333333333333337</v>
      </c>
      <c r="E21" s="179">
        <f t="shared" si="0"/>
        <v>12</v>
      </c>
      <c r="F21" s="250" t="str">
        <f t="shared" si="1"/>
        <v>LEMBUR</v>
      </c>
      <c r="G21" s="183" t="str">
        <f t="shared" si="2"/>
        <v>SELASA</v>
      </c>
      <c r="H21" s="180">
        <f t="shared" si="3"/>
        <v>330000</v>
      </c>
    </row>
    <row r="22" spans="2:8">
      <c r="B22" s="177">
        <v>43145</v>
      </c>
      <c r="C22" s="178">
        <v>0.33333333333333331</v>
      </c>
      <c r="D22" s="178">
        <v>0.79166666666666663</v>
      </c>
      <c r="E22" s="179">
        <f t="shared" si="0"/>
        <v>11</v>
      </c>
      <c r="F22" s="250" t="str">
        <f t="shared" si="1"/>
        <v>LEMBUR</v>
      </c>
      <c r="G22" s="183" t="str">
        <f t="shared" si="2"/>
        <v>RABU</v>
      </c>
      <c r="H22" s="180">
        <f t="shared" si="3"/>
        <v>302500</v>
      </c>
    </row>
    <row r="23" spans="2:8">
      <c r="B23" s="177">
        <v>43146</v>
      </c>
      <c r="C23" s="178">
        <v>0.33333333333333331</v>
      </c>
      <c r="D23" s="178">
        <v>0.625</v>
      </c>
      <c r="E23" s="179">
        <f t="shared" si="0"/>
        <v>7</v>
      </c>
      <c r="F23" s="250">
        <f t="shared" si="1"/>
        <v>0</v>
      </c>
      <c r="G23" s="183" t="str">
        <f t="shared" si="2"/>
        <v>KAMIS</v>
      </c>
      <c r="H23" s="180">
        <f t="shared" si="3"/>
        <v>192500</v>
      </c>
    </row>
    <row r="24" spans="2:8">
      <c r="B24" s="177">
        <v>43147</v>
      </c>
      <c r="C24" s="178">
        <v>0.33333333333333331</v>
      </c>
      <c r="D24" s="178">
        <v>0.70833333333333337</v>
      </c>
      <c r="E24" s="179">
        <f t="shared" si="0"/>
        <v>9.0000000000000018</v>
      </c>
      <c r="F24" s="250" t="str">
        <f t="shared" si="1"/>
        <v>LEMBUR</v>
      </c>
      <c r="G24" s="183" t="str">
        <f t="shared" si="2"/>
        <v>JUMAT</v>
      </c>
      <c r="H24" s="180">
        <f t="shared" si="3"/>
        <v>247500.00000000006</v>
      </c>
    </row>
    <row r="25" spans="2:8">
      <c r="B25" s="177">
        <v>43148</v>
      </c>
      <c r="C25" s="178">
        <v>0.33333333333333331</v>
      </c>
      <c r="D25" s="178">
        <v>0.75</v>
      </c>
      <c r="E25" s="179">
        <f t="shared" si="0"/>
        <v>10</v>
      </c>
      <c r="F25" s="250" t="str">
        <f t="shared" si="1"/>
        <v>LEMBUR</v>
      </c>
      <c r="G25" s="183" t="str">
        <f t="shared" si="2"/>
        <v>SABTU</v>
      </c>
      <c r="H25" s="180">
        <f t="shared" si="3"/>
        <v>400000</v>
      </c>
    </row>
    <row r="26" spans="2:8">
      <c r="B26" s="177">
        <v>43149</v>
      </c>
      <c r="C26" s="178">
        <v>0.33333333333333331</v>
      </c>
      <c r="D26" s="178">
        <v>0.70833333333333337</v>
      </c>
      <c r="E26" s="179">
        <f t="shared" si="0"/>
        <v>9.0000000000000018</v>
      </c>
      <c r="F26" s="250" t="str">
        <f t="shared" si="1"/>
        <v>LEMBUR</v>
      </c>
      <c r="G26" s="183" t="str">
        <f t="shared" si="2"/>
        <v>MINGGU</v>
      </c>
      <c r="H26" s="180">
        <f t="shared" si="3"/>
        <v>360000.00000000006</v>
      </c>
    </row>
    <row r="27" spans="2:8">
      <c r="B27" s="177">
        <v>43150</v>
      </c>
      <c r="C27" s="178">
        <v>0.33333333333333331</v>
      </c>
      <c r="D27" s="178">
        <v>0.70833333333333337</v>
      </c>
      <c r="E27" s="179">
        <f t="shared" si="0"/>
        <v>9.0000000000000018</v>
      </c>
      <c r="F27" s="250" t="str">
        <f t="shared" si="1"/>
        <v>LEMBUR</v>
      </c>
      <c r="G27" s="183" t="str">
        <f t="shared" si="2"/>
        <v>SENIN</v>
      </c>
      <c r="H27" s="180">
        <f t="shared" si="3"/>
        <v>247500.00000000006</v>
      </c>
    </row>
    <row r="28" spans="2:8">
      <c r="B28" s="177">
        <v>43151</v>
      </c>
      <c r="C28" s="178">
        <v>0.33333333333333331</v>
      </c>
      <c r="D28" s="178">
        <v>0.875</v>
      </c>
      <c r="E28" s="179">
        <f t="shared" si="0"/>
        <v>13.000000000000002</v>
      </c>
      <c r="F28" s="250" t="str">
        <f t="shared" si="1"/>
        <v>LEMBUR</v>
      </c>
      <c r="G28" s="183" t="str">
        <f t="shared" si="2"/>
        <v>SELASA</v>
      </c>
      <c r="H28" s="180">
        <f t="shared" si="3"/>
        <v>357500.00000000006</v>
      </c>
    </row>
    <row r="29" spans="2:8">
      <c r="B29" s="177">
        <v>43152</v>
      </c>
      <c r="C29" s="178">
        <v>0.33333333333333331</v>
      </c>
      <c r="D29" s="178">
        <v>0.79166666666666663</v>
      </c>
      <c r="E29" s="179">
        <f t="shared" si="0"/>
        <v>11</v>
      </c>
      <c r="F29" s="250" t="str">
        <f t="shared" si="1"/>
        <v>LEMBUR</v>
      </c>
      <c r="G29" s="183" t="str">
        <f t="shared" si="2"/>
        <v>RABU</v>
      </c>
      <c r="H29" s="180">
        <f t="shared" si="3"/>
        <v>302500</v>
      </c>
    </row>
    <row r="30" spans="2:8">
      <c r="B30" s="177">
        <v>43153</v>
      </c>
      <c r="C30" s="178">
        <v>0.33333333333333331</v>
      </c>
      <c r="D30" s="178">
        <v>0.83333333333333337</v>
      </c>
      <c r="E30" s="179">
        <f t="shared" si="0"/>
        <v>12</v>
      </c>
      <c r="F30" s="250" t="str">
        <f t="shared" si="1"/>
        <v>LEMBUR</v>
      </c>
      <c r="G30" s="183" t="str">
        <f t="shared" si="2"/>
        <v>KAMIS</v>
      </c>
      <c r="H30" s="180">
        <f t="shared" si="3"/>
        <v>330000</v>
      </c>
    </row>
    <row r="31" spans="2:8">
      <c r="B31" s="177">
        <v>43154</v>
      </c>
      <c r="C31" s="178">
        <v>0.33333333333333331</v>
      </c>
      <c r="D31" s="178">
        <v>0.66666666666666663</v>
      </c>
      <c r="E31" s="179">
        <f t="shared" si="0"/>
        <v>8</v>
      </c>
      <c r="F31" s="250">
        <f t="shared" si="1"/>
        <v>0</v>
      </c>
      <c r="G31" s="183" t="str">
        <f t="shared" si="2"/>
        <v>JUMAT</v>
      </c>
      <c r="H31" s="180">
        <f t="shared" si="3"/>
        <v>220000</v>
      </c>
    </row>
    <row r="32" spans="2:8">
      <c r="B32" s="177">
        <v>43155</v>
      </c>
      <c r="C32" s="178">
        <v>0.33333333333333331</v>
      </c>
      <c r="D32" s="178">
        <v>0.75</v>
      </c>
      <c r="E32" s="179">
        <f t="shared" si="0"/>
        <v>10</v>
      </c>
      <c r="F32" s="250" t="str">
        <f t="shared" si="1"/>
        <v>LEMBUR</v>
      </c>
      <c r="G32" s="183" t="str">
        <f t="shared" si="2"/>
        <v>SABTU</v>
      </c>
      <c r="H32" s="180">
        <f t="shared" si="3"/>
        <v>400000</v>
      </c>
    </row>
    <row r="33" spans="2:8">
      <c r="B33" s="177">
        <v>43156</v>
      </c>
      <c r="C33" s="178">
        <v>0.33333333333333331</v>
      </c>
      <c r="D33" s="178">
        <v>0.70833333333333337</v>
      </c>
      <c r="E33" s="179">
        <f t="shared" si="0"/>
        <v>9.0000000000000018</v>
      </c>
      <c r="F33" s="250" t="str">
        <f t="shared" si="1"/>
        <v>LEMBUR</v>
      </c>
      <c r="G33" s="183" t="str">
        <f t="shared" si="2"/>
        <v>MINGGU</v>
      </c>
      <c r="H33" s="180">
        <f t="shared" si="3"/>
        <v>360000.00000000006</v>
      </c>
    </row>
    <row r="34" spans="2:8">
      <c r="B34" s="177">
        <v>43157</v>
      </c>
      <c r="C34" s="178">
        <v>0.33333333333333331</v>
      </c>
      <c r="D34" s="178">
        <v>0.6875</v>
      </c>
      <c r="E34" s="179">
        <f t="shared" si="0"/>
        <v>8.5</v>
      </c>
      <c r="F34" s="250" t="str">
        <f t="shared" si="1"/>
        <v>LEMBUR</v>
      </c>
      <c r="G34" s="183" t="str">
        <f t="shared" si="2"/>
        <v>SENIN</v>
      </c>
      <c r="H34" s="180">
        <f t="shared" si="3"/>
        <v>233750</v>
      </c>
    </row>
    <row r="35" spans="2:8">
      <c r="B35" s="177">
        <v>43158</v>
      </c>
      <c r="C35" s="178">
        <v>0.33333333333333331</v>
      </c>
      <c r="D35" s="178">
        <v>0.875</v>
      </c>
      <c r="E35" s="179">
        <f t="shared" si="0"/>
        <v>13.000000000000002</v>
      </c>
      <c r="F35" s="250" t="str">
        <f t="shared" si="1"/>
        <v>LEMBUR</v>
      </c>
      <c r="G35" s="183" t="str">
        <f t="shared" si="2"/>
        <v>SELASA</v>
      </c>
      <c r="H35" s="180">
        <f t="shared" si="3"/>
        <v>357500.00000000006</v>
      </c>
    </row>
    <row r="36" spans="2:8">
      <c r="B36" s="177">
        <v>43159</v>
      </c>
      <c r="C36" s="178">
        <v>0.33333333333333331</v>
      </c>
      <c r="D36" s="178">
        <v>0.79166666666666663</v>
      </c>
      <c r="E36" s="179">
        <f t="shared" si="0"/>
        <v>11</v>
      </c>
      <c r="F36" s="250" t="str">
        <f t="shared" si="1"/>
        <v>LEMBUR</v>
      </c>
      <c r="G36" s="183" t="str">
        <f t="shared" si="2"/>
        <v>RABU</v>
      </c>
      <c r="H36" s="180">
        <f t="shared" si="3"/>
        <v>302500</v>
      </c>
    </row>
    <row r="37" spans="2:8">
      <c r="B37" s="294" t="s">
        <v>337</v>
      </c>
      <c r="C37" s="294"/>
      <c r="D37" s="294"/>
      <c r="E37" s="294"/>
      <c r="F37" s="294"/>
      <c r="G37" s="294"/>
      <c r="H37" s="181">
        <f>SUM(H9:H36)</f>
        <v>9118958.333333334</v>
      </c>
    </row>
  </sheetData>
  <mergeCells count="2">
    <mergeCell ref="B1:H1"/>
    <mergeCell ref="B37:G37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biodata</vt:lpstr>
      <vt:lpstr>kasus 1</vt:lpstr>
      <vt:lpstr>kasus 2</vt:lpstr>
      <vt:lpstr>kasus 3</vt:lpstr>
      <vt:lpstr>kasus 4</vt:lpstr>
      <vt:lpstr>kasus 5</vt:lpstr>
      <vt:lpstr>kasus 6</vt:lpstr>
      <vt:lpstr>kasus 7</vt:lpstr>
      <vt:lpstr>kasus 8</vt:lpstr>
      <vt:lpstr>kasus 9</vt:lpstr>
      <vt:lpstr>kasus 10</vt:lpstr>
      <vt:lpstr>kasus 11</vt:lpstr>
      <vt:lpstr>kasus 12</vt:lpstr>
      <vt:lpstr>kasus 13</vt:lpstr>
      <vt:lpstr>kasus 14</vt:lpstr>
      <vt:lpstr>kasus 15</vt:lpstr>
      <vt:lpstr>kasus 16</vt:lpstr>
      <vt:lpstr>kasus 17</vt:lpstr>
      <vt:lpstr>kasus 18</vt:lpstr>
      <vt:lpstr>kasus 19</vt:lpstr>
      <vt:lpstr>kasus 20</vt:lpstr>
      <vt:lpstr>kasus 21</vt:lpstr>
      <vt:lpstr>kasus 22</vt:lpstr>
      <vt:lpstr>kasus 23</vt:lpstr>
      <vt:lpstr>kasus 24</vt:lpstr>
      <vt:lpstr>kasus 25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kasusx</dc:creator>
  <cp:lastModifiedBy>ilham firnanda</cp:lastModifiedBy>
  <dcterms:created xsi:type="dcterms:W3CDTF">2017-03-01T08:25:30Z</dcterms:created>
  <dcterms:modified xsi:type="dcterms:W3CDTF">2018-03-05T06:05:06Z</dcterms:modified>
</cp:coreProperties>
</file>