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MOHON DIBACA DAHULU) PANDUAN M" sheetId="1" r:id="rId4"/>
    <sheet state="visible" name="Kasir" sheetId="2" r:id="rId5"/>
    <sheet state="visible" name="Produk" sheetId="3" r:id="rId6"/>
    <sheet state="visible" name="Pelanggan" sheetId="4" r:id="rId7"/>
    <sheet state="visible" name="Membership" sheetId="5" r:id="rId8"/>
    <sheet state="visible" name="Payment" sheetId="6" r:id="rId9"/>
    <sheet state="visible" name="Pengiriman" sheetId="7" r:id="rId10"/>
    <sheet state="visible" name="Transaksi" sheetId="8" r:id="rId11"/>
    <sheet state="visible" name="Detail Transaksi (1NF)" sheetId="9" r:id="rId12"/>
    <sheet state="visible" name="Detail Transaksi (2NF)" sheetId="10" r:id="rId13"/>
    <sheet state="visible" name="Detail Transaksi (3NF)" sheetId="11" r:id="rId14"/>
    <sheet state="visible" name="Gambaran Ekspektasi Output Nota" sheetId="12" r:id="rId15"/>
  </sheets>
  <definedNames/>
  <calcPr/>
</workbook>
</file>

<file path=xl/sharedStrings.xml><?xml version="1.0" encoding="utf-8"?>
<sst xmlns="http://schemas.openxmlformats.org/spreadsheetml/2006/main" count="4499" uniqueCount="576">
  <si>
    <t>PANDUAN</t>
  </si>
  <si>
    <t>Salam hormat untuk Dosen Pengampu Mata Kuliah Basis Data B dan Asisten Dosen Mata Kuliah Basis Data B</t>
  </si>
  <si>
    <t>Mohon sebelum untuk lebih lanjut memeriksa pekerjaan kami, dapat membaca panduan berikut:</t>
  </si>
  <si>
    <r>
      <rPr>
        <rFont val="Arial"/>
        <color theme="1"/>
        <sz val="12.0"/>
      </rPr>
      <t xml:space="preserve">1. Untuk Normalisasi 1NF, maka untuk hasil normalisasi hanya menghasilkan tabel pada sheet </t>
    </r>
    <r>
      <rPr>
        <rFont val="Arial"/>
        <b/>
        <color theme="1"/>
        <sz val="12.0"/>
      </rPr>
      <t>Detail Transaksi (1NF).</t>
    </r>
  </si>
  <si>
    <r>
      <rPr>
        <rFont val="Arial"/>
        <color theme="1"/>
        <sz val="12.0"/>
      </rPr>
      <t xml:space="preserve">2. Untuk Normalisasi 2NF, maka untuk hasil normalisasi menghasilkan tabel pada sheet </t>
    </r>
    <r>
      <rPr>
        <rFont val="Arial"/>
        <b/>
        <color theme="1"/>
        <sz val="12.0"/>
      </rPr>
      <t>Kasir, Produk, Pelanggan, Membership, Payment, Pengiriman, Transaksi, dan Detail Transaksi (2NF)</t>
    </r>
  </si>
  <si>
    <r>
      <rPr>
        <rFont val="Arial"/>
        <color theme="1"/>
        <sz val="12.0"/>
      </rPr>
      <t xml:space="preserve">3. Untuk Normalisasi 3NF, maka untuk hasil normalisasi menghasilkan tabel  pada sheet </t>
    </r>
    <r>
      <rPr>
        <rFont val="Arial"/>
        <b/>
        <color theme="1"/>
        <sz val="12.0"/>
      </rPr>
      <t>Kasir, Produk, Pelanggan, Membership, Payment, Pengiriman, Transaksi, dan Detail Transaksi (3NF)</t>
    </r>
  </si>
  <si>
    <t>Terima kasih atas perhatiannya.</t>
  </si>
  <si>
    <t>Hormat kami,</t>
  </si>
  <si>
    <t>Kelompok 3</t>
  </si>
  <si>
    <t>TABEL KASIR</t>
  </si>
  <si>
    <t>ID Kasir</t>
  </si>
  <si>
    <t>Nama Kasir</t>
  </si>
  <si>
    <t>Tanggal Lahir Kasir</t>
  </si>
  <si>
    <t>CAB121299</t>
  </si>
  <si>
    <t>Agus Budi</t>
  </si>
  <si>
    <t>CAH0040192</t>
  </si>
  <si>
    <t>Andreas Hadi</t>
  </si>
  <si>
    <t>CRR170907</t>
  </si>
  <si>
    <t>Rachmad Ramadhan</t>
  </si>
  <si>
    <t>CAS100897</t>
  </si>
  <si>
    <t>Adjie Susanto</t>
  </si>
  <si>
    <t>CHH070593</t>
  </si>
  <si>
    <t>Hasan Hasbullah</t>
  </si>
  <si>
    <t>TABEL PRODUK</t>
  </si>
  <si>
    <t>ID Produk</t>
  </si>
  <si>
    <t>Kategori Produk</t>
  </si>
  <si>
    <t>Merk Produk</t>
  </si>
  <si>
    <t>Spesifikasi Produk</t>
  </si>
  <si>
    <t>Warna Produk</t>
  </si>
  <si>
    <t>Nama Produk</t>
  </si>
  <si>
    <t>Stok Produk (Toko)</t>
  </si>
  <si>
    <t>Harga Produk</t>
  </si>
  <si>
    <t>ACSG0501</t>
  </si>
  <si>
    <t>AC</t>
  </si>
  <si>
    <t>Samsung</t>
  </si>
  <si>
    <t>Split 1/2 PK</t>
  </si>
  <si>
    <t>Ivory White</t>
  </si>
  <si>
    <t>ACSG7501</t>
  </si>
  <si>
    <t>Split 3/4 PK</t>
  </si>
  <si>
    <t>ACSG1001</t>
  </si>
  <si>
    <t>Split 1 PK</t>
  </si>
  <si>
    <t>ACSG1501</t>
  </si>
  <si>
    <t>Split 1,5 PK</t>
  </si>
  <si>
    <t>ACSG2001</t>
  </si>
  <si>
    <t>Split 2 PK</t>
  </si>
  <si>
    <t>ACDN0501</t>
  </si>
  <si>
    <t>Daikin</t>
  </si>
  <si>
    <t>ACDN7501</t>
  </si>
  <si>
    <t>ACDN1001</t>
  </si>
  <si>
    <t>ACDN1501</t>
  </si>
  <si>
    <t>ACDN2001</t>
  </si>
  <si>
    <t>ACPC0501</t>
  </si>
  <si>
    <t>Panasonic</t>
  </si>
  <si>
    <t>ACPC7501</t>
  </si>
  <si>
    <t>ACPC1001</t>
  </si>
  <si>
    <t>ACPC1501</t>
  </si>
  <si>
    <t>ACPC2001</t>
  </si>
  <si>
    <t>ACLG0501</t>
  </si>
  <si>
    <t>LG</t>
  </si>
  <si>
    <t>ACLG7501</t>
  </si>
  <si>
    <t>ACLG1001</t>
  </si>
  <si>
    <t>ACLG1501</t>
  </si>
  <si>
    <t>ACLG2001</t>
  </si>
  <si>
    <t>ACSP0501</t>
  </si>
  <si>
    <t>Sharp</t>
  </si>
  <si>
    <t>ACSP7501</t>
  </si>
  <si>
    <t>ACSP1001</t>
  </si>
  <si>
    <t>ACSP1501</t>
  </si>
  <si>
    <t>ACSP2001</t>
  </si>
  <si>
    <t>TVSG2402</t>
  </si>
  <si>
    <t>TV</t>
  </si>
  <si>
    <t>LED 24"</t>
  </si>
  <si>
    <t>Night Black</t>
  </si>
  <si>
    <t>TVSG2403</t>
  </si>
  <si>
    <t>Metal Gray</t>
  </si>
  <si>
    <t>TVSG4302</t>
  </si>
  <si>
    <t>LED 43"</t>
  </si>
  <si>
    <t>TVSG4303</t>
  </si>
  <si>
    <t>TVSG7002</t>
  </si>
  <si>
    <t>LED 70"</t>
  </si>
  <si>
    <t>TVSG7003</t>
  </si>
  <si>
    <t>TVXI2402</t>
  </si>
  <si>
    <t>Xiaomi</t>
  </si>
  <si>
    <t>TVXI2403</t>
  </si>
  <si>
    <t>TVXI4302</t>
  </si>
  <si>
    <t>TVXI4303</t>
  </si>
  <si>
    <t>TVXI7002</t>
  </si>
  <si>
    <t>TVXI7003</t>
  </si>
  <si>
    <t>TVLG2402</t>
  </si>
  <si>
    <t>TVLG2403</t>
  </si>
  <si>
    <t>TVLG4302</t>
  </si>
  <si>
    <t>TVLG4303</t>
  </si>
  <si>
    <t>TVLG7002</t>
  </si>
  <si>
    <t>TVLG7003</t>
  </si>
  <si>
    <t>TVSP2402</t>
  </si>
  <si>
    <t>TVSP2403</t>
  </si>
  <si>
    <t>TVSP4302</t>
  </si>
  <si>
    <t>TVSP4303</t>
  </si>
  <si>
    <t>TVSP7002</t>
  </si>
  <si>
    <t>TVSP7003</t>
  </si>
  <si>
    <t>TVSY2402</t>
  </si>
  <si>
    <t>Sony</t>
  </si>
  <si>
    <t>TVSY2403</t>
  </si>
  <si>
    <t>TVSY4302</t>
  </si>
  <si>
    <t>TVSY4303</t>
  </si>
  <si>
    <t>TVSY7002</t>
  </si>
  <si>
    <t>TVSY7003</t>
  </si>
  <si>
    <t>RCMO1004</t>
  </si>
  <si>
    <t>Rice Cooker</t>
  </si>
  <si>
    <t>Miyako</t>
  </si>
  <si>
    <t>1L</t>
  </si>
  <si>
    <t>Cherry Red</t>
  </si>
  <si>
    <t>RCMO1005</t>
  </si>
  <si>
    <t>Caramel Brown</t>
  </si>
  <si>
    <t>RCMO1804</t>
  </si>
  <si>
    <t>1,8L</t>
  </si>
  <si>
    <t>RCMO1805</t>
  </si>
  <si>
    <t>RCMO4004</t>
  </si>
  <si>
    <t>4L</t>
  </si>
  <si>
    <t>RCMO4005</t>
  </si>
  <si>
    <t>RCPS1004</t>
  </si>
  <si>
    <t>Philips</t>
  </si>
  <si>
    <t>RCPS1005</t>
  </si>
  <si>
    <t>RCPS1804</t>
  </si>
  <si>
    <t>RCPS1805</t>
  </si>
  <si>
    <t>RCPS4004</t>
  </si>
  <si>
    <t>RCPS4005</t>
  </si>
  <si>
    <t>RCCS1004</t>
  </si>
  <si>
    <t>Cosmos</t>
  </si>
  <si>
    <t>RCCS1005</t>
  </si>
  <si>
    <t>RCCS1804</t>
  </si>
  <si>
    <t>RCCS1805</t>
  </si>
  <si>
    <t>RCCS4004</t>
  </si>
  <si>
    <t>RCCS4005</t>
  </si>
  <si>
    <t>RCRI1004</t>
  </si>
  <si>
    <t>Rinai</t>
  </si>
  <si>
    <t>RCRI1005</t>
  </si>
  <si>
    <t>RCRI1804</t>
  </si>
  <si>
    <t>RCRI1805</t>
  </si>
  <si>
    <t>RCRI4004</t>
  </si>
  <si>
    <t>RCRI4005</t>
  </si>
  <si>
    <t>RCEX1004</t>
  </si>
  <si>
    <t>Electrolux</t>
  </si>
  <si>
    <t>RCEX1005</t>
  </si>
  <si>
    <t>RCEX1804</t>
  </si>
  <si>
    <t>RCEX1805</t>
  </si>
  <si>
    <t>RCEX4004</t>
  </si>
  <si>
    <t>RCEX4005</t>
  </si>
  <si>
    <t>BLOE1006</t>
  </si>
  <si>
    <t>Blender</t>
  </si>
  <si>
    <t>Oxone</t>
  </si>
  <si>
    <t>Light Green</t>
  </si>
  <si>
    <t>BLOE1007</t>
  </si>
  <si>
    <t>Light Blue</t>
  </si>
  <si>
    <t>BLOE2006</t>
  </si>
  <si>
    <t>2L</t>
  </si>
  <si>
    <t>BLOE2007</t>
  </si>
  <si>
    <t>BLMO10006</t>
  </si>
  <si>
    <t>BLMO10007</t>
  </si>
  <si>
    <t>BLMO2006</t>
  </si>
  <si>
    <t>BLMO2007</t>
  </si>
  <si>
    <t>BLPS1006</t>
  </si>
  <si>
    <t>BLPS1007</t>
  </si>
  <si>
    <t>BLPS2006</t>
  </si>
  <si>
    <t>BLPS2007</t>
  </si>
  <si>
    <t>BLCS1006</t>
  </si>
  <si>
    <t>BLCS1007</t>
  </si>
  <si>
    <t>BLCS2006</t>
  </si>
  <si>
    <t>BLCS2007</t>
  </si>
  <si>
    <t>BLSP1006</t>
  </si>
  <si>
    <t>BLSP1007</t>
  </si>
  <si>
    <t>BLSP2006</t>
  </si>
  <si>
    <t>BLSP2007</t>
  </si>
  <si>
    <t>LELG0108</t>
  </si>
  <si>
    <t>Lemari Es</t>
  </si>
  <si>
    <t>1-Door</t>
  </si>
  <si>
    <t>Black Doff</t>
  </si>
  <si>
    <t>LELG0109</t>
  </si>
  <si>
    <t>Bloody Red</t>
  </si>
  <si>
    <t>LELG0208</t>
  </si>
  <si>
    <t>2-Door</t>
  </si>
  <si>
    <t>LELG0209</t>
  </si>
  <si>
    <t>LELG0308</t>
  </si>
  <si>
    <t>Multi Door</t>
  </si>
  <si>
    <t>LELG0309</t>
  </si>
  <si>
    <t>LELG0408</t>
  </si>
  <si>
    <t>Side-by-Side</t>
  </si>
  <si>
    <t>LELG0409</t>
  </si>
  <si>
    <t>LESG0108</t>
  </si>
  <si>
    <t>LESG0109</t>
  </si>
  <si>
    <t>LESG0208</t>
  </si>
  <si>
    <t>LESG0209</t>
  </si>
  <si>
    <t>LESG0308</t>
  </si>
  <si>
    <t>LESG0309</t>
  </si>
  <si>
    <t>LESG0408</t>
  </si>
  <si>
    <t>LESG0409</t>
  </si>
  <si>
    <t>LESP0108</t>
  </si>
  <si>
    <t>LESP0109</t>
  </si>
  <si>
    <t>LESP0208</t>
  </si>
  <si>
    <t>LESP0209</t>
  </si>
  <si>
    <t>LESP0308</t>
  </si>
  <si>
    <t>LESP0309</t>
  </si>
  <si>
    <t>LESP0408</t>
  </si>
  <si>
    <t>LESP0409</t>
  </si>
  <si>
    <t>LETA0108</t>
  </si>
  <si>
    <t>Toshiba</t>
  </si>
  <si>
    <t>LETA0109</t>
  </si>
  <si>
    <t>LETA0208</t>
  </si>
  <si>
    <t>LETA0209</t>
  </si>
  <si>
    <t>LETA0308</t>
  </si>
  <si>
    <t>LETA0309</t>
  </si>
  <si>
    <t>LETA0408</t>
  </si>
  <si>
    <t>LETA0409</t>
  </si>
  <si>
    <t>LEPN0108</t>
  </si>
  <si>
    <t>Polytron</t>
  </si>
  <si>
    <t>LEPN0109</t>
  </si>
  <si>
    <t>LEPN0208</t>
  </si>
  <si>
    <t>LEPN0209</t>
  </si>
  <si>
    <t>LEPN0308</t>
  </si>
  <si>
    <t>LEPN0309</t>
  </si>
  <si>
    <t>LEPN0408</t>
  </si>
  <si>
    <t>LEPN0409</t>
  </si>
  <si>
    <t>VCDY0110</t>
  </si>
  <si>
    <t>Vacuum Cleaner</t>
  </si>
  <si>
    <t>Dyson</t>
  </si>
  <si>
    <t>Upright</t>
  </si>
  <si>
    <t>Orange Sunset</t>
  </si>
  <si>
    <t>VCDY0111</t>
  </si>
  <si>
    <t>Green Sage</t>
  </si>
  <si>
    <t>VCDY0210</t>
  </si>
  <si>
    <t>Canister</t>
  </si>
  <si>
    <t>VCDY0211</t>
  </si>
  <si>
    <t>VCDY0310</t>
  </si>
  <si>
    <t>Stick</t>
  </si>
  <si>
    <t>VCDY0311</t>
  </si>
  <si>
    <t>VCDY0410</t>
  </si>
  <si>
    <t>Handheld</t>
  </si>
  <si>
    <t>VCDY0411</t>
  </si>
  <si>
    <t>VCDY0510</t>
  </si>
  <si>
    <t>Robot</t>
  </si>
  <si>
    <t>VCDY0511</t>
  </si>
  <si>
    <t>VCEX0110</t>
  </si>
  <si>
    <t>VCEX0111</t>
  </si>
  <si>
    <t>VCEX0210</t>
  </si>
  <si>
    <t>VCEX0211</t>
  </si>
  <si>
    <t>VCEX0310</t>
  </si>
  <si>
    <t>VCEX0311</t>
  </si>
  <si>
    <t>VCEX0410</t>
  </si>
  <si>
    <t>VCEX0411</t>
  </si>
  <si>
    <t>VCEX0510</t>
  </si>
  <si>
    <t>VCEX0511</t>
  </si>
  <si>
    <t>VCBH0110</t>
  </si>
  <si>
    <t>Bosch</t>
  </si>
  <si>
    <t>VCBH0111</t>
  </si>
  <si>
    <t>VCBH0210</t>
  </si>
  <si>
    <t>VCBH0211</t>
  </si>
  <si>
    <t>VCBH0310</t>
  </si>
  <si>
    <t>VCBH0311</t>
  </si>
  <si>
    <t>VCBH0410</t>
  </si>
  <si>
    <t>VCBH0411</t>
  </si>
  <si>
    <t>VCBH0510</t>
  </si>
  <si>
    <t>VCBH0511</t>
  </si>
  <si>
    <t>VCPC0110</t>
  </si>
  <si>
    <t>VCPC0111</t>
  </si>
  <si>
    <t>VCPC0210</t>
  </si>
  <si>
    <t>VCPC0211</t>
  </si>
  <si>
    <t>VCPC0310</t>
  </si>
  <si>
    <t>VCPC0311</t>
  </si>
  <si>
    <t>VCPC0410</t>
  </si>
  <si>
    <t>VCPC0411</t>
  </si>
  <si>
    <t>VCPC0510</t>
  </si>
  <si>
    <t>VCPC0511</t>
  </si>
  <si>
    <t>VCSG0110</t>
  </si>
  <si>
    <t>VCSG0111</t>
  </si>
  <si>
    <t>VCSG0210</t>
  </si>
  <si>
    <t>VCSG0211</t>
  </si>
  <si>
    <t>VCSG0310</t>
  </si>
  <si>
    <t>VCSG0311</t>
  </si>
  <si>
    <t>VCSG0410</t>
  </si>
  <si>
    <t>VCSG0411</t>
  </si>
  <si>
    <t>VCSG0510</t>
  </si>
  <si>
    <t>VCSG0511</t>
  </si>
  <si>
    <t>TABEL PELANGGAN</t>
  </si>
  <si>
    <t>ID Pelanggan</t>
  </si>
  <si>
    <t xml:space="preserve">Nama Pelanggan </t>
  </si>
  <si>
    <t>Alamat Pelanggan</t>
  </si>
  <si>
    <t>No Telepon Pelanggan</t>
  </si>
  <si>
    <t>Email Pelanggan</t>
  </si>
  <si>
    <t>Jarak Alamat Pelanggan ke Toko</t>
  </si>
  <si>
    <t>Ahmaddin Ahmad</t>
  </si>
  <si>
    <t>Jl KH Moh Mansyur 41 A</t>
  </si>
  <si>
    <t>021-7651403</t>
  </si>
  <si>
    <t>ahmaddin@gmail.com</t>
  </si>
  <si>
    <t>Ahmades Miqailla</t>
  </si>
  <si>
    <t>Jl Krakatau 110</t>
  </si>
  <si>
    <t>021-63863905</t>
  </si>
  <si>
    <t>ahmadesmiq@gmail.com</t>
  </si>
  <si>
    <t>Ahsanil Gusnawati</t>
  </si>
  <si>
    <t>Jl Terusan Kopo 299</t>
  </si>
  <si>
    <t>021-6295590</t>
  </si>
  <si>
    <t>gusnawati.ahsan@gmail.com</t>
  </si>
  <si>
    <t>Aida Ishak</t>
  </si>
  <si>
    <t>Jl Pintu Air Raya 58-64 Ged Istana Pasar Baru</t>
  </si>
  <si>
    <t>021-7665689</t>
  </si>
  <si>
    <t>aidaishak99@gmail.com</t>
  </si>
  <si>
    <t>Bong Tjen Khun</t>
  </si>
  <si>
    <t>Gg Nuri 4-6</t>
  </si>
  <si>
    <t>021-65305513</t>
  </si>
  <si>
    <t>bongtjenk@gmail.com</t>
  </si>
  <si>
    <t>Bonny Budi Setiawan</t>
  </si>
  <si>
    <t>Jl Pd Kelapa 1 Bl I-14/5</t>
  </si>
  <si>
    <t>021 -6928015</t>
  </si>
  <si>
    <t>bonbudset@gmail.com</t>
  </si>
  <si>
    <t>Fransisous Iwo</t>
  </si>
  <si>
    <t>Jl WR Supratman 27</t>
  </si>
  <si>
    <t>021-7376047</t>
  </si>
  <si>
    <t>fransious.iwo@gmail.com</t>
  </si>
  <si>
    <t>Edy Kosasih</t>
  </si>
  <si>
    <t>Jl Melawai IV PD Psr Jaya Blok M AKS 3/3</t>
  </si>
  <si>
    <t>021-5228696</t>
  </si>
  <si>
    <t>kosasih1927@gmail.com</t>
  </si>
  <si>
    <t>Harun Ibrahim Tajuddin Nur</t>
  </si>
  <si>
    <t>Jl Jend A Yani 286 Ged Graha Pangeran Unit 7/C-1 7th Floor</t>
  </si>
  <si>
    <t>021-5813234</t>
  </si>
  <si>
    <t>tajuddin.harun@gmail.com</t>
  </si>
  <si>
    <t>Gregorius Petrus Aji Wijaya</t>
  </si>
  <si>
    <t>Jl Sutan Iskandar Muda No. 20B</t>
  </si>
  <si>
    <t>021-5634505</t>
  </si>
  <si>
    <t>gregpetrus@gmail.com</t>
  </si>
  <si>
    <t>Gregory Campbell Hinchlife</t>
  </si>
  <si>
    <t>Jl H Agus Salim 88</t>
  </si>
  <si>
    <t>031-7457731</t>
  </si>
  <si>
    <t>hinchlife.campbell@gmail.com</t>
  </si>
  <si>
    <t>Lenny Wijaya</t>
  </si>
  <si>
    <t>Jl H Abdul Majid 25</t>
  </si>
  <si>
    <t>021-4806014</t>
  </si>
  <si>
    <t>lennywijaya00@gmail.com</t>
  </si>
  <si>
    <t>Kiki Sutantyo</t>
  </si>
  <si>
    <t>Jl MH Thamrin 14</t>
  </si>
  <si>
    <t>021-65302627</t>
  </si>
  <si>
    <t>kikithamrins@gmail.com</t>
  </si>
  <si>
    <t>Jusup Budihartono Prajogo</t>
  </si>
  <si>
    <t>Jl Kapuk Kamal Muara 20 Kamal</t>
  </si>
  <si>
    <t>021-5607493</t>
  </si>
  <si>
    <t>jusupprajogo@gmail.com</t>
  </si>
  <si>
    <t>Johny Surjana</t>
  </si>
  <si>
    <t>Jl HR Rasuna Said Setiabudi Bldg I Bl C/4-5</t>
  </si>
  <si>
    <t>021-4520114</t>
  </si>
  <si>
    <t>johnysurjanaa@gmail.com</t>
  </si>
  <si>
    <t>Raja Sapta Ervian</t>
  </si>
  <si>
    <t>Jl Raya Kalirungkut 5</t>
  </si>
  <si>
    <t>021-27929997</t>
  </si>
  <si>
    <t>kingsapta@gmail.com</t>
  </si>
  <si>
    <t>Ratnawati Budiman</t>
  </si>
  <si>
    <t>Jl Aipda KS Tubun 1 G</t>
  </si>
  <si>
    <t>021-6680308</t>
  </si>
  <si>
    <t>aipdaratnawati@gmail.com</t>
  </si>
  <si>
    <t>Samuel Setiawan</t>
  </si>
  <si>
    <t>Jl Kedinding Tgh</t>
  </si>
  <si>
    <t>021-47866648</t>
  </si>
  <si>
    <t>samuelset@gmail.com</t>
  </si>
  <si>
    <t>Shariq Mukhtar</t>
  </si>
  <si>
    <t>Jl Pajajaran No. 70B</t>
  </si>
  <si>
    <t>021-7695337</t>
  </si>
  <si>
    <t>shariqmukhtar10@gmail.com</t>
  </si>
  <si>
    <t>Niniek Haryani</t>
  </si>
  <si>
    <t>Jl Salendro Tmr III 9</t>
  </si>
  <si>
    <t>021-6626056</t>
  </si>
  <si>
    <t>niniekharyani@gmail.com</t>
  </si>
  <si>
    <t>TABEL MEMBERSHIP</t>
  </si>
  <si>
    <t>ID Membership</t>
  </si>
  <si>
    <t>Jenis Membership</t>
  </si>
  <si>
    <t>Garansi</t>
  </si>
  <si>
    <t>Diskon jika pembelian &gt; 10jt</t>
  </si>
  <si>
    <t>Membership Fee/Nota</t>
  </si>
  <si>
    <t>Non-Member</t>
  </si>
  <si>
    <t>2 x 24 Jam</t>
  </si>
  <si>
    <t>Bronze</t>
  </si>
  <si>
    <t>7 x 24 Jam</t>
  </si>
  <si>
    <t>Silver</t>
  </si>
  <si>
    <t>14 x 24 Jam</t>
  </si>
  <si>
    <t>Gold</t>
  </si>
  <si>
    <t>28 x 24 Jam</t>
  </si>
  <si>
    <t>TABEL PAYMENT</t>
  </si>
  <si>
    <t>ID Payment</t>
  </si>
  <si>
    <t>Status Member</t>
  </si>
  <si>
    <t>Payment Method</t>
  </si>
  <si>
    <t>Bunga</t>
  </si>
  <si>
    <t>C00</t>
  </si>
  <si>
    <t>Cash</t>
  </si>
  <si>
    <t>C11</t>
  </si>
  <si>
    <t>C21</t>
  </si>
  <si>
    <t>C31</t>
  </si>
  <si>
    <t>C12</t>
  </si>
  <si>
    <t>Credit</t>
  </si>
  <si>
    <t>C22</t>
  </si>
  <si>
    <t>C32</t>
  </si>
  <si>
    <t>TABEL PENGIRIMAN</t>
  </si>
  <si>
    <t>ID Pengiriman</t>
  </si>
  <si>
    <t>Jasa Pengiriman</t>
  </si>
  <si>
    <t>Jenis Pengiriman</t>
  </si>
  <si>
    <t>Biaya Pengiriman (per 1 km)</t>
  </si>
  <si>
    <t>TK00</t>
  </si>
  <si>
    <t>Self Pick-up</t>
  </si>
  <si>
    <t>Ambil Sendiri</t>
  </si>
  <si>
    <t>JE01</t>
  </si>
  <si>
    <t>JNE</t>
  </si>
  <si>
    <t>Reg</t>
  </si>
  <si>
    <t>JE02</t>
  </si>
  <si>
    <t>Yes</t>
  </si>
  <si>
    <t>JE03</t>
  </si>
  <si>
    <t>Oke</t>
  </si>
  <si>
    <t>SC01</t>
  </si>
  <si>
    <t>SiCepat</t>
  </si>
  <si>
    <t>Halu</t>
  </si>
  <si>
    <t>SC02</t>
  </si>
  <si>
    <t>H3lo</t>
  </si>
  <si>
    <t>JT01</t>
  </si>
  <si>
    <t>J&amp;T</t>
  </si>
  <si>
    <t>EZ</t>
  </si>
  <si>
    <t>JT02</t>
  </si>
  <si>
    <t>Economy</t>
  </si>
  <si>
    <t>TABEL TRANSAKSI</t>
  </si>
  <si>
    <t>ID Transaksi</t>
  </si>
  <si>
    <t>Tanggal Transaksi</t>
  </si>
  <si>
    <t>Waktu Transaksi</t>
  </si>
  <si>
    <t>TABEL DETAIL TRANSAKSI 1NF</t>
  </si>
  <si>
    <t>Nama Pelanggan</t>
  </si>
  <si>
    <t>Jarak Alamat Pelanggan ke Toko (km)</t>
  </si>
  <si>
    <t>Stok Produk</t>
  </si>
  <si>
    <t>Jumlah Produk</t>
  </si>
  <si>
    <t>Biaya Pengiriman (Per 1 km)</t>
  </si>
  <si>
    <t>WTS-131222-1503</t>
  </si>
  <si>
    <t>Samsung Stick Vacuum Cleaner Green Sage</t>
  </si>
  <si>
    <t>Daikin Split 1,5 PK AC Ivory White</t>
  </si>
  <si>
    <t>WTS-100923-0819</t>
  </si>
  <si>
    <t>Polytron 1-Door Lemari Es Bloody Red</t>
  </si>
  <si>
    <t>LG Split 1,5 PK AC Ivory White</t>
  </si>
  <si>
    <t>WTS-140523-0845</t>
  </si>
  <si>
    <t>Rinai 1,8L Rice Cooker Caramel Brown</t>
  </si>
  <si>
    <t xml:space="preserve">Self Pick-up </t>
  </si>
  <si>
    <t>Panasonic Upright Vacuum Cleaner Orange Sunset</t>
  </si>
  <si>
    <t>WTS-241023-2034</t>
  </si>
  <si>
    <t>Sharp 2-Door Lemari Es Black Doff</t>
  </si>
  <si>
    <t>WTS-191123-1846</t>
  </si>
  <si>
    <t>Miyako 1L Rice Cooker Caramel Brown</t>
  </si>
  <si>
    <t>Samsung Upright Vacuum Cleaner Orange Sunset</t>
  </si>
  <si>
    <t>WTS-220923-0958</t>
  </si>
  <si>
    <t>Sharp Side-by-Side Lemari Es Black Doff</t>
  </si>
  <si>
    <t>WTS-301023-1640</t>
  </si>
  <si>
    <t>Toshiba Multi Door Lemari Es Black Doff</t>
  </si>
  <si>
    <t>Philips 2L Blender Light Green</t>
  </si>
  <si>
    <t>WTS-131023-1706</t>
  </si>
  <si>
    <t>Toshiba 1-Door Lemari Es Black Doff</t>
  </si>
  <si>
    <t>WTS-291023-2151</t>
  </si>
  <si>
    <t>Sony LED 70" TV Night Black</t>
  </si>
  <si>
    <t>LG Side-by-Side Lemari Es Black Doff</t>
  </si>
  <si>
    <t>WTS-170523-0229</t>
  </si>
  <si>
    <t>WTS-051123-0719</t>
  </si>
  <si>
    <t>Philips 1L Blender Light Green</t>
  </si>
  <si>
    <t>Toshiba Multi Door Lemari Es Bloody Red</t>
  </si>
  <si>
    <t>WTS-090823-0554</t>
  </si>
  <si>
    <t>Cosmos 1L Rice Cooker Cherry Red</t>
  </si>
  <si>
    <t>Oxone 1L Blender Light Blue</t>
  </si>
  <si>
    <t>WTS-150423-0123</t>
  </si>
  <si>
    <t>Samsung Handheld Vacuum Cleaner Orange Sunset</t>
  </si>
  <si>
    <t>Samsung Robot Vacuum Cleaner Green Sage</t>
  </si>
  <si>
    <t>WTS-220723-1354</t>
  </si>
  <si>
    <t>Miyako 4L Rice Cooker Cherry Red</t>
  </si>
  <si>
    <t>Rinai 4L Rice Cooker Cherry Red</t>
  </si>
  <si>
    <t>WTS-191023-1204</t>
  </si>
  <si>
    <t>Electrolux 1,8L Rice Cooker Caramel Brown</t>
  </si>
  <si>
    <t>WTS-140723-0920</t>
  </si>
  <si>
    <t>LG Multi Door Lemari Es Bloody Red</t>
  </si>
  <si>
    <t>WTS-150323-0847</t>
  </si>
  <si>
    <t>Miyako 1,8L Rice Cooker Cherry Red</t>
  </si>
  <si>
    <t>WTS-230423-0803</t>
  </si>
  <si>
    <t>Bosch Handheld Vacuum Cleaner Green Sage</t>
  </si>
  <si>
    <t>WTS-270523-1735</t>
  </si>
  <si>
    <t>Philips 1,8L Rice Cooker Cherry Red</t>
  </si>
  <si>
    <t>WTS-151023-0640</t>
  </si>
  <si>
    <t>Miyako 1L Blender Light Blue</t>
  </si>
  <si>
    <t>WTS-020823-2302</t>
  </si>
  <si>
    <t>Polytron 2-Door Lemari Es Bloody Red</t>
  </si>
  <si>
    <t>WTS-020323-1545</t>
  </si>
  <si>
    <t>Electrolux Robot Vacuum Cleaner Green Sage</t>
  </si>
  <si>
    <t>WTS-091123-0515</t>
  </si>
  <si>
    <t>WTS-160423-1911</t>
  </si>
  <si>
    <t>Cosmos 1,8L Rice Cooker Cherry Red</t>
  </si>
  <si>
    <t>WTS-190923-1706</t>
  </si>
  <si>
    <t>WTS-271123-0438</t>
  </si>
  <si>
    <t>Toshiba Side-by-Side Lemari Es Bloody Red</t>
  </si>
  <si>
    <t>WTS-260223-1428</t>
  </si>
  <si>
    <t>Philips 2L Blender Light Blue</t>
  </si>
  <si>
    <t>WTS-060423-1213</t>
  </si>
  <si>
    <t>WTS-130823-2329</t>
  </si>
  <si>
    <t>Electrolux Stick Vacuum Cleaner Green Sage</t>
  </si>
  <si>
    <t>WTS-090523-1454</t>
  </si>
  <si>
    <t>Sharp Multi Door Lemari Es Black Doff</t>
  </si>
  <si>
    <t>WTS-050723-1133</t>
  </si>
  <si>
    <t>Electrolux Canister Vacuum Cleaner Orange Sunset</t>
  </si>
  <si>
    <t>WTS-200623-0257</t>
  </si>
  <si>
    <t>WTS-150623-1523</t>
  </si>
  <si>
    <t>WTS-090423-0727</t>
  </si>
  <si>
    <t>LG 1-Door Lemari Es Bloody Red</t>
  </si>
  <si>
    <t>WTS-161123-2231</t>
  </si>
  <si>
    <t>Bosch Stick Vacuum Cleaner Green Sage</t>
  </si>
  <si>
    <t>WTS-010323-0630</t>
  </si>
  <si>
    <t>Miyako 2L Blender Light Blue</t>
  </si>
  <si>
    <t>WTS-060323-2143</t>
  </si>
  <si>
    <t>Toshiba Side-by-Side Lemari Es Black Doff</t>
  </si>
  <si>
    <t>WTS-300723-2338</t>
  </si>
  <si>
    <t>Dyson Stick Vacuum Cleaner Green Sage</t>
  </si>
  <si>
    <t>WTS-100823-1135</t>
  </si>
  <si>
    <t>Sharp 2L Blender Light Green</t>
  </si>
  <si>
    <t>WTS-270523-1820</t>
  </si>
  <si>
    <t>WTS-120123-0451</t>
  </si>
  <si>
    <t>WTS-030923-0710</t>
  </si>
  <si>
    <t>Bosch Canister Vacuum Cleaner Green Sage</t>
  </si>
  <si>
    <t>WTS-171123-0441</t>
  </si>
  <si>
    <t>Panasonic Upright Vacuum Cleaner Green Sage</t>
  </si>
  <si>
    <t>WTS-181123-1614</t>
  </si>
  <si>
    <t>LG Multi Door Lemari Es Black Doff</t>
  </si>
  <si>
    <t>WTS-170223-0607</t>
  </si>
  <si>
    <t>Samsung Robot Vacuum Cleaner Orange Sunset</t>
  </si>
  <si>
    <t>WTS-311222-1844</t>
  </si>
  <si>
    <t>Sharp Multi Door Lemari Es Bloody Red</t>
  </si>
  <si>
    <t>WTS-140523-2145</t>
  </si>
  <si>
    <t>WTS-060423-0150</t>
  </si>
  <si>
    <t>Bosch Robot Vacuum Cleaner Orange Sunset</t>
  </si>
  <si>
    <t>WTS-170423-2335</t>
  </si>
  <si>
    <t>Sharp 2-Door Lemari Es Bloody Red</t>
  </si>
  <si>
    <t>WTS-071023-2110</t>
  </si>
  <si>
    <t>Polytron Multi Door Lemari Es Black Doff</t>
  </si>
  <si>
    <t>TABEL DETAIL TRANSAKSI 2NF</t>
  </si>
  <si>
    <t>TABEL CREDIT AVAILABILITY</t>
  </si>
  <si>
    <t>BB8015</t>
  </si>
  <si>
    <t>EK8696</t>
  </si>
  <si>
    <t>SM5337</t>
  </si>
  <si>
    <t>RS9997</t>
  </si>
  <si>
    <t>GP4505</t>
  </si>
  <si>
    <t>BT5513</t>
  </si>
  <si>
    <t>LW6014</t>
  </si>
  <si>
    <t>HI3234</t>
  </si>
  <si>
    <t>FI6047</t>
  </si>
  <si>
    <t>JB7493</t>
  </si>
  <si>
    <t>NH6056</t>
  </si>
  <si>
    <t>AG5590</t>
  </si>
  <si>
    <t>GC7731</t>
  </si>
  <si>
    <t>JS0114</t>
  </si>
  <si>
    <t>AM3905</t>
  </si>
  <si>
    <t>SS6648</t>
  </si>
  <si>
    <t>RB0308</t>
  </si>
  <si>
    <t>KS2627</t>
  </si>
  <si>
    <t>AI5689</t>
  </si>
  <si>
    <t>AA1403</t>
  </si>
  <si>
    <t>Produk</t>
  </si>
  <si>
    <t>Jumlah</t>
  </si>
  <si>
    <t>TABEL DETAIL TRANSAKSI 3NF</t>
  </si>
  <si>
    <t>EKSPEKTASI OUTPUT NOTA PEMBELIAN</t>
  </si>
  <si>
    <t>Quantity</t>
  </si>
  <si>
    <t>Total Harga</t>
  </si>
  <si>
    <t>Membership Fee</t>
  </si>
  <si>
    <t>Jasa dan Jenis Pengiriman</t>
  </si>
  <si>
    <t>Biaya Pengiriman</t>
  </si>
  <si>
    <t>Diskon</t>
  </si>
  <si>
    <t>Cara Pembayaran</t>
  </si>
  <si>
    <t>Subtotal Biaya dibayar</t>
  </si>
  <si>
    <t>Total Biaya Dibayar</t>
  </si>
  <si>
    <t>J&amp;T Economy</t>
  </si>
  <si>
    <t>JNE Oke</t>
  </si>
  <si>
    <t>J&amp;T EZ</t>
  </si>
  <si>
    <t>JNE Reg</t>
  </si>
  <si>
    <t>JNE Yes</t>
  </si>
  <si>
    <t>SiCepat H3lo</t>
  </si>
  <si>
    <t>SiCepat Halu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</si>
</sst>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1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b/>
      <color rgb="FF000000"/>
      <name val="Arial"/>
    </font>
    <font>
      <sz val="9.0"/>
      <color rgb="FF1155CC"/>
      <name val="&quot;Google Sans Mono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0" fontId="5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left" readingOrder="0" vertical="bottom"/>
    </xf>
    <xf borderId="1" fillId="0" fontId="6" numFmtId="0" xfId="0" applyAlignment="1" applyBorder="1" applyFont="1">
      <alignment horizontal="right" readingOrder="0" vertical="bottom"/>
    </xf>
    <xf borderId="0" fillId="0" fontId="4" numFmtId="49" xfId="0" applyAlignment="1" applyFont="1" applyNumberFormat="1">
      <alignment readingOrder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1" fillId="2" fontId="6" numFmtId="0" xfId="0" applyAlignment="1" applyBorder="1" applyFill="1" applyFont="1">
      <alignment horizontal="right" readingOrder="0" vertical="bottom"/>
    </xf>
    <xf borderId="1" fillId="0" fontId="6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readingOrder="0"/>
    </xf>
    <xf borderId="0" fillId="0" fontId="4" numFmtId="10" xfId="0" applyAlignment="1" applyFont="1" applyNumberFormat="1">
      <alignment readingOrder="0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0" fontId="4" numFmtId="0" xfId="0" applyBorder="1" applyFont="1"/>
    <xf borderId="1" fillId="0" fontId="4" numFmtId="14" xfId="0" applyBorder="1" applyFont="1" applyNumberFormat="1"/>
    <xf borderId="1" fillId="0" fontId="4" numFmtId="19" xfId="0" applyBorder="1" applyFont="1" applyNumberFormat="1"/>
    <xf borderId="1" fillId="0" fontId="4" numFmtId="19" xfId="0" applyAlignment="1" applyBorder="1" applyFont="1" applyNumberFormat="1">
      <alignment readingOrder="0"/>
    </xf>
    <xf borderId="1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bottom"/>
    </xf>
    <xf borderId="1" fillId="0" fontId="11" numFmtId="0" xfId="0" applyAlignment="1" applyBorder="1" applyFont="1">
      <alignment readingOrder="0"/>
    </xf>
    <xf borderId="1" fillId="0" fontId="11" numFmtId="14" xfId="0" applyBorder="1" applyFont="1" applyNumberFormat="1"/>
    <xf borderId="1" fillId="0" fontId="11" numFmtId="19" xfId="0" applyBorder="1" applyFont="1" applyNumberFormat="1"/>
    <xf borderId="1" fillId="0" fontId="11" numFmtId="0" xfId="0" applyBorder="1" applyFont="1"/>
    <xf borderId="1" fillId="0" fontId="11" numFmtId="164" xfId="0" applyBorder="1" applyFont="1" applyNumberFormat="1"/>
    <xf borderId="1" fillId="2" fontId="0" numFmtId="0" xfId="0" applyBorder="1" applyFont="1"/>
    <xf borderId="1" fillId="0" fontId="0" numFmtId="0" xfId="0" applyAlignment="1" applyBorder="1" applyFont="1">
      <alignment shrinkToFit="0" vertical="bottom" wrapText="0"/>
    </xf>
    <xf borderId="1" fillId="2" fontId="0" numFmtId="0" xfId="0" applyAlignment="1" applyBorder="1" applyFont="1">
      <alignment readingOrder="0"/>
    </xf>
    <xf borderId="0" fillId="0" fontId="8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right" vertical="bottom"/>
    </xf>
    <xf borderId="1" fillId="0" fontId="12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right" readingOrder="0" vertical="bottom"/>
    </xf>
    <xf borderId="1" fillId="2" fontId="13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right" readingOrder="0" shrinkToFit="0" vertical="bottom" wrapText="0"/>
    </xf>
    <xf borderId="0" fillId="2" fontId="0" numFmtId="0" xfId="0" applyFont="1"/>
    <xf borderId="0" fillId="0" fontId="7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1" fillId="0" fontId="4" numFmtId="10" xfId="0" applyAlignment="1" applyBorder="1" applyFont="1" applyNumberFormat="1">
      <alignment readingOrder="0"/>
    </xf>
    <xf borderId="0" fillId="2" fontId="14" numFmtId="0" xfId="0" applyFont="1"/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</cols>
  <sheetData>
    <row r="2">
      <c r="B2" s="1" t="s">
        <v>0</v>
      </c>
    </row>
    <row r="3">
      <c r="B3" s="2" t="s">
        <v>1</v>
      </c>
    </row>
    <row r="4">
      <c r="B4" s="2" t="s">
        <v>2</v>
      </c>
    </row>
    <row r="5">
      <c r="B5" s="2" t="s">
        <v>3</v>
      </c>
    </row>
    <row r="6">
      <c r="B6" s="2" t="s">
        <v>4</v>
      </c>
    </row>
    <row r="7">
      <c r="B7" s="2" t="s">
        <v>5</v>
      </c>
    </row>
    <row r="8">
      <c r="B8" s="2" t="s">
        <v>6</v>
      </c>
    </row>
    <row r="9">
      <c r="B9" s="3"/>
    </row>
    <row r="10">
      <c r="B10" s="2" t="s">
        <v>7</v>
      </c>
    </row>
    <row r="11">
      <c r="B11" s="1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38"/>
    <col customWidth="1" min="3" max="3" width="14.13"/>
    <col customWidth="1" min="4" max="4" width="11.0"/>
    <col customWidth="1" min="5" max="5" width="11.5"/>
    <col customWidth="1" min="6" max="6" width="13.0"/>
    <col customWidth="1" min="8" max="8" width="40.0"/>
    <col customWidth="1" min="9" max="9" width="12.25"/>
    <col customWidth="1" min="10" max="10" width="10.13"/>
    <col customWidth="1" min="11" max="11" width="13.0"/>
    <col customWidth="1" min="13" max="13" width="9.75"/>
    <col customWidth="1" min="14" max="14" width="6.38"/>
    <col customWidth="1" min="15" max="15" width="15.25"/>
    <col customWidth="1" min="16" max="16" width="14.75"/>
    <col customWidth="1" min="18" max="18" width="15.13"/>
    <col customWidth="1" min="19" max="19" width="24.75"/>
    <col customWidth="1" min="20" max="20" width="21.38"/>
    <col customWidth="1" min="21" max="21" width="18.13"/>
    <col customWidth="1" min="22" max="22" width="40.0"/>
    <col customWidth="1" min="23" max="23" width="46.13"/>
    <col customWidth="1" min="24" max="24" width="25.38"/>
    <col customWidth="1" min="25" max="25" width="23.5"/>
    <col customWidth="1" min="26" max="26" width="25.38"/>
  </cols>
  <sheetData>
    <row r="1">
      <c r="A1" s="4" t="s">
        <v>534</v>
      </c>
      <c r="B1" s="4"/>
    </row>
    <row r="2">
      <c r="A2" s="28" t="s">
        <v>423</v>
      </c>
      <c r="B2" s="28" t="s">
        <v>424</v>
      </c>
      <c r="C2" s="28" t="s">
        <v>425</v>
      </c>
      <c r="D2" s="43" t="s">
        <v>10</v>
      </c>
      <c r="E2" s="43" t="s">
        <v>283</v>
      </c>
      <c r="F2" s="43" t="s">
        <v>370</v>
      </c>
      <c r="G2" s="43" t="s">
        <v>24</v>
      </c>
      <c r="H2" s="29" t="s">
        <v>29</v>
      </c>
      <c r="I2" s="43" t="s">
        <v>398</v>
      </c>
      <c r="J2" s="5" t="s">
        <v>384</v>
      </c>
      <c r="K2" s="5" t="s">
        <v>430</v>
      </c>
      <c r="S2" s="4" t="s">
        <v>535</v>
      </c>
    </row>
    <row r="3">
      <c r="A3" s="32" t="s">
        <v>432</v>
      </c>
      <c r="B3" s="33">
        <f>VLOOKUP(A3,Transaksi!$A$3:$B$52,2,FALSE)</f>
        <v>44908</v>
      </c>
      <c r="C3" s="34">
        <f>VLOOKUP(A3,Transaksi!$A$3:$C$52,3,FALSE)</f>
        <v>0.6275810185</v>
      </c>
      <c r="D3" s="44" t="s">
        <v>15</v>
      </c>
      <c r="E3" s="44" t="s">
        <v>536</v>
      </c>
      <c r="F3" s="44">
        <v>0.0</v>
      </c>
      <c r="G3" s="45" t="s">
        <v>277</v>
      </c>
      <c r="H3" s="24" t="s">
        <v>433</v>
      </c>
      <c r="I3" s="44" t="s">
        <v>420</v>
      </c>
      <c r="J3" s="24" t="s">
        <v>388</v>
      </c>
      <c r="K3" s="32">
        <v>1.0</v>
      </c>
      <c r="S3" s="6" t="s">
        <v>384</v>
      </c>
      <c r="T3" s="6" t="s">
        <v>385</v>
      </c>
      <c r="U3" s="6" t="s">
        <v>386</v>
      </c>
      <c r="V3" s="6" t="s">
        <v>387</v>
      </c>
    </row>
    <row r="4">
      <c r="A4" s="32" t="s">
        <v>432</v>
      </c>
      <c r="B4" s="33">
        <f>VLOOKUP(A4,Transaksi!$A$3:$B$52,2,FALSE)</f>
        <v>44908</v>
      </c>
      <c r="C4" s="34">
        <f>VLOOKUP(A4,Transaksi!$A$3:$C$52,3,FALSE)</f>
        <v>0.6275810185</v>
      </c>
      <c r="D4" s="44" t="s">
        <v>15</v>
      </c>
      <c r="E4" s="44" t="s">
        <v>536</v>
      </c>
      <c r="F4" s="44">
        <v>0.0</v>
      </c>
      <c r="G4" s="45" t="s">
        <v>49</v>
      </c>
      <c r="H4" s="24" t="s">
        <v>434</v>
      </c>
      <c r="I4" s="44" t="s">
        <v>420</v>
      </c>
      <c r="J4" s="24" t="s">
        <v>388</v>
      </c>
      <c r="K4" s="32">
        <v>2.0</v>
      </c>
      <c r="S4" s="6" t="s">
        <v>388</v>
      </c>
      <c r="T4" s="6" t="s">
        <v>375</v>
      </c>
      <c r="U4" s="6" t="s">
        <v>389</v>
      </c>
      <c r="V4" s="6">
        <v>0.0</v>
      </c>
    </row>
    <row r="5">
      <c r="A5" s="32" t="s">
        <v>435</v>
      </c>
      <c r="B5" s="33">
        <f>VLOOKUP(A5,Transaksi!$A$3:$B$52,2,FALSE)</f>
        <v>45179</v>
      </c>
      <c r="C5" s="34">
        <f>VLOOKUP(A5,Transaksi!$A$3:$C$52,3,FALSE)</f>
        <v>0.3467361111</v>
      </c>
      <c r="D5" s="44" t="s">
        <v>19</v>
      </c>
      <c r="E5" s="44" t="s">
        <v>537</v>
      </c>
      <c r="F5" s="44">
        <v>1.0</v>
      </c>
      <c r="G5" s="45" t="s">
        <v>215</v>
      </c>
      <c r="H5" s="24" t="s">
        <v>436</v>
      </c>
      <c r="I5" s="44" t="s">
        <v>410</v>
      </c>
      <c r="J5" s="24" t="s">
        <v>390</v>
      </c>
      <c r="K5" s="32">
        <v>1.0</v>
      </c>
      <c r="S5" s="6" t="s">
        <v>390</v>
      </c>
      <c r="T5" s="6" t="s">
        <v>377</v>
      </c>
      <c r="U5" s="6" t="s">
        <v>389</v>
      </c>
      <c r="V5" s="6">
        <v>0.0</v>
      </c>
    </row>
    <row r="6">
      <c r="A6" s="32" t="s">
        <v>435</v>
      </c>
      <c r="B6" s="33">
        <f>VLOOKUP(A6,Transaksi!$A$3:$B$52,2,FALSE)</f>
        <v>45179</v>
      </c>
      <c r="C6" s="34">
        <f>VLOOKUP(A6,Transaksi!$A$3:$C$52,3,FALSE)</f>
        <v>0.3467361111</v>
      </c>
      <c r="D6" s="44" t="s">
        <v>19</v>
      </c>
      <c r="E6" s="44" t="s">
        <v>537</v>
      </c>
      <c r="F6" s="44">
        <v>1.0</v>
      </c>
      <c r="G6" s="45" t="s">
        <v>61</v>
      </c>
      <c r="H6" s="24" t="s">
        <v>437</v>
      </c>
      <c r="I6" s="44" t="s">
        <v>410</v>
      </c>
      <c r="J6" s="24" t="s">
        <v>390</v>
      </c>
      <c r="K6" s="32">
        <v>2.0</v>
      </c>
      <c r="S6" s="6" t="s">
        <v>391</v>
      </c>
      <c r="T6" s="6" t="s">
        <v>379</v>
      </c>
      <c r="U6" s="6" t="s">
        <v>389</v>
      </c>
      <c r="V6" s="6">
        <v>0.0</v>
      </c>
    </row>
    <row r="7">
      <c r="A7" s="32" t="s">
        <v>438</v>
      </c>
      <c r="B7" s="33">
        <f>VLOOKUP(A7,Transaksi!$A$3:$B$52,2,FALSE)</f>
        <v>45060</v>
      </c>
      <c r="C7" s="34">
        <f>VLOOKUP(A7,Transaksi!$A$3:$C$52,3,FALSE)</f>
        <v>0.364837963</v>
      </c>
      <c r="D7" s="44" t="s">
        <v>15</v>
      </c>
      <c r="E7" s="44" t="s">
        <v>538</v>
      </c>
      <c r="F7" s="44">
        <v>0.0</v>
      </c>
      <c r="G7" s="45" t="s">
        <v>138</v>
      </c>
      <c r="H7" s="24" t="s">
        <v>439</v>
      </c>
      <c r="I7" s="44" t="s">
        <v>402</v>
      </c>
      <c r="J7" s="24" t="s">
        <v>388</v>
      </c>
      <c r="K7" s="32">
        <v>2.0</v>
      </c>
      <c r="S7" s="6" t="s">
        <v>392</v>
      </c>
      <c r="T7" s="6" t="s">
        <v>381</v>
      </c>
      <c r="U7" s="6" t="s">
        <v>389</v>
      </c>
      <c r="V7" s="6">
        <v>0.0</v>
      </c>
    </row>
    <row r="8">
      <c r="A8" s="32" t="s">
        <v>438</v>
      </c>
      <c r="B8" s="33">
        <f>VLOOKUP(A8,Transaksi!$A$3:$B$52,2,FALSE)</f>
        <v>45060</v>
      </c>
      <c r="C8" s="34">
        <f>VLOOKUP(A8,Transaksi!$A$3:$C$52,3,FALSE)</f>
        <v>0.364837963</v>
      </c>
      <c r="D8" s="44" t="s">
        <v>15</v>
      </c>
      <c r="E8" s="44" t="s">
        <v>538</v>
      </c>
      <c r="F8" s="44">
        <v>0.0</v>
      </c>
      <c r="G8" s="45" t="s">
        <v>262</v>
      </c>
      <c r="H8" s="24" t="s">
        <v>441</v>
      </c>
      <c r="I8" s="44" t="s">
        <v>402</v>
      </c>
      <c r="J8" s="24" t="s">
        <v>388</v>
      </c>
      <c r="K8" s="32">
        <v>1.0</v>
      </c>
      <c r="S8" s="6" t="s">
        <v>393</v>
      </c>
      <c r="T8" s="6" t="s">
        <v>377</v>
      </c>
      <c r="U8" s="6" t="s">
        <v>394</v>
      </c>
      <c r="V8" s="6">
        <v>0.05</v>
      </c>
    </row>
    <row r="9">
      <c r="A9" s="32" t="s">
        <v>442</v>
      </c>
      <c r="B9" s="33">
        <f>VLOOKUP(A9,Transaksi!$A$3:$B$52,2,FALSE)</f>
        <v>45223</v>
      </c>
      <c r="C9" s="34">
        <f>VLOOKUP(A9,Transaksi!$A$3:$C$52,3,FALSE)</f>
        <v>0.8571643519</v>
      </c>
      <c r="D9" s="44" t="s">
        <v>21</v>
      </c>
      <c r="E9" s="44" t="s">
        <v>539</v>
      </c>
      <c r="F9" s="44">
        <v>3.0</v>
      </c>
      <c r="G9" s="45" t="s">
        <v>198</v>
      </c>
      <c r="H9" s="24" t="s">
        <v>443</v>
      </c>
      <c r="I9" s="44" t="s">
        <v>417</v>
      </c>
      <c r="J9" s="24" t="s">
        <v>396</v>
      </c>
      <c r="K9" s="32">
        <v>1.0</v>
      </c>
      <c r="S9" s="6" t="s">
        <v>395</v>
      </c>
      <c r="T9" s="6" t="s">
        <v>379</v>
      </c>
      <c r="U9" s="6" t="s">
        <v>394</v>
      </c>
      <c r="V9" s="6">
        <v>0.03</v>
      </c>
    </row>
    <row r="10">
      <c r="A10" s="32" t="s">
        <v>444</v>
      </c>
      <c r="B10" s="33">
        <f>VLOOKUP(A10,Transaksi!$A$3:$B$52,2,FALSE)</f>
        <v>45249</v>
      </c>
      <c r="C10" s="34">
        <f>VLOOKUP(A10,Transaksi!$A$3:$C$52,3,FALSE)</f>
        <v>0.7822337963</v>
      </c>
      <c r="D10" s="44" t="s">
        <v>15</v>
      </c>
      <c r="E10" s="44" t="s">
        <v>540</v>
      </c>
      <c r="F10" s="44">
        <v>0.0</v>
      </c>
      <c r="G10" s="45" t="s">
        <v>112</v>
      </c>
      <c r="H10" s="24" t="s">
        <v>445</v>
      </c>
      <c r="I10" s="44" t="s">
        <v>410</v>
      </c>
      <c r="J10" s="24" t="s">
        <v>388</v>
      </c>
      <c r="K10" s="32">
        <v>1.0</v>
      </c>
      <c r="S10" s="6" t="s">
        <v>396</v>
      </c>
      <c r="T10" s="6" t="s">
        <v>381</v>
      </c>
      <c r="U10" s="6" t="s">
        <v>394</v>
      </c>
      <c r="V10" s="6">
        <v>0.02</v>
      </c>
    </row>
    <row r="11">
      <c r="A11" s="32" t="s">
        <v>444</v>
      </c>
      <c r="B11" s="33">
        <f>VLOOKUP(A11,Transaksi!$A$3:$B$52,2,FALSE)</f>
        <v>45249</v>
      </c>
      <c r="C11" s="34">
        <f>VLOOKUP(A11,Transaksi!$A$3:$C$52,3,FALSE)</f>
        <v>0.7822337963</v>
      </c>
      <c r="D11" s="44" t="s">
        <v>15</v>
      </c>
      <c r="E11" s="44" t="s">
        <v>540</v>
      </c>
      <c r="F11" s="44">
        <v>0.0</v>
      </c>
      <c r="G11" s="45" t="s">
        <v>272</v>
      </c>
      <c r="H11" s="24" t="s">
        <v>446</v>
      </c>
      <c r="I11" s="44" t="str">
        <f>I10</f>
        <v>JE03</v>
      </c>
      <c r="J11" s="24" t="s">
        <v>388</v>
      </c>
      <c r="K11" s="32">
        <v>2.0</v>
      </c>
    </row>
    <row r="12">
      <c r="A12" s="32" t="s">
        <v>447</v>
      </c>
      <c r="B12" s="33">
        <f>VLOOKUP(A12,Transaksi!$A$3:$B$52,2,FALSE)</f>
        <v>45191</v>
      </c>
      <c r="C12" s="34">
        <f>VLOOKUP(A12,Transaksi!$A$3:$C$52,3,FALSE)</f>
        <v>0.4157638889</v>
      </c>
      <c r="D12" s="44" t="s">
        <v>21</v>
      </c>
      <c r="E12" s="44" t="s">
        <v>539</v>
      </c>
      <c r="F12" s="44">
        <v>3.0</v>
      </c>
      <c r="G12" s="45" t="s">
        <v>202</v>
      </c>
      <c r="H12" s="24" t="s">
        <v>448</v>
      </c>
      <c r="I12" s="44" t="s">
        <v>405</v>
      </c>
      <c r="J12" s="24" t="s">
        <v>392</v>
      </c>
      <c r="K12" s="32">
        <v>2.0</v>
      </c>
      <c r="S12" s="4" t="s">
        <v>9</v>
      </c>
    </row>
    <row r="13">
      <c r="A13" s="32" t="s">
        <v>449</v>
      </c>
      <c r="B13" s="33">
        <f>VLOOKUP(A13,Transaksi!$A$3:$B$52,2,FALSE)</f>
        <v>45229</v>
      </c>
      <c r="C13" s="34">
        <f>VLOOKUP(A13,Transaksi!$A$3:$C$52,3,FALSE)</f>
        <v>0.6948958333</v>
      </c>
      <c r="D13" s="44" t="s">
        <v>17</v>
      </c>
      <c r="E13" s="44" t="s">
        <v>541</v>
      </c>
      <c r="F13" s="44">
        <v>0.0</v>
      </c>
      <c r="G13" s="45" t="s">
        <v>209</v>
      </c>
      <c r="H13" s="24" t="s">
        <v>450</v>
      </c>
      <c r="I13" s="44" t="s">
        <v>408</v>
      </c>
      <c r="J13" s="24" t="s">
        <v>388</v>
      </c>
      <c r="K13" s="32">
        <v>1.0</v>
      </c>
      <c r="S13" s="6" t="s">
        <v>10</v>
      </c>
      <c r="T13" s="6" t="s">
        <v>11</v>
      </c>
      <c r="U13" s="6" t="s">
        <v>12</v>
      </c>
    </row>
    <row r="14">
      <c r="A14" s="32" t="s">
        <v>449</v>
      </c>
      <c r="B14" s="33">
        <f>VLOOKUP(A14,Transaksi!$A$3:$B$52,2,FALSE)</f>
        <v>45229</v>
      </c>
      <c r="C14" s="34">
        <f>VLOOKUP(A14,Transaksi!$A$3:$C$52,3,FALSE)</f>
        <v>0.6948958333</v>
      </c>
      <c r="D14" s="44" t="s">
        <v>17</v>
      </c>
      <c r="E14" s="44" t="s">
        <v>541</v>
      </c>
      <c r="F14" s="44">
        <v>0.0</v>
      </c>
      <c r="G14" s="45" t="s">
        <v>163</v>
      </c>
      <c r="H14" s="24" t="s">
        <v>451</v>
      </c>
      <c r="I14" s="44" t="s">
        <v>408</v>
      </c>
      <c r="J14" s="24" t="s">
        <v>388</v>
      </c>
      <c r="K14" s="32">
        <v>2.0</v>
      </c>
      <c r="S14" s="6" t="s">
        <v>13</v>
      </c>
      <c r="T14" s="6" t="s">
        <v>14</v>
      </c>
      <c r="U14" s="7">
        <v>36506.0</v>
      </c>
    </row>
    <row r="15">
      <c r="A15" s="32" t="s">
        <v>452</v>
      </c>
      <c r="B15" s="33">
        <f>VLOOKUP(A15,Transaksi!$A$3:$B$52,2,FALSE)</f>
        <v>45212</v>
      </c>
      <c r="C15" s="34">
        <f>VLOOKUP(A15,Transaksi!$A$3:$C$52,3,FALSE)</f>
        <v>0.7130555556</v>
      </c>
      <c r="D15" s="44" t="s">
        <v>19</v>
      </c>
      <c r="E15" s="44" t="s">
        <v>542</v>
      </c>
      <c r="F15" s="44">
        <v>1.0</v>
      </c>
      <c r="G15" s="45" t="s">
        <v>204</v>
      </c>
      <c r="H15" s="24" t="s">
        <v>453</v>
      </c>
      <c r="I15" s="44" t="s">
        <v>402</v>
      </c>
      <c r="J15" s="24" t="s">
        <v>390</v>
      </c>
      <c r="K15" s="32">
        <v>1.0</v>
      </c>
      <c r="S15" s="6" t="s">
        <v>15</v>
      </c>
      <c r="T15" s="6" t="s">
        <v>16</v>
      </c>
      <c r="U15" s="7">
        <v>33607.0</v>
      </c>
    </row>
    <row r="16">
      <c r="A16" s="32" t="s">
        <v>454</v>
      </c>
      <c r="B16" s="33">
        <f>VLOOKUP(A16,Transaksi!$A$3:$B$52,2,FALSE)</f>
        <v>45228</v>
      </c>
      <c r="C16" s="34">
        <f>VLOOKUP(A16,Transaksi!$A$3:$C$52,3,FALSE)</f>
        <v>0.9106134259</v>
      </c>
      <c r="D16" s="44" t="s">
        <v>21</v>
      </c>
      <c r="E16" s="44" t="s">
        <v>543</v>
      </c>
      <c r="F16" s="44">
        <v>0.0</v>
      </c>
      <c r="G16" s="45" t="s">
        <v>105</v>
      </c>
      <c r="H16" s="24" t="s">
        <v>455</v>
      </c>
      <c r="I16" s="44" t="s">
        <v>408</v>
      </c>
      <c r="J16" s="24" t="s">
        <v>388</v>
      </c>
      <c r="K16" s="32">
        <v>1.0</v>
      </c>
      <c r="S16" s="6" t="s">
        <v>17</v>
      </c>
      <c r="T16" s="6" t="s">
        <v>18</v>
      </c>
      <c r="U16" s="7">
        <v>33133.0</v>
      </c>
    </row>
    <row r="17">
      <c r="A17" s="32" t="s">
        <v>454</v>
      </c>
      <c r="B17" s="33">
        <f>VLOOKUP(A17,Transaksi!$A$3:$B$52,2,FALSE)</f>
        <v>45228</v>
      </c>
      <c r="C17" s="34">
        <f>VLOOKUP(A17,Transaksi!$A$3:$C$52,3,FALSE)</f>
        <v>0.9106134259</v>
      </c>
      <c r="D17" s="44" t="s">
        <v>21</v>
      </c>
      <c r="E17" s="44" t="s">
        <v>543</v>
      </c>
      <c r="F17" s="44">
        <v>0.0</v>
      </c>
      <c r="G17" s="45" t="s">
        <v>185</v>
      </c>
      <c r="H17" s="24" t="s">
        <v>456</v>
      </c>
      <c r="I17" s="44" t="s">
        <v>408</v>
      </c>
      <c r="J17" s="24" t="s">
        <v>388</v>
      </c>
      <c r="K17" s="32">
        <v>1.0</v>
      </c>
      <c r="S17" s="6" t="s">
        <v>19</v>
      </c>
      <c r="T17" s="6" t="s">
        <v>20</v>
      </c>
      <c r="U17" s="7">
        <v>35652.0</v>
      </c>
    </row>
    <row r="18">
      <c r="A18" s="32" t="s">
        <v>457</v>
      </c>
      <c r="B18" s="33">
        <f>VLOOKUP(A18,Transaksi!$A$3:$B$52,2,FALSE)</f>
        <v>45063</v>
      </c>
      <c r="C18" s="34">
        <f>VLOOKUP(A18,Transaksi!$A$3:$C$52,3,FALSE)</f>
        <v>0.1038657407</v>
      </c>
      <c r="D18" s="44" t="s">
        <v>21</v>
      </c>
      <c r="E18" s="44" t="s">
        <v>540</v>
      </c>
      <c r="F18" s="44">
        <v>0.0</v>
      </c>
      <c r="G18" s="45" t="s">
        <v>272</v>
      </c>
      <c r="H18" s="24" t="s">
        <v>446</v>
      </c>
      <c r="I18" s="44" t="s">
        <v>415</v>
      </c>
      <c r="J18" s="24" t="s">
        <v>388</v>
      </c>
      <c r="K18" s="32">
        <v>2.0</v>
      </c>
      <c r="S18" s="6" t="s">
        <v>21</v>
      </c>
      <c r="T18" s="6" t="s">
        <v>22</v>
      </c>
      <c r="U18" s="7">
        <v>34096.0</v>
      </c>
    </row>
    <row r="19">
      <c r="A19" s="32" t="s">
        <v>458</v>
      </c>
      <c r="B19" s="33">
        <f>VLOOKUP(A19,Transaksi!$A$3:$B$52,2,FALSE)</f>
        <v>45235</v>
      </c>
      <c r="C19" s="34">
        <f>VLOOKUP(A19,Transaksi!$A$3:$C$52,3,FALSE)</f>
        <v>0.3055324074</v>
      </c>
      <c r="D19" s="44" t="s">
        <v>17</v>
      </c>
      <c r="E19" s="44" t="s">
        <v>537</v>
      </c>
      <c r="F19" s="44">
        <v>1.0</v>
      </c>
      <c r="G19" s="45" t="s">
        <v>161</v>
      </c>
      <c r="H19" s="24" t="s">
        <v>459</v>
      </c>
      <c r="I19" s="44" t="s">
        <v>420</v>
      </c>
      <c r="J19" s="24" t="s">
        <v>390</v>
      </c>
      <c r="K19" s="32">
        <v>1.0</v>
      </c>
    </row>
    <row r="20">
      <c r="A20" s="32" t="s">
        <v>458</v>
      </c>
      <c r="B20" s="33">
        <f>VLOOKUP(A20,Transaksi!$A$3:$B$52,2,FALSE)</f>
        <v>45235</v>
      </c>
      <c r="C20" s="34">
        <f>VLOOKUP(A20,Transaksi!$A$3:$C$52,3,FALSE)</f>
        <v>0.3055324074</v>
      </c>
      <c r="D20" s="44" t="s">
        <v>17</v>
      </c>
      <c r="E20" s="44" t="s">
        <v>537</v>
      </c>
      <c r="F20" s="44">
        <v>1.0</v>
      </c>
      <c r="G20" s="45" t="s">
        <v>210</v>
      </c>
      <c r="H20" s="24" t="s">
        <v>460</v>
      </c>
      <c r="I20" s="44" t="s">
        <v>420</v>
      </c>
      <c r="J20" s="24" t="s">
        <v>390</v>
      </c>
      <c r="K20" s="32">
        <v>1.0</v>
      </c>
      <c r="S20" s="4" t="s">
        <v>23</v>
      </c>
    </row>
    <row r="21">
      <c r="A21" s="32" t="s">
        <v>461</v>
      </c>
      <c r="B21" s="33">
        <f>VLOOKUP(A21,Transaksi!$A$3:$B$52,2,FALSE)</f>
        <v>45147</v>
      </c>
      <c r="C21" s="34">
        <f>VLOOKUP(A21,Transaksi!$A$3:$C$52,3,FALSE)</f>
        <v>0.2459606481</v>
      </c>
      <c r="D21" s="44" t="s">
        <v>21</v>
      </c>
      <c r="E21" s="44" t="s">
        <v>544</v>
      </c>
      <c r="F21" s="44">
        <v>3.0</v>
      </c>
      <c r="G21" s="45" t="s">
        <v>127</v>
      </c>
      <c r="H21" s="24" t="s">
        <v>462</v>
      </c>
      <c r="I21" s="44" t="s">
        <v>415</v>
      </c>
      <c r="J21" s="24" t="s">
        <v>396</v>
      </c>
      <c r="K21" s="32">
        <v>1.0</v>
      </c>
      <c r="S21" s="46" t="s">
        <v>24</v>
      </c>
      <c r="T21" s="46" t="s">
        <v>25</v>
      </c>
      <c r="U21" s="46" t="s">
        <v>26</v>
      </c>
      <c r="V21" s="46" t="s">
        <v>27</v>
      </c>
      <c r="W21" s="46" t="s">
        <v>28</v>
      </c>
      <c r="X21" s="46" t="s">
        <v>30</v>
      </c>
      <c r="Y21" s="46" t="s">
        <v>31</v>
      </c>
    </row>
    <row r="22">
      <c r="A22" s="32" t="s">
        <v>461</v>
      </c>
      <c r="B22" s="33">
        <f>VLOOKUP(A22,Transaksi!$A$3:$B$52,2,FALSE)</f>
        <v>45147</v>
      </c>
      <c r="C22" s="34">
        <f>VLOOKUP(A22,Transaksi!$A$3:$C$52,3,FALSE)</f>
        <v>0.2459606481</v>
      </c>
      <c r="D22" s="44" t="s">
        <v>21</v>
      </c>
      <c r="E22" s="44" t="s">
        <v>544</v>
      </c>
      <c r="F22" s="44">
        <v>3.0</v>
      </c>
      <c r="G22" s="45" t="s">
        <v>152</v>
      </c>
      <c r="H22" s="24" t="s">
        <v>463</v>
      </c>
      <c r="I22" s="44" t="s">
        <v>415</v>
      </c>
      <c r="J22" s="24" t="s">
        <v>396</v>
      </c>
      <c r="K22" s="32">
        <v>2.0</v>
      </c>
      <c r="S22" s="47" t="s">
        <v>32</v>
      </c>
      <c r="T22" s="46" t="s">
        <v>33</v>
      </c>
      <c r="U22" s="47" t="s">
        <v>34</v>
      </c>
      <c r="V22" s="47" t="s">
        <v>35</v>
      </c>
      <c r="W22" s="47" t="s">
        <v>36</v>
      </c>
      <c r="X22" s="48">
        <v>25.0</v>
      </c>
      <c r="Y22" s="48">
        <v>3500000.0</v>
      </c>
    </row>
    <row r="23">
      <c r="A23" s="32" t="s">
        <v>464</v>
      </c>
      <c r="B23" s="33">
        <f>VLOOKUP(A23,Transaksi!$A$3:$B$52,2,FALSE)</f>
        <v>45031</v>
      </c>
      <c r="C23" s="34">
        <f>VLOOKUP(A23,Transaksi!$A$3:$C$52,3,FALSE)</f>
        <v>0.05799768519</v>
      </c>
      <c r="D23" s="44" t="s">
        <v>19</v>
      </c>
      <c r="E23" s="44" t="s">
        <v>545</v>
      </c>
      <c r="F23" s="44">
        <v>1.0</v>
      </c>
      <c r="G23" s="45" t="s">
        <v>278</v>
      </c>
      <c r="H23" s="24" t="s">
        <v>465</v>
      </c>
      <c r="I23" s="44" t="s">
        <v>408</v>
      </c>
      <c r="J23" s="24" t="s">
        <v>393</v>
      </c>
      <c r="K23" s="32">
        <v>1.0</v>
      </c>
      <c r="S23" s="47" t="s">
        <v>37</v>
      </c>
      <c r="T23" s="46" t="s">
        <v>33</v>
      </c>
      <c r="U23" s="47" t="s">
        <v>34</v>
      </c>
      <c r="V23" s="47" t="s">
        <v>38</v>
      </c>
      <c r="W23" s="47" t="s">
        <v>36</v>
      </c>
      <c r="X23" s="48">
        <v>25.0</v>
      </c>
      <c r="Y23" s="48">
        <v>5000000.0</v>
      </c>
    </row>
    <row r="24">
      <c r="A24" s="32" t="s">
        <v>464</v>
      </c>
      <c r="B24" s="33">
        <f>VLOOKUP(A24,Transaksi!$A$3:$B$52,2,FALSE)</f>
        <v>45031</v>
      </c>
      <c r="C24" s="34">
        <f>VLOOKUP(A24,Transaksi!$A$3:$C$52,3,FALSE)</f>
        <v>0.05799768519</v>
      </c>
      <c r="D24" s="44" t="s">
        <v>19</v>
      </c>
      <c r="E24" s="44" t="s">
        <v>545</v>
      </c>
      <c r="F24" s="44">
        <v>1.0</v>
      </c>
      <c r="G24" s="45" t="s">
        <v>281</v>
      </c>
      <c r="H24" s="24" t="s">
        <v>466</v>
      </c>
      <c r="I24" s="44" t="s">
        <v>408</v>
      </c>
      <c r="J24" s="24" t="s">
        <v>393</v>
      </c>
      <c r="K24" s="32">
        <v>1.0</v>
      </c>
      <c r="S24" s="47" t="s">
        <v>39</v>
      </c>
      <c r="T24" s="46" t="s">
        <v>33</v>
      </c>
      <c r="U24" s="47" t="s">
        <v>34</v>
      </c>
      <c r="V24" s="47" t="s">
        <v>40</v>
      </c>
      <c r="W24" s="47" t="s">
        <v>36</v>
      </c>
      <c r="X24" s="48">
        <v>25.0</v>
      </c>
      <c r="Y24" s="48">
        <v>6500000.0</v>
      </c>
    </row>
    <row r="25">
      <c r="A25" s="32" t="s">
        <v>467</v>
      </c>
      <c r="B25" s="33">
        <f>VLOOKUP(A25,Transaksi!$A$3:$B$52,2,FALSE)</f>
        <v>45129</v>
      </c>
      <c r="C25" s="34">
        <f>VLOOKUP(A25,Transaksi!$A$3:$C$52,3,FALSE)</f>
        <v>0.5796180556</v>
      </c>
      <c r="D25" s="44" t="s">
        <v>13</v>
      </c>
      <c r="E25" s="44" t="s">
        <v>546</v>
      </c>
      <c r="F25" s="44">
        <v>2.0</v>
      </c>
      <c r="G25" s="45" t="s">
        <v>117</v>
      </c>
      <c r="H25" s="24" t="s">
        <v>468</v>
      </c>
      <c r="I25" s="44" t="s">
        <v>417</v>
      </c>
      <c r="J25" s="24" t="s">
        <v>395</v>
      </c>
      <c r="K25" s="32">
        <v>1.0</v>
      </c>
      <c r="S25" s="47" t="s">
        <v>41</v>
      </c>
      <c r="T25" s="46" t="s">
        <v>33</v>
      </c>
      <c r="U25" s="47" t="s">
        <v>34</v>
      </c>
      <c r="V25" s="47" t="s">
        <v>42</v>
      </c>
      <c r="W25" s="47" t="s">
        <v>36</v>
      </c>
      <c r="X25" s="48">
        <v>25.0</v>
      </c>
      <c r="Y25" s="48">
        <v>9500000.0</v>
      </c>
    </row>
    <row r="26">
      <c r="A26" s="32" t="s">
        <v>467</v>
      </c>
      <c r="B26" s="33">
        <f>VLOOKUP(A26,Transaksi!$A$3:$B$52,2,FALSE)</f>
        <v>45129</v>
      </c>
      <c r="C26" s="34">
        <f>VLOOKUP(A26,Transaksi!$A$3:$C$52,3,FALSE)</f>
        <v>0.5796180556</v>
      </c>
      <c r="D26" s="44" t="s">
        <v>13</v>
      </c>
      <c r="E26" s="44" t="s">
        <v>546</v>
      </c>
      <c r="F26" s="44">
        <v>2.0</v>
      </c>
      <c r="G26" s="45" t="s">
        <v>139</v>
      </c>
      <c r="H26" s="24" t="s">
        <v>469</v>
      </c>
      <c r="I26" s="44" t="s">
        <v>417</v>
      </c>
      <c r="J26" s="24" t="s">
        <v>395</v>
      </c>
      <c r="K26" s="32">
        <v>2.0</v>
      </c>
      <c r="S26" s="47" t="s">
        <v>43</v>
      </c>
      <c r="T26" s="46" t="s">
        <v>33</v>
      </c>
      <c r="U26" s="47" t="s">
        <v>34</v>
      </c>
      <c r="V26" s="47" t="s">
        <v>44</v>
      </c>
      <c r="W26" s="47" t="s">
        <v>36</v>
      </c>
      <c r="X26" s="48">
        <v>25.0</v>
      </c>
      <c r="Y26" s="48">
        <v>1.025E7</v>
      </c>
    </row>
    <row r="27">
      <c r="A27" s="32" t="s">
        <v>470</v>
      </c>
      <c r="B27" s="33">
        <f>VLOOKUP(A27,Transaksi!$A$3:$B$52,2,FALSE)</f>
        <v>45218</v>
      </c>
      <c r="C27" s="34">
        <f>VLOOKUP(A27,Transaksi!$A$3:$C$52,3,FALSE)</f>
        <v>0.5033564815</v>
      </c>
      <c r="D27" s="44" t="s">
        <v>13</v>
      </c>
      <c r="E27" s="44" t="s">
        <v>542</v>
      </c>
      <c r="F27" s="44">
        <v>1.0</v>
      </c>
      <c r="G27" s="45" t="s">
        <v>145</v>
      </c>
      <c r="H27" s="24" t="s">
        <v>471</v>
      </c>
      <c r="I27" s="44" t="s">
        <v>420</v>
      </c>
      <c r="J27" s="24" t="s">
        <v>393</v>
      </c>
      <c r="K27" s="32">
        <v>1.0</v>
      </c>
      <c r="S27" s="47" t="s">
        <v>45</v>
      </c>
      <c r="T27" s="46" t="s">
        <v>33</v>
      </c>
      <c r="U27" s="47" t="s">
        <v>46</v>
      </c>
      <c r="V27" s="47" t="s">
        <v>35</v>
      </c>
      <c r="W27" s="47" t="s">
        <v>36</v>
      </c>
      <c r="X27" s="48">
        <v>25.0</v>
      </c>
      <c r="Y27" s="48">
        <v>3250000.0</v>
      </c>
    </row>
    <row r="28">
      <c r="A28" s="32" t="s">
        <v>472</v>
      </c>
      <c r="B28" s="33">
        <f>VLOOKUP(A28,Transaksi!$A$3:$B$52,2,FALSE)</f>
        <v>45121</v>
      </c>
      <c r="C28" s="34">
        <f>VLOOKUP(A28,Transaksi!$A$3:$C$52,3,FALSE)</f>
        <v>0.3890162037</v>
      </c>
      <c r="D28" s="44" t="s">
        <v>19</v>
      </c>
      <c r="E28" s="44" t="s">
        <v>538</v>
      </c>
      <c r="F28" s="44">
        <v>0.0</v>
      </c>
      <c r="G28" s="45" t="s">
        <v>184</v>
      </c>
      <c r="H28" s="24" t="s">
        <v>473</v>
      </c>
      <c r="I28" s="44" t="s">
        <v>405</v>
      </c>
      <c r="J28" s="24" t="s">
        <v>388</v>
      </c>
      <c r="K28" s="32">
        <v>1.0</v>
      </c>
      <c r="S28" s="47" t="s">
        <v>47</v>
      </c>
      <c r="T28" s="46" t="s">
        <v>33</v>
      </c>
      <c r="U28" s="47" t="s">
        <v>46</v>
      </c>
      <c r="V28" s="47" t="s">
        <v>38</v>
      </c>
      <c r="W28" s="47" t="s">
        <v>36</v>
      </c>
      <c r="X28" s="48">
        <v>25.0</v>
      </c>
      <c r="Y28" s="48">
        <v>5000000.0</v>
      </c>
    </row>
    <row r="29">
      <c r="A29" s="32" t="s">
        <v>474</v>
      </c>
      <c r="B29" s="33">
        <f>VLOOKUP(A29,Transaksi!$A$3:$B$52,2,FALSE)</f>
        <v>45000</v>
      </c>
      <c r="C29" s="34">
        <f>VLOOKUP(A29,Transaksi!$A$3:$C$52,3,FALSE)</f>
        <v>0.3661689815</v>
      </c>
      <c r="D29" s="44" t="s">
        <v>19</v>
      </c>
      <c r="E29" s="44" t="s">
        <v>547</v>
      </c>
      <c r="F29" s="44">
        <v>2.0</v>
      </c>
      <c r="G29" s="45" t="s">
        <v>114</v>
      </c>
      <c r="H29" s="24" t="s">
        <v>475</v>
      </c>
      <c r="I29" s="44" t="s">
        <v>412</v>
      </c>
      <c r="J29" s="24" t="s">
        <v>391</v>
      </c>
      <c r="K29" s="32">
        <v>2.0</v>
      </c>
      <c r="S29" s="47" t="s">
        <v>48</v>
      </c>
      <c r="T29" s="46" t="s">
        <v>33</v>
      </c>
      <c r="U29" s="47" t="s">
        <v>46</v>
      </c>
      <c r="V29" s="47" t="s">
        <v>40</v>
      </c>
      <c r="W29" s="47" t="s">
        <v>36</v>
      </c>
      <c r="X29" s="48">
        <v>25.0</v>
      </c>
      <c r="Y29" s="48">
        <v>7500000.0</v>
      </c>
    </row>
    <row r="30">
      <c r="A30" s="32" t="s">
        <v>476</v>
      </c>
      <c r="B30" s="33">
        <f>VLOOKUP(A30,Transaksi!$A$3:$B$52,2,FALSE)</f>
        <v>45039</v>
      </c>
      <c r="C30" s="34">
        <f>VLOOKUP(A30,Transaksi!$A$3:$C$52,3,FALSE)</f>
        <v>0.3360532407</v>
      </c>
      <c r="D30" s="44" t="s">
        <v>21</v>
      </c>
      <c r="E30" s="44" t="s">
        <v>548</v>
      </c>
      <c r="F30" s="44">
        <v>3.0</v>
      </c>
      <c r="G30" s="45" t="s">
        <v>259</v>
      </c>
      <c r="H30" s="24" t="s">
        <v>477</v>
      </c>
      <c r="I30" s="44" t="s">
        <v>408</v>
      </c>
      <c r="J30" s="24" t="s">
        <v>396</v>
      </c>
      <c r="K30" s="32">
        <v>1.0</v>
      </c>
      <c r="S30" s="47" t="s">
        <v>49</v>
      </c>
      <c r="T30" s="46" t="s">
        <v>33</v>
      </c>
      <c r="U30" s="47" t="s">
        <v>46</v>
      </c>
      <c r="V30" s="47" t="s">
        <v>42</v>
      </c>
      <c r="W30" s="47" t="s">
        <v>36</v>
      </c>
      <c r="X30" s="48">
        <v>25.0</v>
      </c>
      <c r="Y30" s="48">
        <v>9500000.0</v>
      </c>
    </row>
    <row r="31">
      <c r="A31" s="32" t="s">
        <v>478</v>
      </c>
      <c r="B31" s="33">
        <f>VLOOKUP(A31,Transaksi!$A$3:$B$52,2,FALSE)</f>
        <v>45073</v>
      </c>
      <c r="C31" s="34">
        <f>VLOOKUP(A31,Transaksi!$A$3:$C$52,3,FALSE)</f>
        <v>0.732974537</v>
      </c>
      <c r="D31" s="44" t="s">
        <v>19</v>
      </c>
      <c r="E31" s="44" t="s">
        <v>538</v>
      </c>
      <c r="F31" s="44">
        <v>0.0</v>
      </c>
      <c r="G31" s="45" t="s">
        <v>123</v>
      </c>
      <c r="H31" s="24" t="s">
        <v>479</v>
      </c>
      <c r="I31" s="44" t="s">
        <v>405</v>
      </c>
      <c r="J31" s="24" t="s">
        <v>388</v>
      </c>
      <c r="K31" s="32">
        <v>2.0</v>
      </c>
      <c r="S31" s="47" t="s">
        <v>50</v>
      </c>
      <c r="T31" s="46" t="s">
        <v>33</v>
      </c>
      <c r="U31" s="47" t="s">
        <v>46</v>
      </c>
      <c r="V31" s="47" t="s">
        <v>44</v>
      </c>
      <c r="W31" s="47" t="s">
        <v>36</v>
      </c>
      <c r="X31" s="48">
        <v>25.0</v>
      </c>
      <c r="Y31" s="48">
        <v>1.1E7</v>
      </c>
    </row>
    <row r="32">
      <c r="A32" s="32" t="s">
        <v>480</v>
      </c>
      <c r="B32" s="33">
        <f>VLOOKUP(A32,Transaksi!$A$3:$B$52,2,FALSE)</f>
        <v>45214</v>
      </c>
      <c r="C32" s="34">
        <f>VLOOKUP(A32,Transaksi!$A$3:$C$52,3,FALSE)</f>
        <v>0.2778240741</v>
      </c>
      <c r="D32" s="44" t="s">
        <v>15</v>
      </c>
      <c r="E32" s="44" t="s">
        <v>547</v>
      </c>
      <c r="F32" s="44">
        <v>2.0</v>
      </c>
      <c r="G32" s="45" t="s">
        <v>158</v>
      </c>
      <c r="H32" s="24" t="s">
        <v>481</v>
      </c>
      <c r="I32" s="44" t="s">
        <v>417</v>
      </c>
      <c r="J32" s="24" t="s">
        <v>391</v>
      </c>
      <c r="K32" s="32">
        <v>2.0</v>
      </c>
      <c r="S32" s="47" t="s">
        <v>51</v>
      </c>
      <c r="T32" s="46" t="s">
        <v>33</v>
      </c>
      <c r="U32" s="47" t="s">
        <v>52</v>
      </c>
      <c r="V32" s="47" t="s">
        <v>35</v>
      </c>
      <c r="W32" s="47" t="s">
        <v>36</v>
      </c>
      <c r="X32" s="48">
        <v>25.0</v>
      </c>
      <c r="Y32" s="48">
        <v>3500000.0</v>
      </c>
    </row>
    <row r="33">
      <c r="A33" s="32" t="s">
        <v>482</v>
      </c>
      <c r="B33" s="33">
        <f>VLOOKUP(A33,Transaksi!$A$3:$B$52,2,FALSE)</f>
        <v>45140</v>
      </c>
      <c r="C33" s="34">
        <f>VLOOKUP(A33,Transaksi!$A$3:$C$52,3,FALSE)</f>
        <v>0.9602893519</v>
      </c>
      <c r="D33" s="44" t="s">
        <v>17</v>
      </c>
      <c r="E33" s="44" t="s">
        <v>546</v>
      </c>
      <c r="F33" s="44">
        <v>2.0</v>
      </c>
      <c r="G33" s="45" t="s">
        <v>217</v>
      </c>
      <c r="H33" s="24" t="s">
        <v>483</v>
      </c>
      <c r="I33" s="44" t="s">
        <v>412</v>
      </c>
      <c r="J33" s="24" t="s">
        <v>395</v>
      </c>
      <c r="K33" s="32">
        <v>1.0</v>
      </c>
      <c r="S33" s="47" t="s">
        <v>53</v>
      </c>
      <c r="T33" s="46" t="s">
        <v>33</v>
      </c>
      <c r="U33" s="47" t="s">
        <v>52</v>
      </c>
      <c r="V33" s="47" t="s">
        <v>38</v>
      </c>
      <c r="W33" s="47" t="s">
        <v>36</v>
      </c>
      <c r="X33" s="48">
        <v>25.0</v>
      </c>
      <c r="Y33" s="48">
        <v>4750000.0</v>
      </c>
    </row>
    <row r="34">
      <c r="A34" s="32" t="s">
        <v>484</v>
      </c>
      <c r="B34" s="33">
        <f>VLOOKUP(A34,Transaksi!$A$3:$B$52,2,FALSE)</f>
        <v>44987</v>
      </c>
      <c r="C34" s="34">
        <f>VLOOKUP(A34,Transaksi!$A$3:$C$52,3,FALSE)</f>
        <v>0.6565277778</v>
      </c>
      <c r="D34" s="44" t="s">
        <v>13</v>
      </c>
      <c r="E34" s="44" t="s">
        <v>543</v>
      </c>
      <c r="F34" s="44">
        <v>0.0</v>
      </c>
      <c r="G34" s="45" t="s">
        <v>250</v>
      </c>
      <c r="H34" s="24" t="s">
        <v>485</v>
      </c>
      <c r="I34" s="44" t="s">
        <v>410</v>
      </c>
      <c r="J34" s="24" t="s">
        <v>388</v>
      </c>
      <c r="K34" s="32">
        <v>2.0</v>
      </c>
      <c r="S34" s="47" t="s">
        <v>54</v>
      </c>
      <c r="T34" s="46" t="s">
        <v>33</v>
      </c>
      <c r="U34" s="47" t="s">
        <v>52</v>
      </c>
      <c r="V34" s="47" t="s">
        <v>40</v>
      </c>
      <c r="W34" s="47" t="s">
        <v>36</v>
      </c>
      <c r="X34" s="48">
        <v>25.0</v>
      </c>
      <c r="Y34" s="48">
        <v>7250000.0</v>
      </c>
    </row>
    <row r="35">
      <c r="A35" s="32" t="s">
        <v>486</v>
      </c>
      <c r="B35" s="33">
        <f>VLOOKUP(A35,Transaksi!$A$3:$B$52,2,FALSE)</f>
        <v>45239</v>
      </c>
      <c r="C35" s="34">
        <f>VLOOKUP(A35,Transaksi!$A$3:$C$52,3,FALSE)</f>
        <v>0.2191087963</v>
      </c>
      <c r="D35" s="44" t="s">
        <v>15</v>
      </c>
      <c r="E35" s="44" t="s">
        <v>536</v>
      </c>
      <c r="F35" s="44">
        <v>0.0</v>
      </c>
      <c r="G35" s="45" t="s">
        <v>278</v>
      </c>
      <c r="H35" s="24" t="s">
        <v>465</v>
      </c>
      <c r="I35" s="44" t="s">
        <v>415</v>
      </c>
      <c r="J35" s="24" t="s">
        <v>388</v>
      </c>
      <c r="K35" s="32">
        <v>1.0</v>
      </c>
      <c r="S35" s="47" t="s">
        <v>55</v>
      </c>
      <c r="T35" s="46" t="s">
        <v>33</v>
      </c>
      <c r="U35" s="47" t="s">
        <v>52</v>
      </c>
      <c r="V35" s="47" t="s">
        <v>42</v>
      </c>
      <c r="W35" s="47" t="s">
        <v>36</v>
      </c>
      <c r="X35" s="48">
        <v>25.0</v>
      </c>
      <c r="Y35" s="48">
        <v>9250000.0</v>
      </c>
    </row>
    <row r="36">
      <c r="A36" s="32" t="s">
        <v>487</v>
      </c>
      <c r="B36" s="33">
        <f>VLOOKUP(A36,Transaksi!$A$3:$B$52,2,FALSE)</f>
        <v>45032</v>
      </c>
      <c r="C36" s="34">
        <f>VLOOKUP(A36,Transaksi!$A$3:$C$52,3,FALSE)</f>
        <v>0.7996180556</v>
      </c>
      <c r="D36" s="44" t="s">
        <v>19</v>
      </c>
      <c r="E36" s="44" t="s">
        <v>549</v>
      </c>
      <c r="F36" s="44">
        <v>0.0</v>
      </c>
      <c r="G36" s="45" t="s">
        <v>130</v>
      </c>
      <c r="H36" s="24" t="s">
        <v>488</v>
      </c>
      <c r="I36" s="44" t="s">
        <v>402</v>
      </c>
      <c r="J36" s="24" t="s">
        <v>388</v>
      </c>
      <c r="K36" s="32">
        <v>1.0</v>
      </c>
      <c r="S36" s="47" t="s">
        <v>56</v>
      </c>
      <c r="T36" s="46" t="s">
        <v>33</v>
      </c>
      <c r="U36" s="47" t="s">
        <v>52</v>
      </c>
      <c r="V36" s="47" t="s">
        <v>44</v>
      </c>
      <c r="W36" s="47" t="s">
        <v>36</v>
      </c>
      <c r="X36" s="48">
        <v>25.0</v>
      </c>
      <c r="Y36" s="48">
        <v>1.025E7</v>
      </c>
    </row>
    <row r="37">
      <c r="A37" s="32" t="s">
        <v>489</v>
      </c>
      <c r="B37" s="33">
        <f>VLOOKUP(A37,Transaksi!$A$3:$B$52,2,FALSE)</f>
        <v>45188</v>
      </c>
      <c r="C37" s="34">
        <f>VLOOKUP(A37,Transaksi!$A$3:$C$52,3,FALSE)</f>
        <v>0.7125462963</v>
      </c>
      <c r="D37" s="44" t="s">
        <v>15</v>
      </c>
      <c r="E37" s="44" t="s">
        <v>541</v>
      </c>
      <c r="F37" s="44">
        <v>0.0</v>
      </c>
      <c r="G37" s="45" t="s">
        <v>215</v>
      </c>
      <c r="H37" s="24" t="s">
        <v>436</v>
      </c>
      <c r="I37" s="44" t="s">
        <v>415</v>
      </c>
      <c r="J37" s="24" t="s">
        <v>388</v>
      </c>
      <c r="K37" s="32">
        <v>1.0</v>
      </c>
      <c r="S37" s="47" t="s">
        <v>57</v>
      </c>
      <c r="T37" s="46" t="s">
        <v>33</v>
      </c>
      <c r="U37" s="47" t="s">
        <v>58</v>
      </c>
      <c r="V37" s="47" t="s">
        <v>35</v>
      </c>
      <c r="W37" s="47" t="s">
        <v>36</v>
      </c>
      <c r="X37" s="48">
        <v>25.0</v>
      </c>
      <c r="Y37" s="48">
        <v>2500000.0</v>
      </c>
    </row>
    <row r="38">
      <c r="A38" s="32" t="s">
        <v>490</v>
      </c>
      <c r="B38" s="33">
        <f>VLOOKUP(A38,Transaksi!$A$3:$B$52,2,FALSE)</f>
        <v>45257</v>
      </c>
      <c r="C38" s="34">
        <f>VLOOKUP(A38,Transaksi!$A$3:$C$52,3,FALSE)</f>
        <v>0.193287037</v>
      </c>
      <c r="D38" s="44" t="s">
        <v>17</v>
      </c>
      <c r="E38" s="44" t="s">
        <v>547</v>
      </c>
      <c r="F38" s="44">
        <v>2.0</v>
      </c>
      <c r="G38" s="45" t="s">
        <v>212</v>
      </c>
      <c r="H38" s="24" t="s">
        <v>491</v>
      </c>
      <c r="I38" s="44" t="s">
        <v>402</v>
      </c>
      <c r="J38" s="24" t="s">
        <v>391</v>
      </c>
      <c r="K38" s="32">
        <v>2.0</v>
      </c>
      <c r="S38" s="47" t="s">
        <v>59</v>
      </c>
      <c r="T38" s="46" t="s">
        <v>33</v>
      </c>
      <c r="U38" s="47" t="s">
        <v>58</v>
      </c>
      <c r="V38" s="47" t="s">
        <v>38</v>
      </c>
      <c r="W38" s="47" t="s">
        <v>36</v>
      </c>
      <c r="X38" s="48">
        <v>25.0</v>
      </c>
      <c r="Y38" s="48">
        <v>4500000.0</v>
      </c>
    </row>
    <row r="39">
      <c r="A39" s="32" t="s">
        <v>492</v>
      </c>
      <c r="B39" s="33">
        <f>VLOOKUP(A39,Transaksi!$A$3:$B$52,2,FALSE)</f>
        <v>44983</v>
      </c>
      <c r="C39" s="34">
        <f>VLOOKUP(A39,Transaksi!$A$3:$C$52,3,FALSE)</f>
        <v>0.602974537</v>
      </c>
      <c r="D39" s="44" t="s">
        <v>15</v>
      </c>
      <c r="E39" s="44" t="s">
        <v>537</v>
      </c>
      <c r="F39" s="44">
        <v>1.0</v>
      </c>
      <c r="G39" s="45" t="s">
        <v>164</v>
      </c>
      <c r="H39" s="24" t="s">
        <v>493</v>
      </c>
      <c r="I39" s="44" t="s">
        <v>417</v>
      </c>
      <c r="J39" s="24" t="s">
        <v>390</v>
      </c>
      <c r="K39" s="32">
        <v>2.0</v>
      </c>
      <c r="S39" s="47" t="s">
        <v>60</v>
      </c>
      <c r="T39" s="46" t="s">
        <v>33</v>
      </c>
      <c r="U39" s="47" t="s">
        <v>58</v>
      </c>
      <c r="V39" s="47" t="s">
        <v>40</v>
      </c>
      <c r="W39" s="47" t="s">
        <v>36</v>
      </c>
      <c r="X39" s="48">
        <v>25.0</v>
      </c>
      <c r="Y39" s="48">
        <v>7500000.0</v>
      </c>
    </row>
    <row r="40">
      <c r="A40" s="32" t="s">
        <v>494</v>
      </c>
      <c r="B40" s="33">
        <f>VLOOKUP(A40,Transaksi!$A$3:$B$52,2,FALSE)</f>
        <v>45022</v>
      </c>
      <c r="C40" s="34">
        <f>VLOOKUP(A40,Transaksi!$A$3:$C$52,3,FALSE)</f>
        <v>0.5094328704</v>
      </c>
      <c r="D40" s="44" t="s">
        <v>17</v>
      </c>
      <c r="E40" s="44" t="s">
        <v>550</v>
      </c>
      <c r="F40" s="44">
        <v>1.0</v>
      </c>
      <c r="G40" s="45" t="s">
        <v>152</v>
      </c>
      <c r="H40" s="24" t="s">
        <v>463</v>
      </c>
      <c r="I40" s="44" t="s">
        <v>415</v>
      </c>
      <c r="J40" s="24" t="s">
        <v>390</v>
      </c>
      <c r="K40" s="32">
        <v>2.0</v>
      </c>
      <c r="S40" s="47" t="s">
        <v>61</v>
      </c>
      <c r="T40" s="46" t="s">
        <v>33</v>
      </c>
      <c r="U40" s="47" t="s">
        <v>58</v>
      </c>
      <c r="V40" s="47" t="s">
        <v>42</v>
      </c>
      <c r="W40" s="47" t="s">
        <v>36</v>
      </c>
      <c r="X40" s="48">
        <v>25.0</v>
      </c>
      <c r="Y40" s="48">
        <v>8500000.0</v>
      </c>
    </row>
    <row r="41">
      <c r="A41" s="32" t="s">
        <v>495</v>
      </c>
      <c r="B41" s="33">
        <f>VLOOKUP(A41,Transaksi!$A$3:$B$52,2,FALSE)</f>
        <v>45151</v>
      </c>
      <c r="C41" s="34">
        <f>VLOOKUP(A41,Transaksi!$A$3:$C$52,3,FALSE)</f>
        <v>0.9788425926</v>
      </c>
      <c r="D41" s="44" t="s">
        <v>19</v>
      </c>
      <c r="E41" s="44" t="s">
        <v>544</v>
      </c>
      <c r="F41" s="44">
        <v>3.0</v>
      </c>
      <c r="G41" s="45" t="s">
        <v>246</v>
      </c>
      <c r="H41" s="24" t="s">
        <v>496</v>
      </c>
      <c r="I41" s="44" t="s">
        <v>408</v>
      </c>
      <c r="J41" s="24" t="s">
        <v>396</v>
      </c>
      <c r="K41" s="32">
        <v>1.0</v>
      </c>
      <c r="S41" s="47" t="s">
        <v>62</v>
      </c>
      <c r="T41" s="46" t="s">
        <v>33</v>
      </c>
      <c r="U41" s="47" t="s">
        <v>58</v>
      </c>
      <c r="V41" s="47" t="s">
        <v>44</v>
      </c>
      <c r="W41" s="47" t="s">
        <v>36</v>
      </c>
      <c r="X41" s="48">
        <v>25.0</v>
      </c>
      <c r="Y41" s="48">
        <v>1.025E7</v>
      </c>
    </row>
    <row r="42">
      <c r="A42" s="32" t="s">
        <v>497</v>
      </c>
      <c r="B42" s="33">
        <f>VLOOKUP(A42,Transaksi!$A$3:$B$52,2,FALSE)</f>
        <v>45055</v>
      </c>
      <c r="C42" s="34">
        <f>VLOOKUP(A42,Transaksi!$A$3:$C$52,3,FALSE)</f>
        <v>0.6214351852</v>
      </c>
      <c r="D42" s="44" t="s">
        <v>15</v>
      </c>
      <c r="E42" s="44" t="s">
        <v>548</v>
      </c>
      <c r="F42" s="44">
        <v>3.0</v>
      </c>
      <c r="G42" s="45" t="s">
        <v>200</v>
      </c>
      <c r="H42" s="24" t="s">
        <v>498</v>
      </c>
      <c r="I42" s="44" t="s">
        <v>417</v>
      </c>
      <c r="J42" s="24" t="s">
        <v>392</v>
      </c>
      <c r="K42" s="32">
        <v>1.0</v>
      </c>
      <c r="S42" s="47" t="s">
        <v>63</v>
      </c>
      <c r="T42" s="46" t="s">
        <v>33</v>
      </c>
      <c r="U42" s="47" t="s">
        <v>64</v>
      </c>
      <c r="V42" s="47" t="s">
        <v>35</v>
      </c>
      <c r="W42" s="47" t="s">
        <v>36</v>
      </c>
      <c r="X42" s="48">
        <v>25.0</v>
      </c>
      <c r="Y42" s="48">
        <v>2250000.0</v>
      </c>
    </row>
    <row r="43">
      <c r="A43" s="32" t="s">
        <v>499</v>
      </c>
      <c r="B43" s="33">
        <f>VLOOKUP(A43,Transaksi!$A$3:$B$52,2,FALSE)</f>
        <v>45112</v>
      </c>
      <c r="C43" s="34">
        <f>VLOOKUP(A43,Transaksi!$A$3:$C$52,3,FALSE)</f>
        <v>0.4818055556</v>
      </c>
      <c r="D43" s="44" t="s">
        <v>17</v>
      </c>
      <c r="E43" s="44" t="s">
        <v>546</v>
      </c>
      <c r="F43" s="44">
        <v>2.0</v>
      </c>
      <c r="G43" s="45" t="s">
        <v>243</v>
      </c>
      <c r="H43" s="24" t="s">
        <v>500</v>
      </c>
      <c r="I43" s="44" t="s">
        <v>405</v>
      </c>
      <c r="J43" s="24" t="s">
        <v>391</v>
      </c>
      <c r="K43" s="32">
        <v>1.0</v>
      </c>
      <c r="S43" s="47" t="s">
        <v>65</v>
      </c>
      <c r="T43" s="46" t="s">
        <v>33</v>
      </c>
      <c r="U43" s="47" t="s">
        <v>64</v>
      </c>
      <c r="V43" s="47" t="s">
        <v>38</v>
      </c>
      <c r="W43" s="47" t="s">
        <v>36</v>
      </c>
      <c r="X43" s="48">
        <v>25.0</v>
      </c>
      <c r="Y43" s="48">
        <v>4500000.0</v>
      </c>
    </row>
    <row r="44">
      <c r="A44" s="32" t="s">
        <v>501</v>
      </c>
      <c r="B44" s="33">
        <f>VLOOKUP(A44,Transaksi!$A$3:$B$52,2,FALSE)</f>
        <v>45097</v>
      </c>
      <c r="C44" s="34">
        <f>VLOOKUP(A44,Transaksi!$A$3:$C$52,3,FALSE)</f>
        <v>0.1231481481</v>
      </c>
      <c r="D44" s="44" t="s">
        <v>15</v>
      </c>
      <c r="E44" s="44" t="s">
        <v>543</v>
      </c>
      <c r="F44" s="44">
        <v>0.0</v>
      </c>
      <c r="G44" s="45" t="s">
        <v>277</v>
      </c>
      <c r="H44" s="24" t="s">
        <v>433</v>
      </c>
      <c r="I44" s="44" t="s">
        <v>412</v>
      </c>
      <c r="J44" s="24" t="s">
        <v>388</v>
      </c>
      <c r="K44" s="32">
        <v>1.0</v>
      </c>
      <c r="S44" s="47" t="s">
        <v>66</v>
      </c>
      <c r="T44" s="46" t="s">
        <v>33</v>
      </c>
      <c r="U44" s="47" t="s">
        <v>64</v>
      </c>
      <c r="V44" s="47" t="s">
        <v>40</v>
      </c>
      <c r="W44" s="47" t="s">
        <v>36</v>
      </c>
      <c r="X44" s="48">
        <v>25.0</v>
      </c>
      <c r="Y44" s="48">
        <v>7000000.0</v>
      </c>
    </row>
    <row r="45">
      <c r="A45" s="32" t="s">
        <v>502</v>
      </c>
      <c r="B45" s="33">
        <f>VLOOKUP(A45,Transaksi!$A$3:$B$52,2,FALSE)</f>
        <v>45092</v>
      </c>
      <c r="C45" s="34">
        <f>VLOOKUP(A45,Transaksi!$A$3:$C$52,3,FALSE)</f>
        <v>0.6410300926</v>
      </c>
      <c r="D45" s="44" t="s">
        <v>13</v>
      </c>
      <c r="E45" s="44" t="s">
        <v>550</v>
      </c>
      <c r="F45" s="44">
        <v>1.0</v>
      </c>
      <c r="G45" s="45" t="s">
        <v>204</v>
      </c>
      <c r="H45" s="24" t="s">
        <v>453</v>
      </c>
      <c r="I45" s="44" t="s">
        <v>408</v>
      </c>
      <c r="J45" s="24" t="s">
        <v>393</v>
      </c>
      <c r="K45" s="32">
        <v>1.0</v>
      </c>
      <c r="S45" s="47" t="s">
        <v>67</v>
      </c>
      <c r="T45" s="46" t="s">
        <v>33</v>
      </c>
      <c r="U45" s="47" t="s">
        <v>64</v>
      </c>
      <c r="V45" s="47" t="s">
        <v>42</v>
      </c>
      <c r="W45" s="47" t="s">
        <v>36</v>
      </c>
      <c r="X45" s="48">
        <v>25.0</v>
      </c>
      <c r="Y45" s="48">
        <v>8500000.0</v>
      </c>
    </row>
    <row r="46">
      <c r="A46" s="32" t="s">
        <v>503</v>
      </c>
      <c r="B46" s="33">
        <f>VLOOKUP(A46,Transaksi!$A$3:$B$52,2,FALSE)</f>
        <v>45025</v>
      </c>
      <c r="C46" s="34">
        <f>VLOOKUP(A46,Transaksi!$A$3:$C$52,3,FALSE)</f>
        <v>0.3107407407</v>
      </c>
      <c r="D46" s="44" t="s">
        <v>21</v>
      </c>
      <c r="E46" s="44" t="s">
        <v>551</v>
      </c>
      <c r="F46" s="44">
        <v>3.0</v>
      </c>
      <c r="G46" s="45" t="s">
        <v>177</v>
      </c>
      <c r="H46" s="24" t="s">
        <v>504</v>
      </c>
      <c r="I46" s="44" t="s">
        <v>405</v>
      </c>
      <c r="J46" s="24" t="s">
        <v>396</v>
      </c>
      <c r="K46" s="32">
        <v>1.0</v>
      </c>
      <c r="S46" s="47" t="s">
        <v>68</v>
      </c>
      <c r="T46" s="46" t="s">
        <v>33</v>
      </c>
      <c r="U46" s="47" t="s">
        <v>64</v>
      </c>
      <c r="V46" s="47" t="s">
        <v>44</v>
      </c>
      <c r="W46" s="47" t="s">
        <v>36</v>
      </c>
      <c r="X46" s="48">
        <v>25.0</v>
      </c>
      <c r="Y46" s="48">
        <v>1.125E7</v>
      </c>
    </row>
    <row r="47">
      <c r="A47" s="32" t="s">
        <v>505</v>
      </c>
      <c r="B47" s="33">
        <f>VLOOKUP(A47,Transaksi!$A$3:$B$52,2,FALSE)</f>
        <v>45246</v>
      </c>
      <c r="C47" s="34">
        <f>VLOOKUP(A47,Transaksi!$A$3:$C$52,3,FALSE)</f>
        <v>0.9382986111</v>
      </c>
      <c r="D47" s="44" t="s">
        <v>21</v>
      </c>
      <c r="E47" s="44" t="s">
        <v>547</v>
      </c>
      <c r="F47" s="44">
        <v>2.0</v>
      </c>
      <c r="G47" s="45" t="s">
        <v>257</v>
      </c>
      <c r="H47" s="24" t="s">
        <v>506</v>
      </c>
      <c r="I47" s="44" t="s">
        <v>420</v>
      </c>
      <c r="J47" s="24" t="s">
        <v>395</v>
      </c>
      <c r="K47" s="32">
        <v>2.0</v>
      </c>
      <c r="S47" s="47" t="s">
        <v>69</v>
      </c>
      <c r="T47" s="46" t="s">
        <v>70</v>
      </c>
      <c r="U47" s="47" t="s">
        <v>34</v>
      </c>
      <c r="V47" s="47" t="s">
        <v>71</v>
      </c>
      <c r="W47" s="47" t="s">
        <v>72</v>
      </c>
      <c r="X47" s="48">
        <v>25.0</v>
      </c>
      <c r="Y47" s="48">
        <v>3000000.0</v>
      </c>
    </row>
    <row r="48">
      <c r="A48" s="32" t="s">
        <v>507</v>
      </c>
      <c r="B48" s="33">
        <f>VLOOKUP(A48,Transaksi!$A$3:$B$52,2,FALSE)</f>
        <v>44986</v>
      </c>
      <c r="C48" s="34">
        <f>VLOOKUP(A48,Transaksi!$A$3:$C$52,3,FALSE)</f>
        <v>0.271412037</v>
      </c>
      <c r="D48" s="44" t="s">
        <v>21</v>
      </c>
      <c r="E48" s="44" t="s">
        <v>539</v>
      </c>
      <c r="F48" s="44">
        <v>3.0</v>
      </c>
      <c r="G48" s="45" t="s">
        <v>160</v>
      </c>
      <c r="H48" s="24" t="s">
        <v>508</v>
      </c>
      <c r="I48" s="44" t="s">
        <v>408</v>
      </c>
      <c r="J48" s="24" t="s">
        <v>396</v>
      </c>
      <c r="K48" s="32">
        <v>2.0</v>
      </c>
      <c r="S48" s="47" t="s">
        <v>73</v>
      </c>
      <c r="T48" s="46" t="s">
        <v>70</v>
      </c>
      <c r="U48" s="47" t="s">
        <v>34</v>
      </c>
      <c r="V48" s="47" t="s">
        <v>71</v>
      </c>
      <c r="W48" s="47" t="s">
        <v>74</v>
      </c>
      <c r="X48" s="48">
        <v>25.0</v>
      </c>
      <c r="Y48" s="48">
        <v>3000000.0</v>
      </c>
    </row>
    <row r="49">
      <c r="A49" s="32" t="s">
        <v>509</v>
      </c>
      <c r="B49" s="33">
        <f>VLOOKUP(A49,Transaksi!$A$3:$B$52,2,FALSE)</f>
        <v>44991</v>
      </c>
      <c r="C49" s="34">
        <f>VLOOKUP(A49,Transaksi!$A$3:$C$52,3,FALSE)</f>
        <v>0.9055439815</v>
      </c>
      <c r="D49" s="44" t="s">
        <v>15</v>
      </c>
      <c r="E49" s="44" t="s">
        <v>552</v>
      </c>
      <c r="F49" s="44">
        <v>0.0</v>
      </c>
      <c r="G49" s="45" t="s">
        <v>211</v>
      </c>
      <c r="H49" s="24" t="s">
        <v>510</v>
      </c>
      <c r="I49" s="44" t="s">
        <v>415</v>
      </c>
      <c r="J49" s="24" t="s">
        <v>388</v>
      </c>
      <c r="K49" s="32">
        <v>1.0</v>
      </c>
      <c r="S49" s="47" t="s">
        <v>75</v>
      </c>
      <c r="T49" s="46" t="s">
        <v>70</v>
      </c>
      <c r="U49" s="47" t="s">
        <v>34</v>
      </c>
      <c r="V49" s="47" t="s">
        <v>76</v>
      </c>
      <c r="W49" s="47" t="s">
        <v>72</v>
      </c>
      <c r="X49" s="48">
        <v>25.0</v>
      </c>
      <c r="Y49" s="48">
        <v>4500000.0</v>
      </c>
    </row>
    <row r="50">
      <c r="A50" s="32" t="s">
        <v>511</v>
      </c>
      <c r="B50" s="33">
        <f>VLOOKUP(A50,Transaksi!$A$3:$B$52,2,FALSE)</f>
        <v>45137</v>
      </c>
      <c r="C50" s="34">
        <f>VLOOKUP(A50,Transaksi!$A$3:$C$52,3,FALSE)</f>
        <v>0.984849537</v>
      </c>
      <c r="D50" s="44" t="s">
        <v>17</v>
      </c>
      <c r="E50" s="44" t="s">
        <v>553</v>
      </c>
      <c r="F50" s="44">
        <v>1.0</v>
      </c>
      <c r="G50" s="45" t="s">
        <v>234</v>
      </c>
      <c r="H50" s="24" t="s">
        <v>512</v>
      </c>
      <c r="I50" s="44" t="s">
        <v>405</v>
      </c>
      <c r="J50" s="24" t="s">
        <v>390</v>
      </c>
      <c r="K50" s="32">
        <v>1.0</v>
      </c>
      <c r="S50" s="47" t="s">
        <v>77</v>
      </c>
      <c r="T50" s="46" t="s">
        <v>70</v>
      </c>
      <c r="U50" s="47" t="s">
        <v>34</v>
      </c>
      <c r="V50" s="47" t="s">
        <v>76</v>
      </c>
      <c r="W50" s="47" t="s">
        <v>74</v>
      </c>
      <c r="X50" s="48">
        <v>25.0</v>
      </c>
      <c r="Y50" s="48">
        <v>4500000.0</v>
      </c>
    </row>
    <row r="51">
      <c r="A51" s="32" t="s">
        <v>513</v>
      </c>
      <c r="B51" s="33">
        <f>VLOOKUP(A51,Transaksi!$A$3:$B$52,2,FALSE)</f>
        <v>45148</v>
      </c>
      <c r="C51" s="34">
        <f>VLOOKUP(A51,Transaksi!$A$3:$C$52,3,FALSE)</f>
        <v>0.4826967593</v>
      </c>
      <c r="D51" s="44" t="s">
        <v>21</v>
      </c>
      <c r="E51" s="44" t="s">
        <v>551</v>
      </c>
      <c r="F51" s="44">
        <v>3.0</v>
      </c>
      <c r="G51" s="45" t="s">
        <v>171</v>
      </c>
      <c r="H51" s="24" t="s">
        <v>514</v>
      </c>
      <c r="I51" s="44" t="s">
        <v>410</v>
      </c>
      <c r="J51" s="24" t="s">
        <v>392</v>
      </c>
      <c r="K51" s="32">
        <v>2.0</v>
      </c>
      <c r="S51" s="47" t="s">
        <v>78</v>
      </c>
      <c r="T51" s="46" t="s">
        <v>70</v>
      </c>
      <c r="U51" s="47" t="s">
        <v>34</v>
      </c>
      <c r="V51" s="47" t="s">
        <v>79</v>
      </c>
      <c r="W51" s="47" t="s">
        <v>72</v>
      </c>
      <c r="X51" s="48">
        <v>25.0</v>
      </c>
      <c r="Y51" s="48">
        <v>1.725E7</v>
      </c>
    </row>
    <row r="52">
      <c r="A52" s="32" t="s">
        <v>515</v>
      </c>
      <c r="B52" s="33">
        <f>VLOOKUP(A52,Transaksi!$A$3:$B$52,2,FALSE)</f>
        <v>45073</v>
      </c>
      <c r="C52" s="34">
        <f>VLOOKUP(A52,Transaksi!$A$3:$C$52,3,FALSE)</f>
        <v>0.7642013889</v>
      </c>
      <c r="D52" s="44" t="s">
        <v>17</v>
      </c>
      <c r="E52" s="44" t="s">
        <v>542</v>
      </c>
      <c r="F52" s="44">
        <v>1.0</v>
      </c>
      <c r="G52" s="45" t="s">
        <v>272</v>
      </c>
      <c r="H52" s="24" t="s">
        <v>446</v>
      </c>
      <c r="I52" s="44" t="s">
        <v>408</v>
      </c>
      <c r="J52" s="24" t="s">
        <v>390</v>
      </c>
      <c r="K52" s="32">
        <v>2.0</v>
      </c>
      <c r="S52" s="47" t="s">
        <v>80</v>
      </c>
      <c r="T52" s="46" t="s">
        <v>70</v>
      </c>
      <c r="U52" s="47" t="s">
        <v>34</v>
      </c>
      <c r="V52" s="47" t="s">
        <v>79</v>
      </c>
      <c r="W52" s="47" t="s">
        <v>74</v>
      </c>
      <c r="X52" s="48">
        <v>25.0</v>
      </c>
      <c r="Y52" s="48">
        <v>1.725E7</v>
      </c>
    </row>
    <row r="53">
      <c r="A53" s="32" t="s">
        <v>516</v>
      </c>
      <c r="B53" s="33">
        <f>VLOOKUP(A53,Transaksi!$A$3:$B$52,2,FALSE)</f>
        <v>44938</v>
      </c>
      <c r="C53" s="34">
        <f>VLOOKUP(A53,Transaksi!$A$3:$C$52,3,FALSE)</f>
        <v>0.2020833333</v>
      </c>
      <c r="D53" s="44" t="s">
        <v>17</v>
      </c>
      <c r="E53" s="44" t="s">
        <v>540</v>
      </c>
      <c r="F53" s="44">
        <v>0.0</v>
      </c>
      <c r="G53" s="45" t="s">
        <v>277</v>
      </c>
      <c r="H53" s="24" t="s">
        <v>433</v>
      </c>
      <c r="I53" s="44" t="s">
        <v>402</v>
      </c>
      <c r="J53" s="24" t="s">
        <v>388</v>
      </c>
      <c r="K53" s="32">
        <v>2.0</v>
      </c>
      <c r="S53" s="47" t="s">
        <v>81</v>
      </c>
      <c r="T53" s="46" t="s">
        <v>70</v>
      </c>
      <c r="U53" s="47" t="s">
        <v>82</v>
      </c>
      <c r="V53" s="47" t="s">
        <v>71</v>
      </c>
      <c r="W53" s="47" t="s">
        <v>72</v>
      </c>
      <c r="X53" s="48">
        <v>25.0</v>
      </c>
      <c r="Y53" s="48">
        <v>2750000.0</v>
      </c>
    </row>
    <row r="54">
      <c r="A54" s="32" t="s">
        <v>517</v>
      </c>
      <c r="B54" s="33">
        <f>VLOOKUP(A54,Transaksi!$A$3:$B$52,2,FALSE)</f>
        <v>45172</v>
      </c>
      <c r="C54" s="34">
        <f>VLOOKUP(A54,Transaksi!$A$3:$C$52,3,FALSE)</f>
        <v>0.2987268519</v>
      </c>
      <c r="D54" s="44" t="s">
        <v>17</v>
      </c>
      <c r="E54" s="44" t="s">
        <v>554</v>
      </c>
      <c r="F54" s="44">
        <v>1.0</v>
      </c>
      <c r="G54" s="45" t="s">
        <v>255</v>
      </c>
      <c r="H54" s="24" t="s">
        <v>518</v>
      </c>
      <c r="I54" s="44" t="s">
        <v>420</v>
      </c>
      <c r="J54" s="24" t="s">
        <v>393</v>
      </c>
      <c r="K54" s="32">
        <v>2.0</v>
      </c>
      <c r="S54" s="47" t="s">
        <v>83</v>
      </c>
      <c r="T54" s="46" t="s">
        <v>70</v>
      </c>
      <c r="U54" s="47" t="s">
        <v>82</v>
      </c>
      <c r="V54" s="47" t="s">
        <v>71</v>
      </c>
      <c r="W54" s="47" t="s">
        <v>74</v>
      </c>
      <c r="X54" s="48">
        <v>25.0</v>
      </c>
      <c r="Y54" s="48">
        <v>2750000.0</v>
      </c>
    </row>
    <row r="55">
      <c r="A55" s="32" t="s">
        <v>519</v>
      </c>
      <c r="B55" s="33">
        <f>VLOOKUP(A55,Transaksi!$A$3:$B$52,2,FALSE)</f>
        <v>45247</v>
      </c>
      <c r="C55" s="34">
        <f>VLOOKUP(A55,Transaksi!$A$3:$C$52,3,FALSE)</f>
        <v>0.1952430556</v>
      </c>
      <c r="D55" s="44" t="s">
        <v>13</v>
      </c>
      <c r="E55" s="44" t="s">
        <v>536</v>
      </c>
      <c r="F55" s="44">
        <v>0.0</v>
      </c>
      <c r="G55" s="45" t="s">
        <v>263</v>
      </c>
      <c r="H55" s="24" t="s">
        <v>520</v>
      </c>
      <c r="I55" s="44" t="s">
        <v>412</v>
      </c>
      <c r="J55" s="24" t="s">
        <v>388</v>
      </c>
      <c r="K55" s="32">
        <v>2.0</v>
      </c>
      <c r="S55" s="47" t="s">
        <v>84</v>
      </c>
      <c r="T55" s="46" t="s">
        <v>70</v>
      </c>
      <c r="U55" s="47" t="s">
        <v>82</v>
      </c>
      <c r="V55" s="47" t="s">
        <v>76</v>
      </c>
      <c r="W55" s="47" t="s">
        <v>72</v>
      </c>
      <c r="X55" s="48">
        <v>25.0</v>
      </c>
      <c r="Y55" s="48">
        <v>4250000.0</v>
      </c>
    </row>
    <row r="56">
      <c r="A56" s="32" t="s">
        <v>521</v>
      </c>
      <c r="B56" s="33">
        <f>VLOOKUP(A56,Transaksi!$A$3:$B$52,2,FALSE)</f>
        <v>45248</v>
      </c>
      <c r="C56" s="34">
        <f>VLOOKUP(A56,Transaksi!$A$3:$C$52,3,FALSE)</f>
        <v>0.6768865741</v>
      </c>
      <c r="D56" s="44" t="s">
        <v>21</v>
      </c>
      <c r="E56" s="44" t="s">
        <v>552</v>
      </c>
      <c r="F56" s="44">
        <v>3.0</v>
      </c>
      <c r="G56" s="45" t="s">
        <v>182</v>
      </c>
      <c r="H56" s="24" t="s">
        <v>522</v>
      </c>
      <c r="I56" s="44" t="s">
        <v>417</v>
      </c>
      <c r="J56" s="24" t="s">
        <v>396</v>
      </c>
      <c r="K56" s="32">
        <v>1.0</v>
      </c>
      <c r="S56" s="47" t="s">
        <v>85</v>
      </c>
      <c r="T56" s="46" t="s">
        <v>70</v>
      </c>
      <c r="U56" s="47" t="s">
        <v>82</v>
      </c>
      <c r="V56" s="47" t="s">
        <v>76</v>
      </c>
      <c r="W56" s="47" t="s">
        <v>74</v>
      </c>
      <c r="X56" s="48">
        <v>25.0</v>
      </c>
      <c r="Y56" s="48">
        <v>4250000.0</v>
      </c>
    </row>
    <row r="57">
      <c r="A57" s="32" t="s">
        <v>523</v>
      </c>
      <c r="B57" s="33">
        <f>VLOOKUP(A57,Transaksi!$A$3:$B$52,2,FALSE)</f>
        <v>44974</v>
      </c>
      <c r="C57" s="34">
        <f>VLOOKUP(A57,Transaksi!$A$3:$C$52,3,FALSE)</f>
        <v>0.2555092593</v>
      </c>
      <c r="D57" s="44" t="s">
        <v>21</v>
      </c>
      <c r="E57" s="44" t="s">
        <v>540</v>
      </c>
      <c r="F57" s="44">
        <v>0.0</v>
      </c>
      <c r="G57" s="45" t="s">
        <v>280</v>
      </c>
      <c r="H57" s="24" t="s">
        <v>524</v>
      </c>
      <c r="I57" s="44" t="s">
        <v>417</v>
      </c>
      <c r="J57" s="24" t="s">
        <v>388</v>
      </c>
      <c r="K57" s="32">
        <v>2.0</v>
      </c>
      <c r="S57" s="47" t="s">
        <v>86</v>
      </c>
      <c r="T57" s="46" t="s">
        <v>70</v>
      </c>
      <c r="U57" s="47" t="s">
        <v>82</v>
      </c>
      <c r="V57" s="47" t="s">
        <v>79</v>
      </c>
      <c r="W57" s="47" t="s">
        <v>72</v>
      </c>
      <c r="X57" s="48">
        <v>25.0</v>
      </c>
      <c r="Y57" s="48">
        <v>1.65E7</v>
      </c>
    </row>
    <row r="58">
      <c r="A58" s="32" t="s">
        <v>525</v>
      </c>
      <c r="B58" s="33">
        <f>VLOOKUP(A58,Transaksi!$A$3:$B$52,2,FALSE)</f>
        <v>44926</v>
      </c>
      <c r="C58" s="34">
        <f>VLOOKUP(A58,Transaksi!$A$3:$C$52,3,FALSE)</f>
        <v>0.7805787037</v>
      </c>
      <c r="D58" s="44" t="s">
        <v>21</v>
      </c>
      <c r="E58" s="44" t="s">
        <v>540</v>
      </c>
      <c r="F58" s="44">
        <v>0.0</v>
      </c>
      <c r="G58" s="45" t="s">
        <v>201</v>
      </c>
      <c r="H58" s="24" t="s">
        <v>526</v>
      </c>
      <c r="I58" s="44" t="s">
        <v>417</v>
      </c>
      <c r="J58" s="24" t="s">
        <v>388</v>
      </c>
      <c r="K58" s="32">
        <v>2.0</v>
      </c>
      <c r="S58" s="47" t="s">
        <v>87</v>
      </c>
      <c r="T58" s="46" t="s">
        <v>70</v>
      </c>
      <c r="U58" s="47" t="s">
        <v>82</v>
      </c>
      <c r="V58" s="47" t="s">
        <v>79</v>
      </c>
      <c r="W58" s="47" t="s">
        <v>74</v>
      </c>
      <c r="X58" s="48">
        <v>25.0</v>
      </c>
      <c r="Y58" s="48">
        <v>1.65E7</v>
      </c>
    </row>
    <row r="59">
      <c r="A59" s="32" t="s">
        <v>527</v>
      </c>
      <c r="B59" s="33">
        <f>VLOOKUP(A59,Transaksi!$A$3:$B$52,2,FALSE)</f>
        <v>45060</v>
      </c>
      <c r="C59" s="34">
        <f>VLOOKUP(A59,Transaksi!$A$3:$C$52,3,FALSE)</f>
        <v>0.9068402778</v>
      </c>
      <c r="D59" s="44" t="s">
        <v>17</v>
      </c>
      <c r="E59" s="44" t="s">
        <v>546</v>
      </c>
      <c r="F59" s="44">
        <v>2.0</v>
      </c>
      <c r="G59" s="45" t="s">
        <v>210</v>
      </c>
      <c r="H59" s="24" t="s">
        <v>460</v>
      </c>
      <c r="I59" s="44" t="s">
        <v>405</v>
      </c>
      <c r="J59" s="24" t="s">
        <v>395</v>
      </c>
      <c r="K59" s="32">
        <v>1.0</v>
      </c>
      <c r="S59" s="47" t="s">
        <v>88</v>
      </c>
      <c r="T59" s="46" t="s">
        <v>70</v>
      </c>
      <c r="U59" s="47" t="s">
        <v>58</v>
      </c>
      <c r="V59" s="47" t="s">
        <v>71</v>
      </c>
      <c r="W59" s="47" t="s">
        <v>72</v>
      </c>
      <c r="X59" s="48">
        <v>25.0</v>
      </c>
      <c r="Y59" s="48">
        <v>1250000.0</v>
      </c>
    </row>
    <row r="60">
      <c r="A60" s="32" t="s">
        <v>528</v>
      </c>
      <c r="B60" s="33">
        <f>VLOOKUP(A60,Transaksi!$A$3:$B$52,2,FALSE)</f>
        <v>45022</v>
      </c>
      <c r="C60" s="34">
        <f>VLOOKUP(A60,Transaksi!$A$3:$C$52,3,FALSE)</f>
        <v>0.07679398148</v>
      </c>
      <c r="D60" s="44" t="s">
        <v>19</v>
      </c>
      <c r="E60" s="44" t="s">
        <v>555</v>
      </c>
      <c r="F60" s="44">
        <v>0.0</v>
      </c>
      <c r="G60" s="45" t="s">
        <v>260</v>
      </c>
      <c r="H60" s="24" t="s">
        <v>529</v>
      </c>
      <c r="I60" s="44" t="s">
        <v>405</v>
      </c>
      <c r="J60" s="24" t="s">
        <v>388</v>
      </c>
      <c r="K60" s="32">
        <v>2.0</v>
      </c>
      <c r="S60" s="47" t="s">
        <v>89</v>
      </c>
      <c r="T60" s="46" t="s">
        <v>70</v>
      </c>
      <c r="U60" s="47" t="s">
        <v>58</v>
      </c>
      <c r="V60" s="47" t="s">
        <v>71</v>
      </c>
      <c r="W60" s="47" t="s">
        <v>74</v>
      </c>
      <c r="X60" s="48">
        <v>25.0</v>
      </c>
      <c r="Y60" s="48">
        <v>1250000.0</v>
      </c>
    </row>
    <row r="61">
      <c r="A61" s="32" t="s">
        <v>530</v>
      </c>
      <c r="B61" s="33">
        <f>VLOOKUP(A61,Transaksi!$A$3:$B$52,2,FALSE)</f>
        <v>45033</v>
      </c>
      <c r="C61" s="34">
        <f>VLOOKUP(A61,Transaksi!$A$3:$C$52,3,FALSE)</f>
        <v>0.9832291667</v>
      </c>
      <c r="D61" s="44" t="s">
        <v>17</v>
      </c>
      <c r="E61" s="44" t="s">
        <v>541</v>
      </c>
      <c r="F61" s="44">
        <v>0.0</v>
      </c>
      <c r="G61" s="45" t="s">
        <v>199</v>
      </c>
      <c r="H61" s="24" t="s">
        <v>531</v>
      </c>
      <c r="I61" s="44" t="s">
        <v>410</v>
      </c>
      <c r="J61" s="24" t="s">
        <v>388</v>
      </c>
      <c r="K61" s="32">
        <v>1.0</v>
      </c>
      <c r="S61" s="47" t="s">
        <v>90</v>
      </c>
      <c r="T61" s="46" t="s">
        <v>70</v>
      </c>
      <c r="U61" s="47" t="s">
        <v>58</v>
      </c>
      <c r="V61" s="47" t="s">
        <v>76</v>
      </c>
      <c r="W61" s="47" t="s">
        <v>72</v>
      </c>
      <c r="X61" s="48">
        <v>25.0</v>
      </c>
      <c r="Y61" s="48">
        <v>5000000.0</v>
      </c>
    </row>
    <row r="62">
      <c r="A62" s="32" t="s">
        <v>532</v>
      </c>
      <c r="B62" s="33">
        <f>VLOOKUP(A62,Transaksi!$A$3:$B$52,2,FALSE)</f>
        <v>45206</v>
      </c>
      <c r="C62" s="34">
        <f>VLOOKUP(A62,Transaksi!$A$3:$C$52,3,FALSE)</f>
        <v>0.8819907407</v>
      </c>
      <c r="D62" s="44" t="s">
        <v>19</v>
      </c>
      <c r="E62" s="44" t="s">
        <v>544</v>
      </c>
      <c r="F62" s="44">
        <v>3.0</v>
      </c>
      <c r="G62" s="45" t="s">
        <v>218</v>
      </c>
      <c r="H62" s="24" t="s">
        <v>533</v>
      </c>
      <c r="I62" s="44" t="s">
        <v>417</v>
      </c>
      <c r="J62" s="24" t="s">
        <v>392</v>
      </c>
      <c r="K62" s="32">
        <v>1.0</v>
      </c>
      <c r="S62" s="47" t="s">
        <v>91</v>
      </c>
      <c r="T62" s="46" t="s">
        <v>70</v>
      </c>
      <c r="U62" s="47" t="s">
        <v>58</v>
      </c>
      <c r="V62" s="47" t="s">
        <v>76</v>
      </c>
      <c r="W62" s="47" t="s">
        <v>74</v>
      </c>
      <c r="X62" s="48">
        <v>25.0</v>
      </c>
      <c r="Y62" s="48">
        <v>5000000.0</v>
      </c>
    </row>
    <row r="63">
      <c r="S63" s="47" t="s">
        <v>92</v>
      </c>
      <c r="T63" s="46" t="s">
        <v>70</v>
      </c>
      <c r="U63" s="47" t="s">
        <v>58</v>
      </c>
      <c r="V63" s="47" t="s">
        <v>79</v>
      </c>
      <c r="W63" s="47" t="s">
        <v>72</v>
      </c>
      <c r="X63" s="48">
        <v>25.0</v>
      </c>
      <c r="Y63" s="48">
        <v>2.025E7</v>
      </c>
    </row>
    <row r="64">
      <c r="S64" s="47" t="s">
        <v>94</v>
      </c>
      <c r="T64" s="46" t="s">
        <v>70</v>
      </c>
      <c r="U64" s="47" t="s">
        <v>64</v>
      </c>
      <c r="V64" s="47" t="s">
        <v>71</v>
      </c>
      <c r="W64" s="47" t="s">
        <v>72</v>
      </c>
      <c r="X64" s="48">
        <v>25.0</v>
      </c>
      <c r="Y64" s="48">
        <v>1750000.0</v>
      </c>
    </row>
    <row r="65">
      <c r="S65" s="47" t="s">
        <v>95</v>
      </c>
      <c r="T65" s="46" t="s">
        <v>70</v>
      </c>
      <c r="U65" s="47" t="s">
        <v>64</v>
      </c>
      <c r="V65" s="47" t="s">
        <v>71</v>
      </c>
      <c r="W65" s="47" t="s">
        <v>74</v>
      </c>
      <c r="X65" s="48">
        <v>25.0</v>
      </c>
      <c r="Y65" s="48">
        <v>1750000.0</v>
      </c>
    </row>
    <row r="66">
      <c r="S66" s="47" t="s">
        <v>96</v>
      </c>
      <c r="T66" s="46" t="s">
        <v>70</v>
      </c>
      <c r="U66" s="47" t="s">
        <v>64</v>
      </c>
      <c r="V66" s="47" t="s">
        <v>76</v>
      </c>
      <c r="W66" s="47" t="s">
        <v>72</v>
      </c>
      <c r="X66" s="48">
        <v>25.0</v>
      </c>
      <c r="Y66" s="48">
        <v>3250000.0</v>
      </c>
    </row>
    <row r="67">
      <c r="S67" s="47" t="s">
        <v>97</v>
      </c>
      <c r="T67" s="46" t="s">
        <v>70</v>
      </c>
      <c r="U67" s="47" t="s">
        <v>64</v>
      </c>
      <c r="V67" s="47" t="s">
        <v>76</v>
      </c>
      <c r="W67" s="47" t="s">
        <v>74</v>
      </c>
      <c r="X67" s="48">
        <v>25.0</v>
      </c>
      <c r="Y67" s="48">
        <v>3250000.0</v>
      </c>
    </row>
    <row r="68">
      <c r="S68" s="47" t="s">
        <v>98</v>
      </c>
      <c r="T68" s="46" t="s">
        <v>70</v>
      </c>
      <c r="U68" s="47" t="s">
        <v>64</v>
      </c>
      <c r="V68" s="47" t="s">
        <v>79</v>
      </c>
      <c r="W68" s="47" t="s">
        <v>72</v>
      </c>
      <c r="X68" s="48">
        <v>25.0</v>
      </c>
      <c r="Y68" s="48">
        <v>1.825E7</v>
      </c>
    </row>
    <row r="69">
      <c r="S69" s="47" t="s">
        <v>99</v>
      </c>
      <c r="T69" s="46" t="s">
        <v>70</v>
      </c>
      <c r="U69" s="47" t="s">
        <v>64</v>
      </c>
      <c r="V69" s="47" t="s">
        <v>79</v>
      </c>
      <c r="W69" s="47" t="s">
        <v>74</v>
      </c>
      <c r="X69" s="48">
        <v>25.0</v>
      </c>
      <c r="Y69" s="48">
        <v>1.825E7</v>
      </c>
    </row>
    <row r="70">
      <c r="S70" s="47" t="s">
        <v>100</v>
      </c>
      <c r="T70" s="46" t="s">
        <v>70</v>
      </c>
      <c r="U70" s="47" t="s">
        <v>101</v>
      </c>
      <c r="V70" s="47" t="s">
        <v>71</v>
      </c>
      <c r="W70" s="47" t="s">
        <v>72</v>
      </c>
      <c r="X70" s="48">
        <v>25.0</v>
      </c>
      <c r="Y70" s="48">
        <v>1750000.0</v>
      </c>
    </row>
    <row r="71">
      <c r="S71" s="47" t="s">
        <v>102</v>
      </c>
      <c r="T71" s="46" t="s">
        <v>70</v>
      </c>
      <c r="U71" s="47" t="s">
        <v>101</v>
      </c>
      <c r="V71" s="47" t="s">
        <v>71</v>
      </c>
      <c r="W71" s="47" t="s">
        <v>74</v>
      </c>
      <c r="X71" s="48">
        <v>25.0</v>
      </c>
      <c r="Y71" s="48">
        <v>1750000.0</v>
      </c>
    </row>
    <row r="72">
      <c r="S72" s="47" t="s">
        <v>103</v>
      </c>
      <c r="T72" s="46" t="s">
        <v>70</v>
      </c>
      <c r="U72" s="47" t="s">
        <v>101</v>
      </c>
      <c r="V72" s="47" t="s">
        <v>76</v>
      </c>
      <c r="W72" s="47" t="s">
        <v>72</v>
      </c>
      <c r="X72" s="48">
        <v>25.0</v>
      </c>
      <c r="Y72" s="48">
        <v>3500000.0</v>
      </c>
    </row>
    <row r="73">
      <c r="S73" s="47" t="s">
        <v>104</v>
      </c>
      <c r="T73" s="46" t="s">
        <v>70</v>
      </c>
      <c r="U73" s="47" t="s">
        <v>101</v>
      </c>
      <c r="V73" s="47" t="s">
        <v>76</v>
      </c>
      <c r="W73" s="47" t="s">
        <v>74</v>
      </c>
      <c r="X73" s="48">
        <v>25.0</v>
      </c>
      <c r="Y73" s="48">
        <v>3500000.0</v>
      </c>
    </row>
    <row r="74">
      <c r="S74" s="47" t="s">
        <v>105</v>
      </c>
      <c r="T74" s="46" t="s">
        <v>70</v>
      </c>
      <c r="U74" s="47" t="s">
        <v>101</v>
      </c>
      <c r="V74" s="47" t="s">
        <v>79</v>
      </c>
      <c r="W74" s="47" t="s">
        <v>72</v>
      </c>
      <c r="X74" s="48">
        <v>25.0</v>
      </c>
      <c r="Y74" s="48">
        <v>2.175E7</v>
      </c>
    </row>
    <row r="75">
      <c r="S75" s="47" t="s">
        <v>106</v>
      </c>
      <c r="T75" s="46" t="s">
        <v>70</v>
      </c>
      <c r="U75" s="47" t="s">
        <v>101</v>
      </c>
      <c r="V75" s="47" t="s">
        <v>79</v>
      </c>
      <c r="W75" s="47" t="s">
        <v>74</v>
      </c>
      <c r="X75" s="48">
        <v>25.0</v>
      </c>
      <c r="Y75" s="48">
        <v>2.175E7</v>
      </c>
    </row>
    <row r="76">
      <c r="S76" s="47" t="s">
        <v>107</v>
      </c>
      <c r="T76" s="46" t="s">
        <v>108</v>
      </c>
      <c r="U76" s="47" t="s">
        <v>109</v>
      </c>
      <c r="V76" s="47" t="s">
        <v>110</v>
      </c>
      <c r="W76" s="47" t="s">
        <v>111</v>
      </c>
      <c r="X76" s="48">
        <v>25.0</v>
      </c>
      <c r="Y76" s="48">
        <v>300000.0</v>
      </c>
    </row>
    <row r="77">
      <c r="S77" s="47" t="s">
        <v>112</v>
      </c>
      <c r="T77" s="46" t="s">
        <v>108</v>
      </c>
      <c r="U77" s="47" t="s">
        <v>109</v>
      </c>
      <c r="V77" s="47" t="s">
        <v>110</v>
      </c>
      <c r="W77" s="47" t="s">
        <v>113</v>
      </c>
      <c r="X77" s="48">
        <v>25.0</v>
      </c>
      <c r="Y77" s="48">
        <v>300000.0</v>
      </c>
    </row>
    <row r="78">
      <c r="S78" s="47" t="s">
        <v>114</v>
      </c>
      <c r="T78" s="46" t="s">
        <v>108</v>
      </c>
      <c r="U78" s="47" t="s">
        <v>109</v>
      </c>
      <c r="V78" s="47" t="s">
        <v>115</v>
      </c>
      <c r="W78" s="47" t="s">
        <v>111</v>
      </c>
      <c r="X78" s="48">
        <v>25.0</v>
      </c>
      <c r="Y78" s="48">
        <v>600000.0</v>
      </c>
    </row>
    <row r="79">
      <c r="S79" s="47" t="s">
        <v>116</v>
      </c>
      <c r="T79" s="46" t="s">
        <v>108</v>
      </c>
      <c r="U79" s="47" t="s">
        <v>109</v>
      </c>
      <c r="V79" s="47" t="s">
        <v>115</v>
      </c>
      <c r="W79" s="47" t="s">
        <v>113</v>
      </c>
      <c r="X79" s="48">
        <v>25.0</v>
      </c>
      <c r="Y79" s="48">
        <v>600000.0</v>
      </c>
    </row>
    <row r="80">
      <c r="S80" s="47" t="s">
        <v>117</v>
      </c>
      <c r="T80" s="46" t="s">
        <v>108</v>
      </c>
      <c r="U80" s="47" t="s">
        <v>109</v>
      </c>
      <c r="V80" s="47" t="s">
        <v>118</v>
      </c>
      <c r="W80" s="47" t="s">
        <v>111</v>
      </c>
      <c r="X80" s="48">
        <v>25.0</v>
      </c>
      <c r="Y80" s="48">
        <v>1200000.0</v>
      </c>
    </row>
    <row r="81">
      <c r="S81" s="47" t="s">
        <v>119</v>
      </c>
      <c r="T81" s="46" t="s">
        <v>108</v>
      </c>
      <c r="U81" s="47" t="s">
        <v>109</v>
      </c>
      <c r="V81" s="47" t="s">
        <v>118</v>
      </c>
      <c r="W81" s="47" t="s">
        <v>113</v>
      </c>
      <c r="X81" s="48">
        <v>25.0</v>
      </c>
      <c r="Y81" s="48">
        <v>1200000.0</v>
      </c>
    </row>
    <row r="82">
      <c r="S82" s="47" t="s">
        <v>120</v>
      </c>
      <c r="T82" s="46" t="s">
        <v>108</v>
      </c>
      <c r="U82" s="47" t="s">
        <v>121</v>
      </c>
      <c r="V82" s="47" t="s">
        <v>110</v>
      </c>
      <c r="W82" s="47" t="s">
        <v>111</v>
      </c>
      <c r="X82" s="48">
        <v>25.0</v>
      </c>
      <c r="Y82" s="48">
        <v>350000.0</v>
      </c>
    </row>
    <row r="83">
      <c r="S83" s="47" t="s">
        <v>122</v>
      </c>
      <c r="T83" s="46" t="s">
        <v>108</v>
      </c>
      <c r="U83" s="47" t="s">
        <v>121</v>
      </c>
      <c r="V83" s="47" t="s">
        <v>110</v>
      </c>
      <c r="W83" s="47" t="s">
        <v>113</v>
      </c>
      <c r="X83" s="48">
        <v>25.0</v>
      </c>
      <c r="Y83" s="48">
        <v>350000.0</v>
      </c>
    </row>
    <row r="84">
      <c r="S84" s="47" t="s">
        <v>123</v>
      </c>
      <c r="T84" s="46" t="s">
        <v>108</v>
      </c>
      <c r="U84" s="47" t="s">
        <v>121</v>
      </c>
      <c r="V84" s="47" t="s">
        <v>115</v>
      </c>
      <c r="W84" s="47" t="s">
        <v>111</v>
      </c>
      <c r="X84" s="48">
        <v>25.0</v>
      </c>
      <c r="Y84" s="48">
        <v>600000.0</v>
      </c>
    </row>
    <row r="85">
      <c r="S85" s="47" t="s">
        <v>124</v>
      </c>
      <c r="T85" s="46" t="s">
        <v>108</v>
      </c>
      <c r="U85" s="47" t="s">
        <v>121</v>
      </c>
      <c r="V85" s="47" t="s">
        <v>115</v>
      </c>
      <c r="W85" s="47" t="s">
        <v>113</v>
      </c>
      <c r="X85" s="48">
        <v>25.0</v>
      </c>
      <c r="Y85" s="48">
        <v>600000.0</v>
      </c>
    </row>
    <row r="86">
      <c r="S86" s="47" t="s">
        <v>125</v>
      </c>
      <c r="T86" s="46" t="s">
        <v>108</v>
      </c>
      <c r="U86" s="47" t="s">
        <v>121</v>
      </c>
      <c r="V86" s="47" t="s">
        <v>118</v>
      </c>
      <c r="W86" s="47" t="s">
        <v>111</v>
      </c>
      <c r="X86" s="48">
        <v>25.0</v>
      </c>
      <c r="Y86" s="48">
        <v>1050000.0</v>
      </c>
    </row>
    <row r="87">
      <c r="S87" s="47" t="s">
        <v>126</v>
      </c>
      <c r="T87" s="46" t="s">
        <v>108</v>
      </c>
      <c r="U87" s="47" t="s">
        <v>121</v>
      </c>
      <c r="V87" s="47" t="s">
        <v>118</v>
      </c>
      <c r="W87" s="47" t="s">
        <v>113</v>
      </c>
      <c r="X87" s="48">
        <v>25.0</v>
      </c>
      <c r="Y87" s="48">
        <v>1050000.0</v>
      </c>
    </row>
    <row r="88">
      <c r="S88" s="47" t="s">
        <v>127</v>
      </c>
      <c r="T88" s="46" t="s">
        <v>108</v>
      </c>
      <c r="U88" s="47" t="s">
        <v>128</v>
      </c>
      <c r="V88" s="47" t="s">
        <v>110</v>
      </c>
      <c r="W88" s="47" t="s">
        <v>111</v>
      </c>
      <c r="X88" s="48">
        <v>25.0</v>
      </c>
      <c r="Y88" s="48">
        <v>500000.0</v>
      </c>
    </row>
    <row r="89">
      <c r="S89" s="47" t="s">
        <v>129</v>
      </c>
      <c r="T89" s="46" t="s">
        <v>108</v>
      </c>
      <c r="U89" s="47" t="s">
        <v>128</v>
      </c>
      <c r="V89" s="47" t="s">
        <v>110</v>
      </c>
      <c r="W89" s="47" t="s">
        <v>113</v>
      </c>
      <c r="X89" s="48">
        <v>25.0</v>
      </c>
      <c r="Y89" s="48">
        <v>500000.0</v>
      </c>
    </row>
    <row r="90">
      <c r="S90" s="47" t="s">
        <v>130</v>
      </c>
      <c r="T90" s="46" t="s">
        <v>108</v>
      </c>
      <c r="U90" s="47" t="s">
        <v>128</v>
      </c>
      <c r="V90" s="47" t="s">
        <v>115</v>
      </c>
      <c r="W90" s="47" t="s">
        <v>111</v>
      </c>
      <c r="X90" s="48">
        <v>25.0</v>
      </c>
      <c r="Y90" s="48">
        <v>800000.0</v>
      </c>
    </row>
    <row r="91">
      <c r="S91" s="47" t="s">
        <v>131</v>
      </c>
      <c r="T91" s="46" t="s">
        <v>108</v>
      </c>
      <c r="U91" s="47" t="s">
        <v>128</v>
      </c>
      <c r="V91" s="47" t="s">
        <v>115</v>
      </c>
      <c r="W91" s="47" t="s">
        <v>113</v>
      </c>
      <c r="X91" s="48">
        <v>25.0</v>
      </c>
      <c r="Y91" s="48">
        <v>800000.0</v>
      </c>
    </row>
    <row r="92">
      <c r="S92" s="47" t="s">
        <v>132</v>
      </c>
      <c r="T92" s="46" t="s">
        <v>108</v>
      </c>
      <c r="U92" s="47" t="s">
        <v>128</v>
      </c>
      <c r="V92" s="47" t="s">
        <v>118</v>
      </c>
      <c r="W92" s="47" t="s">
        <v>111</v>
      </c>
      <c r="X92" s="48">
        <v>25.0</v>
      </c>
      <c r="Y92" s="48">
        <v>1200000.0</v>
      </c>
    </row>
    <row r="93">
      <c r="S93" s="47" t="s">
        <v>133</v>
      </c>
      <c r="T93" s="46" t="s">
        <v>108</v>
      </c>
      <c r="U93" s="47" t="s">
        <v>128</v>
      </c>
      <c r="V93" s="47" t="s">
        <v>118</v>
      </c>
      <c r="W93" s="47" t="s">
        <v>113</v>
      </c>
      <c r="X93" s="48">
        <v>25.0</v>
      </c>
      <c r="Y93" s="48">
        <v>1200000.0</v>
      </c>
    </row>
    <row r="94">
      <c r="S94" s="47" t="s">
        <v>134</v>
      </c>
      <c r="T94" s="46" t="s">
        <v>108</v>
      </c>
      <c r="U94" s="47" t="s">
        <v>135</v>
      </c>
      <c r="V94" s="47" t="s">
        <v>110</v>
      </c>
      <c r="W94" s="47" t="s">
        <v>111</v>
      </c>
      <c r="X94" s="48">
        <v>25.0</v>
      </c>
      <c r="Y94" s="48">
        <v>500000.0</v>
      </c>
    </row>
    <row r="95">
      <c r="S95" s="47" t="s">
        <v>136</v>
      </c>
      <c r="T95" s="46" t="s">
        <v>108</v>
      </c>
      <c r="U95" s="47" t="s">
        <v>135</v>
      </c>
      <c r="V95" s="47" t="s">
        <v>110</v>
      </c>
      <c r="W95" s="47" t="s">
        <v>113</v>
      </c>
      <c r="X95" s="48">
        <v>25.0</v>
      </c>
      <c r="Y95" s="48">
        <v>500000.0</v>
      </c>
    </row>
    <row r="96">
      <c r="S96" s="47" t="s">
        <v>137</v>
      </c>
      <c r="T96" s="46" t="s">
        <v>108</v>
      </c>
      <c r="U96" s="47" t="s">
        <v>135</v>
      </c>
      <c r="V96" s="47" t="s">
        <v>115</v>
      </c>
      <c r="W96" s="47" t="s">
        <v>111</v>
      </c>
      <c r="X96" s="48">
        <v>25.0</v>
      </c>
      <c r="Y96" s="48">
        <v>650000.0</v>
      </c>
    </row>
    <row r="97">
      <c r="S97" s="47" t="s">
        <v>138</v>
      </c>
      <c r="T97" s="46" t="s">
        <v>108</v>
      </c>
      <c r="U97" s="47" t="s">
        <v>135</v>
      </c>
      <c r="V97" s="47" t="s">
        <v>115</v>
      </c>
      <c r="W97" s="47" t="s">
        <v>113</v>
      </c>
      <c r="X97" s="48">
        <v>25.0</v>
      </c>
      <c r="Y97" s="48">
        <v>650000.0</v>
      </c>
    </row>
    <row r="98">
      <c r="S98" s="47" t="s">
        <v>139</v>
      </c>
      <c r="T98" s="46" t="s">
        <v>108</v>
      </c>
      <c r="U98" s="47" t="s">
        <v>135</v>
      </c>
      <c r="V98" s="47" t="s">
        <v>118</v>
      </c>
      <c r="W98" s="47" t="s">
        <v>111</v>
      </c>
      <c r="X98" s="48">
        <v>25.0</v>
      </c>
      <c r="Y98" s="48">
        <v>1050000.0</v>
      </c>
    </row>
    <row r="99">
      <c r="S99" s="47" t="s">
        <v>140</v>
      </c>
      <c r="T99" s="46" t="s">
        <v>108</v>
      </c>
      <c r="U99" s="47" t="s">
        <v>135</v>
      </c>
      <c r="V99" s="47" t="s">
        <v>118</v>
      </c>
      <c r="W99" s="47" t="s">
        <v>113</v>
      </c>
      <c r="X99" s="48">
        <v>25.0</v>
      </c>
      <c r="Y99" s="48">
        <v>1050000.0</v>
      </c>
    </row>
    <row r="100">
      <c r="S100" s="47" t="s">
        <v>141</v>
      </c>
      <c r="T100" s="46" t="s">
        <v>108</v>
      </c>
      <c r="U100" s="47" t="s">
        <v>142</v>
      </c>
      <c r="V100" s="47" t="s">
        <v>110</v>
      </c>
      <c r="W100" s="47" t="s">
        <v>111</v>
      </c>
      <c r="X100" s="48">
        <v>25.0</v>
      </c>
      <c r="Y100" s="48">
        <v>250000.0</v>
      </c>
    </row>
    <row r="101">
      <c r="S101" s="47" t="s">
        <v>143</v>
      </c>
      <c r="T101" s="46" t="s">
        <v>108</v>
      </c>
      <c r="U101" s="47" t="s">
        <v>142</v>
      </c>
      <c r="V101" s="47" t="s">
        <v>110</v>
      </c>
      <c r="W101" s="47" t="s">
        <v>113</v>
      </c>
      <c r="X101" s="48">
        <v>25.0</v>
      </c>
      <c r="Y101" s="48">
        <v>250000.0</v>
      </c>
    </row>
    <row r="102">
      <c r="S102" s="47" t="s">
        <v>144</v>
      </c>
      <c r="T102" s="46" t="s">
        <v>108</v>
      </c>
      <c r="U102" s="47" t="s">
        <v>142</v>
      </c>
      <c r="V102" s="47" t="s">
        <v>115</v>
      </c>
      <c r="W102" s="47" t="s">
        <v>111</v>
      </c>
      <c r="X102" s="48">
        <v>25.0</v>
      </c>
      <c r="Y102" s="48">
        <v>850000.0</v>
      </c>
    </row>
    <row r="103">
      <c r="S103" s="47" t="s">
        <v>145</v>
      </c>
      <c r="T103" s="46" t="s">
        <v>108</v>
      </c>
      <c r="U103" s="47" t="s">
        <v>142</v>
      </c>
      <c r="V103" s="47" t="s">
        <v>115</v>
      </c>
      <c r="W103" s="47" t="s">
        <v>113</v>
      </c>
      <c r="X103" s="48">
        <v>25.0</v>
      </c>
      <c r="Y103" s="48">
        <v>850000.0</v>
      </c>
    </row>
    <row r="104">
      <c r="S104" s="47" t="s">
        <v>146</v>
      </c>
      <c r="T104" s="46" t="s">
        <v>108</v>
      </c>
      <c r="U104" s="47" t="s">
        <v>142</v>
      </c>
      <c r="V104" s="47" t="s">
        <v>118</v>
      </c>
      <c r="W104" s="47" t="s">
        <v>111</v>
      </c>
      <c r="X104" s="48">
        <v>25.0</v>
      </c>
      <c r="Y104" s="48">
        <v>950000.0</v>
      </c>
    </row>
    <row r="105">
      <c r="S105" s="47" t="s">
        <v>147</v>
      </c>
      <c r="T105" s="46" t="s">
        <v>108</v>
      </c>
      <c r="U105" s="47" t="s">
        <v>142</v>
      </c>
      <c r="V105" s="47" t="s">
        <v>118</v>
      </c>
      <c r="W105" s="47" t="s">
        <v>113</v>
      </c>
      <c r="X105" s="48">
        <v>25.0</v>
      </c>
      <c r="Y105" s="48">
        <v>950000.0</v>
      </c>
    </row>
    <row r="106">
      <c r="S106" s="47" t="s">
        <v>148</v>
      </c>
      <c r="T106" s="46" t="s">
        <v>149</v>
      </c>
      <c r="U106" s="47" t="s">
        <v>150</v>
      </c>
      <c r="V106" s="47" t="s">
        <v>110</v>
      </c>
      <c r="W106" s="47" t="s">
        <v>151</v>
      </c>
      <c r="X106" s="48">
        <v>25.0</v>
      </c>
      <c r="Y106" s="49">
        <v>1250000.0</v>
      </c>
    </row>
    <row r="107">
      <c r="S107" s="47" t="s">
        <v>152</v>
      </c>
      <c r="T107" s="46" t="s">
        <v>149</v>
      </c>
      <c r="U107" s="47" t="s">
        <v>150</v>
      </c>
      <c r="V107" s="47" t="s">
        <v>110</v>
      </c>
      <c r="W107" s="47" t="s">
        <v>153</v>
      </c>
      <c r="X107" s="48">
        <v>25.0</v>
      </c>
      <c r="Y107" s="49">
        <v>1250000.0</v>
      </c>
    </row>
    <row r="108">
      <c r="S108" s="47" t="s">
        <v>154</v>
      </c>
      <c r="T108" s="46" t="s">
        <v>149</v>
      </c>
      <c r="U108" s="47" t="s">
        <v>150</v>
      </c>
      <c r="V108" s="47" t="s">
        <v>155</v>
      </c>
      <c r="W108" s="47" t="s">
        <v>151</v>
      </c>
      <c r="X108" s="48">
        <v>25.0</v>
      </c>
      <c r="Y108" s="49">
        <v>1800000.0</v>
      </c>
    </row>
    <row r="109">
      <c r="S109" s="47" t="s">
        <v>156</v>
      </c>
      <c r="T109" s="46" t="s">
        <v>149</v>
      </c>
      <c r="U109" s="47" t="s">
        <v>150</v>
      </c>
      <c r="V109" s="47" t="s">
        <v>155</v>
      </c>
      <c r="W109" s="47" t="s">
        <v>153</v>
      </c>
      <c r="X109" s="48">
        <v>25.0</v>
      </c>
      <c r="Y109" s="49">
        <v>1800000.0</v>
      </c>
    </row>
    <row r="110">
      <c r="S110" s="47" t="s">
        <v>157</v>
      </c>
      <c r="T110" s="46" t="s">
        <v>149</v>
      </c>
      <c r="U110" s="47" t="s">
        <v>109</v>
      </c>
      <c r="V110" s="47" t="s">
        <v>110</v>
      </c>
      <c r="W110" s="47" t="s">
        <v>151</v>
      </c>
      <c r="X110" s="48">
        <v>25.0</v>
      </c>
      <c r="Y110" s="49">
        <v>1150000.0</v>
      </c>
    </row>
    <row r="111">
      <c r="S111" s="47" t="s">
        <v>158</v>
      </c>
      <c r="T111" s="46" t="s">
        <v>149</v>
      </c>
      <c r="U111" s="47" t="s">
        <v>109</v>
      </c>
      <c r="V111" s="47" t="s">
        <v>110</v>
      </c>
      <c r="W111" s="47" t="s">
        <v>153</v>
      </c>
      <c r="X111" s="48">
        <v>25.0</v>
      </c>
      <c r="Y111" s="49">
        <v>1150000.0</v>
      </c>
    </row>
    <row r="112">
      <c r="S112" s="47" t="s">
        <v>159</v>
      </c>
      <c r="T112" s="46" t="s">
        <v>149</v>
      </c>
      <c r="U112" s="47" t="s">
        <v>109</v>
      </c>
      <c r="V112" s="47" t="s">
        <v>155</v>
      </c>
      <c r="W112" s="47" t="s">
        <v>151</v>
      </c>
      <c r="X112" s="48">
        <v>25.0</v>
      </c>
      <c r="Y112" s="49">
        <v>2350000.0</v>
      </c>
    </row>
    <row r="113">
      <c r="S113" s="47" t="s">
        <v>160</v>
      </c>
      <c r="T113" s="46" t="s">
        <v>149</v>
      </c>
      <c r="U113" s="47" t="s">
        <v>109</v>
      </c>
      <c r="V113" s="47" t="s">
        <v>155</v>
      </c>
      <c r="W113" s="47" t="s">
        <v>153</v>
      </c>
      <c r="X113" s="48">
        <v>25.0</v>
      </c>
      <c r="Y113" s="49">
        <v>2350000.0</v>
      </c>
    </row>
    <row r="114">
      <c r="S114" s="47" t="s">
        <v>161</v>
      </c>
      <c r="T114" s="46" t="s">
        <v>149</v>
      </c>
      <c r="U114" s="47" t="s">
        <v>121</v>
      </c>
      <c r="V114" s="47" t="s">
        <v>110</v>
      </c>
      <c r="W114" s="47" t="s">
        <v>151</v>
      </c>
      <c r="X114" s="48">
        <v>25.0</v>
      </c>
      <c r="Y114" s="49">
        <v>1350000.0</v>
      </c>
    </row>
    <row r="115">
      <c r="S115" s="47" t="s">
        <v>162</v>
      </c>
      <c r="T115" s="46" t="s">
        <v>149</v>
      </c>
      <c r="U115" s="47" t="s">
        <v>121</v>
      </c>
      <c r="V115" s="47" t="s">
        <v>110</v>
      </c>
      <c r="W115" s="47" t="s">
        <v>153</v>
      </c>
      <c r="X115" s="48">
        <v>25.0</v>
      </c>
      <c r="Y115" s="49">
        <v>2350000.0</v>
      </c>
    </row>
    <row r="116">
      <c r="S116" s="47" t="s">
        <v>163</v>
      </c>
      <c r="T116" s="46" t="s">
        <v>149</v>
      </c>
      <c r="U116" s="47" t="s">
        <v>121</v>
      </c>
      <c r="V116" s="47" t="s">
        <v>155</v>
      </c>
      <c r="W116" s="47" t="s">
        <v>151</v>
      </c>
      <c r="X116" s="48">
        <v>25.0</v>
      </c>
      <c r="Y116" s="49">
        <v>1750000.0</v>
      </c>
    </row>
    <row r="117">
      <c r="S117" s="47" t="s">
        <v>164</v>
      </c>
      <c r="T117" s="46" t="s">
        <v>149</v>
      </c>
      <c r="U117" s="47" t="s">
        <v>121</v>
      </c>
      <c r="V117" s="47" t="s">
        <v>155</v>
      </c>
      <c r="W117" s="47" t="s">
        <v>153</v>
      </c>
      <c r="X117" s="48">
        <v>25.0</v>
      </c>
      <c r="Y117" s="49">
        <v>1750000.0</v>
      </c>
    </row>
    <row r="118">
      <c r="S118" s="47" t="s">
        <v>165</v>
      </c>
      <c r="T118" s="46" t="s">
        <v>149</v>
      </c>
      <c r="U118" s="47" t="s">
        <v>128</v>
      </c>
      <c r="V118" s="47" t="s">
        <v>110</v>
      </c>
      <c r="W118" s="47" t="s">
        <v>151</v>
      </c>
      <c r="X118" s="48">
        <v>25.0</v>
      </c>
      <c r="Y118" s="49">
        <v>1150000.0</v>
      </c>
    </row>
    <row r="119">
      <c r="S119" s="47" t="s">
        <v>166</v>
      </c>
      <c r="T119" s="46" t="s">
        <v>149</v>
      </c>
      <c r="U119" s="47" t="s">
        <v>128</v>
      </c>
      <c r="V119" s="47" t="s">
        <v>110</v>
      </c>
      <c r="W119" s="47" t="s">
        <v>153</v>
      </c>
      <c r="X119" s="48">
        <v>25.0</v>
      </c>
      <c r="Y119" s="49">
        <v>1150000.0</v>
      </c>
    </row>
    <row r="120">
      <c r="S120" s="47" t="s">
        <v>167</v>
      </c>
      <c r="T120" s="46" t="s">
        <v>149</v>
      </c>
      <c r="U120" s="47" t="s">
        <v>128</v>
      </c>
      <c r="V120" s="47" t="s">
        <v>155</v>
      </c>
      <c r="W120" s="47" t="s">
        <v>151</v>
      </c>
      <c r="X120" s="48">
        <v>25.0</v>
      </c>
      <c r="Y120" s="49">
        <v>1900000.0</v>
      </c>
    </row>
    <row r="121">
      <c r="S121" s="47" t="s">
        <v>168</v>
      </c>
      <c r="T121" s="46" t="s">
        <v>149</v>
      </c>
      <c r="U121" s="47" t="s">
        <v>128</v>
      </c>
      <c r="V121" s="47" t="s">
        <v>155</v>
      </c>
      <c r="W121" s="47" t="s">
        <v>153</v>
      </c>
      <c r="X121" s="48">
        <v>25.0</v>
      </c>
      <c r="Y121" s="49">
        <v>1900000.0</v>
      </c>
    </row>
    <row r="122">
      <c r="S122" s="47" t="s">
        <v>169</v>
      </c>
      <c r="T122" s="46" t="s">
        <v>149</v>
      </c>
      <c r="U122" s="47" t="s">
        <v>64</v>
      </c>
      <c r="V122" s="47" t="s">
        <v>110</v>
      </c>
      <c r="W122" s="47" t="s">
        <v>151</v>
      </c>
      <c r="X122" s="48">
        <v>25.0</v>
      </c>
      <c r="Y122" s="49">
        <v>1350000.0</v>
      </c>
    </row>
    <row r="123">
      <c r="S123" s="47" t="s">
        <v>170</v>
      </c>
      <c r="T123" s="46" t="s">
        <v>149</v>
      </c>
      <c r="U123" s="47" t="s">
        <v>64</v>
      </c>
      <c r="V123" s="47" t="s">
        <v>110</v>
      </c>
      <c r="W123" s="47" t="s">
        <v>153</v>
      </c>
      <c r="X123" s="48">
        <v>25.0</v>
      </c>
      <c r="Y123" s="49">
        <v>1350000.0</v>
      </c>
    </row>
    <row r="124">
      <c r="S124" s="47" t="s">
        <v>171</v>
      </c>
      <c r="T124" s="46" t="s">
        <v>149</v>
      </c>
      <c r="U124" s="47" t="s">
        <v>64</v>
      </c>
      <c r="V124" s="47" t="s">
        <v>155</v>
      </c>
      <c r="W124" s="47" t="s">
        <v>151</v>
      </c>
      <c r="X124" s="48">
        <v>25.0</v>
      </c>
      <c r="Y124" s="49">
        <v>1600000.0</v>
      </c>
    </row>
    <row r="125">
      <c r="S125" s="47" t="s">
        <v>172</v>
      </c>
      <c r="T125" s="46" t="s">
        <v>149</v>
      </c>
      <c r="U125" s="47" t="s">
        <v>64</v>
      </c>
      <c r="V125" s="47" t="s">
        <v>155</v>
      </c>
      <c r="W125" s="47" t="s">
        <v>153</v>
      </c>
      <c r="X125" s="48">
        <v>25.0</v>
      </c>
      <c r="Y125" s="49">
        <v>1600000.0</v>
      </c>
    </row>
    <row r="126">
      <c r="S126" s="47" t="s">
        <v>173</v>
      </c>
      <c r="T126" s="46" t="s">
        <v>174</v>
      </c>
      <c r="U126" s="47" t="s">
        <v>58</v>
      </c>
      <c r="V126" s="47" t="s">
        <v>175</v>
      </c>
      <c r="W126" s="47" t="s">
        <v>176</v>
      </c>
      <c r="X126" s="48">
        <v>25.0</v>
      </c>
      <c r="Y126" s="48">
        <v>1500000.0</v>
      </c>
    </row>
    <row r="127">
      <c r="S127" s="47" t="s">
        <v>177</v>
      </c>
      <c r="T127" s="46" t="s">
        <v>174</v>
      </c>
      <c r="U127" s="47" t="s">
        <v>58</v>
      </c>
      <c r="V127" s="47" t="s">
        <v>175</v>
      </c>
      <c r="W127" s="47" t="s">
        <v>178</v>
      </c>
      <c r="X127" s="48">
        <v>25.0</v>
      </c>
      <c r="Y127" s="48">
        <v>1500000.0</v>
      </c>
    </row>
    <row r="128">
      <c r="S128" s="47" t="s">
        <v>179</v>
      </c>
      <c r="T128" s="46" t="s">
        <v>174</v>
      </c>
      <c r="U128" s="47" t="s">
        <v>58</v>
      </c>
      <c r="V128" s="47" t="s">
        <v>180</v>
      </c>
      <c r="W128" s="47" t="s">
        <v>176</v>
      </c>
      <c r="X128" s="48">
        <v>25.0</v>
      </c>
      <c r="Y128" s="48">
        <v>4750000.0</v>
      </c>
    </row>
    <row r="129">
      <c r="S129" s="47" t="s">
        <v>181</v>
      </c>
      <c r="T129" s="46" t="s">
        <v>174</v>
      </c>
      <c r="U129" s="47" t="s">
        <v>58</v>
      </c>
      <c r="V129" s="47" t="s">
        <v>180</v>
      </c>
      <c r="W129" s="47" t="s">
        <v>178</v>
      </c>
      <c r="X129" s="48">
        <v>25.0</v>
      </c>
      <c r="Y129" s="48">
        <v>4750000.0</v>
      </c>
    </row>
    <row r="130">
      <c r="S130" s="47" t="s">
        <v>182</v>
      </c>
      <c r="T130" s="46" t="s">
        <v>174</v>
      </c>
      <c r="U130" s="47" t="s">
        <v>58</v>
      </c>
      <c r="V130" s="47" t="s">
        <v>183</v>
      </c>
      <c r="W130" s="47" t="s">
        <v>176</v>
      </c>
      <c r="X130" s="48">
        <v>25.0</v>
      </c>
      <c r="Y130" s="48">
        <v>1.2E7</v>
      </c>
    </row>
    <row r="131">
      <c r="S131" s="47" t="s">
        <v>184</v>
      </c>
      <c r="T131" s="46" t="s">
        <v>174</v>
      </c>
      <c r="U131" s="47" t="s">
        <v>58</v>
      </c>
      <c r="V131" s="47" t="s">
        <v>183</v>
      </c>
      <c r="W131" s="47" t="s">
        <v>178</v>
      </c>
      <c r="X131" s="48">
        <v>25.0</v>
      </c>
      <c r="Y131" s="48">
        <v>1.2E7</v>
      </c>
    </row>
    <row r="132">
      <c r="S132" s="47" t="s">
        <v>185</v>
      </c>
      <c r="T132" s="46" t="s">
        <v>174</v>
      </c>
      <c r="U132" s="47" t="s">
        <v>58</v>
      </c>
      <c r="V132" s="47" t="s">
        <v>186</v>
      </c>
      <c r="W132" s="47" t="s">
        <v>176</v>
      </c>
      <c r="X132" s="48">
        <v>25.0</v>
      </c>
      <c r="Y132" s="48">
        <v>2.525E7</v>
      </c>
    </row>
    <row r="133">
      <c r="S133" s="47" t="s">
        <v>187</v>
      </c>
      <c r="T133" s="46" t="s">
        <v>174</v>
      </c>
      <c r="U133" s="47" t="s">
        <v>58</v>
      </c>
      <c r="V133" s="47" t="s">
        <v>186</v>
      </c>
      <c r="W133" s="47" t="s">
        <v>178</v>
      </c>
      <c r="X133" s="48">
        <v>25.0</v>
      </c>
      <c r="Y133" s="48">
        <v>2.525E7</v>
      </c>
    </row>
    <row r="134">
      <c r="S134" s="47" t="s">
        <v>188</v>
      </c>
      <c r="T134" s="46" t="s">
        <v>174</v>
      </c>
      <c r="U134" s="47" t="s">
        <v>34</v>
      </c>
      <c r="V134" s="47" t="s">
        <v>175</v>
      </c>
      <c r="W134" s="47" t="s">
        <v>176</v>
      </c>
      <c r="X134" s="48">
        <v>25.0</v>
      </c>
      <c r="Y134" s="48">
        <v>3000000.0</v>
      </c>
    </row>
    <row r="135">
      <c r="S135" s="47" t="s">
        <v>189</v>
      </c>
      <c r="T135" s="46" t="s">
        <v>174</v>
      </c>
      <c r="U135" s="47" t="s">
        <v>34</v>
      </c>
      <c r="V135" s="47" t="s">
        <v>175</v>
      </c>
      <c r="W135" s="47" t="s">
        <v>178</v>
      </c>
      <c r="X135" s="48">
        <v>25.0</v>
      </c>
      <c r="Y135" s="48">
        <v>3000000.0</v>
      </c>
    </row>
    <row r="136">
      <c r="S136" s="47" t="s">
        <v>190</v>
      </c>
      <c r="T136" s="46" t="s">
        <v>174</v>
      </c>
      <c r="U136" s="47" t="s">
        <v>34</v>
      </c>
      <c r="V136" s="47" t="s">
        <v>180</v>
      </c>
      <c r="W136" s="47" t="s">
        <v>176</v>
      </c>
      <c r="X136" s="48">
        <v>25.0</v>
      </c>
      <c r="Y136" s="48">
        <v>5000000.0</v>
      </c>
    </row>
    <row r="137">
      <c r="S137" s="47" t="s">
        <v>191</v>
      </c>
      <c r="T137" s="46" t="s">
        <v>174</v>
      </c>
      <c r="U137" s="47" t="s">
        <v>34</v>
      </c>
      <c r="V137" s="47" t="s">
        <v>180</v>
      </c>
      <c r="W137" s="47" t="s">
        <v>178</v>
      </c>
      <c r="X137" s="48">
        <v>25.0</v>
      </c>
      <c r="Y137" s="48">
        <v>5000000.0</v>
      </c>
    </row>
    <row r="138">
      <c r="S138" s="47" t="s">
        <v>192</v>
      </c>
      <c r="T138" s="46" t="s">
        <v>174</v>
      </c>
      <c r="U138" s="47" t="s">
        <v>34</v>
      </c>
      <c r="V138" s="47" t="s">
        <v>183</v>
      </c>
      <c r="W138" s="47" t="s">
        <v>176</v>
      </c>
      <c r="X138" s="48">
        <v>25.0</v>
      </c>
      <c r="Y138" s="48">
        <v>1.175E7</v>
      </c>
    </row>
    <row r="139">
      <c r="S139" s="47" t="s">
        <v>193</v>
      </c>
      <c r="T139" s="46" t="s">
        <v>174</v>
      </c>
      <c r="U139" s="47" t="s">
        <v>34</v>
      </c>
      <c r="V139" s="47" t="s">
        <v>183</v>
      </c>
      <c r="W139" s="47" t="s">
        <v>178</v>
      </c>
      <c r="X139" s="48">
        <v>25.0</v>
      </c>
      <c r="Y139" s="48">
        <v>1.175E7</v>
      </c>
    </row>
    <row r="140">
      <c r="S140" s="47" t="s">
        <v>194</v>
      </c>
      <c r="T140" s="46" t="s">
        <v>174</v>
      </c>
      <c r="U140" s="47" t="s">
        <v>34</v>
      </c>
      <c r="V140" s="47" t="s">
        <v>186</v>
      </c>
      <c r="W140" s="47" t="s">
        <v>176</v>
      </c>
      <c r="X140" s="48">
        <v>25.0</v>
      </c>
      <c r="Y140" s="48">
        <v>1.55E7</v>
      </c>
    </row>
    <row r="141">
      <c r="S141" s="47" t="s">
        <v>195</v>
      </c>
      <c r="T141" s="46" t="s">
        <v>174</v>
      </c>
      <c r="U141" s="47" t="s">
        <v>34</v>
      </c>
      <c r="V141" s="47" t="s">
        <v>186</v>
      </c>
      <c r="W141" s="47" t="s">
        <v>178</v>
      </c>
      <c r="X141" s="48">
        <v>25.0</v>
      </c>
      <c r="Y141" s="48">
        <v>1.55E7</v>
      </c>
    </row>
    <row r="142">
      <c r="S142" s="47" t="s">
        <v>196</v>
      </c>
      <c r="T142" s="46" t="s">
        <v>174</v>
      </c>
      <c r="U142" s="47" t="s">
        <v>64</v>
      </c>
      <c r="V142" s="47" t="s">
        <v>175</v>
      </c>
      <c r="W142" s="47" t="s">
        <v>176</v>
      </c>
      <c r="X142" s="48">
        <v>25.0</v>
      </c>
      <c r="Y142" s="48">
        <v>1250000.0</v>
      </c>
    </row>
    <row r="143">
      <c r="S143" s="47" t="s">
        <v>197</v>
      </c>
      <c r="T143" s="46" t="s">
        <v>174</v>
      </c>
      <c r="U143" s="47" t="s">
        <v>64</v>
      </c>
      <c r="V143" s="47" t="s">
        <v>175</v>
      </c>
      <c r="W143" s="47" t="s">
        <v>178</v>
      </c>
      <c r="X143" s="48">
        <v>25.0</v>
      </c>
      <c r="Y143" s="48">
        <v>1250000.0</v>
      </c>
    </row>
    <row r="144">
      <c r="S144" s="47" t="s">
        <v>198</v>
      </c>
      <c r="T144" s="46" t="s">
        <v>174</v>
      </c>
      <c r="U144" s="47" t="s">
        <v>64</v>
      </c>
      <c r="V144" s="47" t="s">
        <v>180</v>
      </c>
      <c r="W144" s="47" t="s">
        <v>176</v>
      </c>
      <c r="X144" s="48">
        <v>25.0</v>
      </c>
      <c r="Y144" s="48">
        <v>4750000.0</v>
      </c>
    </row>
    <row r="145">
      <c r="S145" s="47" t="s">
        <v>199</v>
      </c>
      <c r="T145" s="46" t="s">
        <v>174</v>
      </c>
      <c r="U145" s="47" t="s">
        <v>64</v>
      </c>
      <c r="V145" s="47" t="s">
        <v>180</v>
      </c>
      <c r="W145" s="47" t="s">
        <v>178</v>
      </c>
      <c r="X145" s="48">
        <v>25.0</v>
      </c>
      <c r="Y145" s="48">
        <v>4750000.0</v>
      </c>
    </row>
    <row r="146">
      <c r="S146" s="47" t="s">
        <v>200</v>
      </c>
      <c r="T146" s="46" t="s">
        <v>174</v>
      </c>
      <c r="U146" s="47" t="s">
        <v>64</v>
      </c>
      <c r="V146" s="47" t="s">
        <v>183</v>
      </c>
      <c r="W146" s="47" t="s">
        <v>176</v>
      </c>
      <c r="X146" s="48">
        <v>25.0</v>
      </c>
      <c r="Y146" s="48">
        <v>1.325E7</v>
      </c>
    </row>
    <row r="147">
      <c r="S147" s="47" t="s">
        <v>201</v>
      </c>
      <c r="T147" s="46" t="s">
        <v>174</v>
      </c>
      <c r="U147" s="47" t="s">
        <v>64</v>
      </c>
      <c r="V147" s="47" t="s">
        <v>183</v>
      </c>
      <c r="W147" s="47" t="s">
        <v>178</v>
      </c>
      <c r="X147" s="48">
        <v>25.0</v>
      </c>
      <c r="Y147" s="48">
        <v>1.325E7</v>
      </c>
    </row>
    <row r="148">
      <c r="S148" s="47" t="s">
        <v>202</v>
      </c>
      <c r="T148" s="46" t="s">
        <v>174</v>
      </c>
      <c r="U148" s="47" t="s">
        <v>64</v>
      </c>
      <c r="V148" s="47" t="s">
        <v>186</v>
      </c>
      <c r="W148" s="47" t="s">
        <v>176</v>
      </c>
      <c r="X148" s="48">
        <v>25.0</v>
      </c>
      <c r="Y148" s="48">
        <v>2.3E7</v>
      </c>
    </row>
    <row r="149">
      <c r="S149" s="47" t="s">
        <v>203</v>
      </c>
      <c r="T149" s="46" t="s">
        <v>174</v>
      </c>
      <c r="U149" s="47" t="s">
        <v>64</v>
      </c>
      <c r="V149" s="47" t="s">
        <v>186</v>
      </c>
      <c r="W149" s="47" t="s">
        <v>178</v>
      </c>
      <c r="X149" s="48">
        <v>25.0</v>
      </c>
      <c r="Y149" s="48">
        <v>2.3E7</v>
      </c>
    </row>
    <row r="150">
      <c r="S150" s="47" t="s">
        <v>204</v>
      </c>
      <c r="T150" s="46" t="s">
        <v>174</v>
      </c>
      <c r="U150" s="47" t="s">
        <v>205</v>
      </c>
      <c r="V150" s="47" t="s">
        <v>175</v>
      </c>
      <c r="W150" s="47" t="s">
        <v>176</v>
      </c>
      <c r="X150" s="48">
        <v>25.0</v>
      </c>
      <c r="Y150" s="48">
        <v>3000000.0</v>
      </c>
    </row>
    <row r="151">
      <c r="S151" s="47" t="s">
        <v>206</v>
      </c>
      <c r="T151" s="46" t="s">
        <v>174</v>
      </c>
      <c r="U151" s="47" t="s">
        <v>205</v>
      </c>
      <c r="V151" s="47" t="s">
        <v>175</v>
      </c>
      <c r="W151" s="47" t="s">
        <v>178</v>
      </c>
      <c r="X151" s="48">
        <v>25.0</v>
      </c>
      <c r="Y151" s="48">
        <v>3000000.0</v>
      </c>
    </row>
    <row r="152">
      <c r="S152" s="47" t="s">
        <v>207</v>
      </c>
      <c r="T152" s="46" t="s">
        <v>174</v>
      </c>
      <c r="U152" s="47" t="s">
        <v>205</v>
      </c>
      <c r="V152" s="47" t="s">
        <v>180</v>
      </c>
      <c r="W152" s="47" t="s">
        <v>176</v>
      </c>
      <c r="X152" s="48">
        <v>25.0</v>
      </c>
      <c r="Y152" s="48">
        <v>3000000.0</v>
      </c>
    </row>
    <row r="153">
      <c r="S153" s="47" t="s">
        <v>208</v>
      </c>
      <c r="T153" s="46" t="s">
        <v>174</v>
      </c>
      <c r="U153" s="47" t="s">
        <v>205</v>
      </c>
      <c r="V153" s="47" t="s">
        <v>180</v>
      </c>
      <c r="W153" s="47" t="s">
        <v>178</v>
      </c>
      <c r="X153" s="48">
        <v>25.0</v>
      </c>
      <c r="Y153" s="48">
        <v>3000000.0</v>
      </c>
    </row>
    <row r="154">
      <c r="S154" s="47" t="s">
        <v>209</v>
      </c>
      <c r="T154" s="46" t="s">
        <v>174</v>
      </c>
      <c r="U154" s="47" t="s">
        <v>205</v>
      </c>
      <c r="V154" s="47" t="s">
        <v>183</v>
      </c>
      <c r="W154" s="47" t="s">
        <v>176</v>
      </c>
      <c r="X154" s="48">
        <v>25.0</v>
      </c>
      <c r="Y154" s="48">
        <v>1.025E7</v>
      </c>
    </row>
    <row r="155">
      <c r="S155" s="47" t="s">
        <v>210</v>
      </c>
      <c r="T155" s="46" t="s">
        <v>174</v>
      </c>
      <c r="U155" s="47" t="s">
        <v>205</v>
      </c>
      <c r="V155" s="47" t="s">
        <v>183</v>
      </c>
      <c r="W155" s="47" t="s">
        <v>178</v>
      </c>
      <c r="X155" s="48">
        <v>25.0</v>
      </c>
      <c r="Y155" s="48">
        <v>1.025E7</v>
      </c>
    </row>
    <row r="156">
      <c r="S156" s="47" t="s">
        <v>211</v>
      </c>
      <c r="T156" s="46" t="s">
        <v>174</v>
      </c>
      <c r="U156" s="47" t="s">
        <v>205</v>
      </c>
      <c r="V156" s="47" t="s">
        <v>186</v>
      </c>
      <c r="W156" s="47" t="s">
        <v>176</v>
      </c>
      <c r="X156" s="48">
        <v>25.0</v>
      </c>
      <c r="Y156" s="49">
        <v>2.6E7</v>
      </c>
    </row>
    <row r="157">
      <c r="S157" s="47" t="s">
        <v>212</v>
      </c>
      <c r="T157" s="46" t="s">
        <v>174</v>
      </c>
      <c r="U157" s="47" t="s">
        <v>205</v>
      </c>
      <c r="V157" s="47" t="s">
        <v>186</v>
      </c>
      <c r="W157" s="47" t="s">
        <v>178</v>
      </c>
      <c r="X157" s="48">
        <v>25.0</v>
      </c>
      <c r="Y157" s="49">
        <v>2.6E7</v>
      </c>
    </row>
    <row r="158">
      <c r="S158" s="47" t="s">
        <v>213</v>
      </c>
      <c r="T158" s="46" t="s">
        <v>174</v>
      </c>
      <c r="U158" s="47" t="s">
        <v>214</v>
      </c>
      <c r="V158" s="47" t="s">
        <v>175</v>
      </c>
      <c r="W158" s="47" t="s">
        <v>176</v>
      </c>
      <c r="X158" s="48">
        <v>25.0</v>
      </c>
      <c r="Y158" s="48">
        <v>1750000.0</v>
      </c>
    </row>
    <row r="159">
      <c r="S159" s="47" t="s">
        <v>215</v>
      </c>
      <c r="T159" s="46" t="s">
        <v>174</v>
      </c>
      <c r="U159" s="47" t="s">
        <v>214</v>
      </c>
      <c r="V159" s="47" t="s">
        <v>175</v>
      </c>
      <c r="W159" s="47" t="s">
        <v>178</v>
      </c>
      <c r="X159" s="48">
        <v>25.0</v>
      </c>
      <c r="Y159" s="48">
        <v>1750000.0</v>
      </c>
    </row>
    <row r="160">
      <c r="S160" s="47" t="s">
        <v>216</v>
      </c>
      <c r="T160" s="46" t="s">
        <v>174</v>
      </c>
      <c r="U160" s="47" t="s">
        <v>214</v>
      </c>
      <c r="V160" s="47" t="s">
        <v>180</v>
      </c>
      <c r="W160" s="47" t="s">
        <v>176</v>
      </c>
      <c r="X160" s="48">
        <v>25.0</v>
      </c>
      <c r="Y160" s="48">
        <v>4250000.0</v>
      </c>
    </row>
    <row r="161">
      <c r="S161" s="47" t="s">
        <v>217</v>
      </c>
      <c r="T161" s="46" t="s">
        <v>174</v>
      </c>
      <c r="U161" s="47" t="s">
        <v>214</v>
      </c>
      <c r="V161" s="47" t="s">
        <v>180</v>
      </c>
      <c r="W161" s="47" t="s">
        <v>178</v>
      </c>
      <c r="X161" s="48">
        <v>25.0</v>
      </c>
      <c r="Y161" s="48">
        <v>4250000.0</v>
      </c>
    </row>
    <row r="162">
      <c r="S162" s="47" t="s">
        <v>218</v>
      </c>
      <c r="T162" s="46" t="s">
        <v>174</v>
      </c>
      <c r="U162" s="47" t="s">
        <v>214</v>
      </c>
      <c r="V162" s="47" t="s">
        <v>183</v>
      </c>
      <c r="W162" s="47" t="s">
        <v>176</v>
      </c>
      <c r="X162" s="48">
        <v>25.0</v>
      </c>
      <c r="Y162" s="48">
        <v>9250000.0</v>
      </c>
    </row>
    <row r="163">
      <c r="S163" s="47" t="s">
        <v>219</v>
      </c>
      <c r="T163" s="46" t="s">
        <v>174</v>
      </c>
      <c r="U163" s="47" t="s">
        <v>214</v>
      </c>
      <c r="V163" s="47" t="s">
        <v>183</v>
      </c>
      <c r="W163" s="47" t="s">
        <v>178</v>
      </c>
      <c r="X163" s="48">
        <v>25.0</v>
      </c>
      <c r="Y163" s="48">
        <v>9250000.0</v>
      </c>
    </row>
    <row r="164">
      <c r="S164" s="47" t="s">
        <v>220</v>
      </c>
      <c r="T164" s="46" t="s">
        <v>174</v>
      </c>
      <c r="U164" s="47" t="s">
        <v>214</v>
      </c>
      <c r="V164" s="47" t="s">
        <v>186</v>
      </c>
      <c r="W164" s="47" t="s">
        <v>176</v>
      </c>
      <c r="X164" s="48">
        <v>25.0</v>
      </c>
      <c r="Y164" s="48">
        <v>1.575E7</v>
      </c>
    </row>
    <row r="165">
      <c r="S165" s="47" t="s">
        <v>221</v>
      </c>
      <c r="T165" s="46" t="s">
        <v>174</v>
      </c>
      <c r="U165" s="47" t="s">
        <v>214</v>
      </c>
      <c r="V165" s="47" t="s">
        <v>186</v>
      </c>
      <c r="W165" s="47" t="s">
        <v>178</v>
      </c>
      <c r="X165" s="48">
        <v>25.0</v>
      </c>
      <c r="Y165" s="48">
        <v>1.575E7</v>
      </c>
    </row>
    <row r="166">
      <c r="S166" s="47" t="s">
        <v>222</v>
      </c>
      <c r="T166" s="50" t="s">
        <v>223</v>
      </c>
      <c r="U166" s="47" t="s">
        <v>224</v>
      </c>
      <c r="V166" s="47" t="s">
        <v>225</v>
      </c>
      <c r="W166" s="47" t="s">
        <v>226</v>
      </c>
      <c r="X166" s="48">
        <v>25.0</v>
      </c>
      <c r="Y166" s="48">
        <v>500000.0</v>
      </c>
    </row>
    <row r="167">
      <c r="S167" s="47" t="s">
        <v>227</v>
      </c>
      <c r="T167" s="50" t="s">
        <v>223</v>
      </c>
      <c r="U167" s="47" t="s">
        <v>224</v>
      </c>
      <c r="V167" s="47" t="s">
        <v>225</v>
      </c>
      <c r="W167" s="47" t="s">
        <v>228</v>
      </c>
      <c r="X167" s="48">
        <v>25.0</v>
      </c>
      <c r="Y167" s="48">
        <v>500000.0</v>
      </c>
    </row>
    <row r="168">
      <c r="S168" s="47" t="s">
        <v>229</v>
      </c>
      <c r="T168" s="50" t="s">
        <v>223</v>
      </c>
      <c r="U168" s="47" t="s">
        <v>224</v>
      </c>
      <c r="V168" s="47" t="s">
        <v>230</v>
      </c>
      <c r="W168" s="47" t="s">
        <v>226</v>
      </c>
      <c r="X168" s="48">
        <v>25.0</v>
      </c>
      <c r="Y168" s="48">
        <v>1100000.0</v>
      </c>
    </row>
    <row r="169">
      <c r="S169" s="47" t="s">
        <v>231</v>
      </c>
      <c r="T169" s="50" t="s">
        <v>223</v>
      </c>
      <c r="U169" s="47" t="s">
        <v>224</v>
      </c>
      <c r="V169" s="47" t="s">
        <v>230</v>
      </c>
      <c r="W169" s="47" t="s">
        <v>228</v>
      </c>
      <c r="X169" s="48">
        <v>25.0</v>
      </c>
      <c r="Y169" s="48">
        <v>1100000.0</v>
      </c>
    </row>
    <row r="170">
      <c r="S170" s="47" t="s">
        <v>232</v>
      </c>
      <c r="T170" s="50" t="s">
        <v>223</v>
      </c>
      <c r="U170" s="47" t="s">
        <v>224</v>
      </c>
      <c r="V170" s="47" t="s">
        <v>233</v>
      </c>
      <c r="W170" s="47" t="s">
        <v>226</v>
      </c>
      <c r="X170" s="48">
        <v>25.0</v>
      </c>
      <c r="Y170" s="48">
        <v>2900000.0</v>
      </c>
    </row>
    <row r="171">
      <c r="S171" s="47" t="s">
        <v>234</v>
      </c>
      <c r="T171" s="50" t="s">
        <v>223</v>
      </c>
      <c r="U171" s="47" t="s">
        <v>224</v>
      </c>
      <c r="V171" s="47" t="s">
        <v>233</v>
      </c>
      <c r="W171" s="47" t="s">
        <v>228</v>
      </c>
      <c r="X171" s="48">
        <v>25.0</v>
      </c>
      <c r="Y171" s="48">
        <v>2900000.0</v>
      </c>
    </row>
    <row r="172">
      <c r="S172" s="47" t="s">
        <v>235</v>
      </c>
      <c r="T172" s="50" t="s">
        <v>223</v>
      </c>
      <c r="U172" s="47" t="s">
        <v>224</v>
      </c>
      <c r="V172" s="47" t="s">
        <v>236</v>
      </c>
      <c r="W172" s="47" t="s">
        <v>226</v>
      </c>
      <c r="X172" s="48">
        <v>25.0</v>
      </c>
      <c r="Y172" s="48">
        <v>4300000.0</v>
      </c>
    </row>
    <row r="173">
      <c r="S173" s="47" t="s">
        <v>237</v>
      </c>
      <c r="T173" s="50" t="s">
        <v>223</v>
      </c>
      <c r="U173" s="47" t="s">
        <v>224</v>
      </c>
      <c r="V173" s="47" t="s">
        <v>236</v>
      </c>
      <c r="W173" s="47" t="s">
        <v>228</v>
      </c>
      <c r="X173" s="48">
        <v>25.0</v>
      </c>
      <c r="Y173" s="48">
        <v>4300000.0</v>
      </c>
    </row>
    <row r="174">
      <c r="S174" s="47" t="s">
        <v>238</v>
      </c>
      <c r="T174" s="50" t="s">
        <v>223</v>
      </c>
      <c r="U174" s="47" t="s">
        <v>224</v>
      </c>
      <c r="V174" s="47" t="s">
        <v>239</v>
      </c>
      <c r="W174" s="47" t="s">
        <v>226</v>
      </c>
      <c r="X174" s="48">
        <v>25.0</v>
      </c>
      <c r="Y174" s="48">
        <v>8050000.0</v>
      </c>
    </row>
    <row r="175">
      <c r="S175" s="47" t="s">
        <v>240</v>
      </c>
      <c r="T175" s="50" t="s">
        <v>223</v>
      </c>
      <c r="U175" s="47" t="s">
        <v>224</v>
      </c>
      <c r="V175" s="47" t="s">
        <v>239</v>
      </c>
      <c r="W175" s="47" t="s">
        <v>228</v>
      </c>
      <c r="X175" s="48">
        <v>25.0</v>
      </c>
      <c r="Y175" s="48">
        <v>8050000.0</v>
      </c>
    </row>
    <row r="176">
      <c r="S176" s="47" t="s">
        <v>241</v>
      </c>
      <c r="T176" s="50" t="s">
        <v>223</v>
      </c>
      <c r="U176" s="47" t="s">
        <v>142</v>
      </c>
      <c r="V176" s="47" t="s">
        <v>225</v>
      </c>
      <c r="W176" s="47" t="s">
        <v>226</v>
      </c>
      <c r="X176" s="48">
        <v>25.0</v>
      </c>
      <c r="Y176" s="48">
        <v>400000.0</v>
      </c>
    </row>
    <row r="177">
      <c r="S177" s="47" t="s">
        <v>242</v>
      </c>
      <c r="T177" s="50" t="s">
        <v>223</v>
      </c>
      <c r="U177" s="47" t="s">
        <v>142</v>
      </c>
      <c r="V177" s="47" t="s">
        <v>225</v>
      </c>
      <c r="W177" s="47" t="s">
        <v>228</v>
      </c>
      <c r="X177" s="48">
        <v>25.0</v>
      </c>
      <c r="Y177" s="48">
        <v>400000.0</v>
      </c>
    </row>
    <row r="178">
      <c r="S178" s="47" t="s">
        <v>243</v>
      </c>
      <c r="T178" s="50" t="s">
        <v>223</v>
      </c>
      <c r="U178" s="47" t="s">
        <v>142</v>
      </c>
      <c r="V178" s="47" t="s">
        <v>230</v>
      </c>
      <c r="W178" s="47" t="s">
        <v>226</v>
      </c>
      <c r="X178" s="48">
        <v>25.0</v>
      </c>
      <c r="Y178" s="48">
        <v>1100000.0</v>
      </c>
    </row>
    <row r="179">
      <c r="S179" s="47" t="s">
        <v>244</v>
      </c>
      <c r="T179" s="50" t="s">
        <v>223</v>
      </c>
      <c r="U179" s="47" t="s">
        <v>142</v>
      </c>
      <c r="V179" s="47" t="s">
        <v>230</v>
      </c>
      <c r="W179" s="47" t="s">
        <v>228</v>
      </c>
      <c r="X179" s="48">
        <v>25.0</v>
      </c>
      <c r="Y179" s="48">
        <v>1100000.0</v>
      </c>
    </row>
    <row r="180">
      <c r="S180" s="47" t="s">
        <v>245</v>
      </c>
      <c r="T180" s="50" t="s">
        <v>223</v>
      </c>
      <c r="U180" s="47" t="s">
        <v>142</v>
      </c>
      <c r="V180" s="47" t="s">
        <v>233</v>
      </c>
      <c r="W180" s="47" t="s">
        <v>226</v>
      </c>
      <c r="X180" s="48">
        <v>25.0</v>
      </c>
      <c r="Y180" s="48">
        <v>2500000.0</v>
      </c>
    </row>
    <row r="181">
      <c r="S181" s="47" t="s">
        <v>246</v>
      </c>
      <c r="T181" s="50" t="s">
        <v>223</v>
      </c>
      <c r="U181" s="47" t="s">
        <v>142</v>
      </c>
      <c r="V181" s="47" t="s">
        <v>233</v>
      </c>
      <c r="W181" s="47" t="s">
        <v>228</v>
      </c>
      <c r="X181" s="48">
        <v>25.0</v>
      </c>
      <c r="Y181" s="48">
        <v>2500000.0</v>
      </c>
    </row>
    <row r="182">
      <c r="S182" s="47" t="s">
        <v>247</v>
      </c>
      <c r="T182" s="50" t="s">
        <v>223</v>
      </c>
      <c r="U182" s="47" t="s">
        <v>142</v>
      </c>
      <c r="V182" s="47" t="s">
        <v>236</v>
      </c>
      <c r="W182" s="47" t="s">
        <v>226</v>
      </c>
      <c r="X182" s="48">
        <v>25.0</v>
      </c>
      <c r="Y182" s="48">
        <v>4050000.0</v>
      </c>
    </row>
    <row r="183">
      <c r="S183" s="47" t="s">
        <v>248</v>
      </c>
      <c r="T183" s="50" t="s">
        <v>223</v>
      </c>
      <c r="U183" s="47" t="s">
        <v>142</v>
      </c>
      <c r="V183" s="47" t="s">
        <v>236</v>
      </c>
      <c r="W183" s="47" t="s">
        <v>228</v>
      </c>
      <c r="X183" s="48">
        <v>25.0</v>
      </c>
      <c r="Y183" s="48">
        <v>4050000.0</v>
      </c>
    </row>
    <row r="184">
      <c r="S184" s="47" t="s">
        <v>249</v>
      </c>
      <c r="T184" s="50" t="s">
        <v>223</v>
      </c>
      <c r="U184" s="47" t="s">
        <v>142</v>
      </c>
      <c r="V184" s="47" t="s">
        <v>239</v>
      </c>
      <c r="W184" s="47" t="s">
        <v>226</v>
      </c>
      <c r="X184" s="48">
        <v>25.0</v>
      </c>
      <c r="Y184" s="48">
        <v>6550000.0</v>
      </c>
    </row>
    <row r="185">
      <c r="S185" s="47" t="s">
        <v>250</v>
      </c>
      <c r="T185" s="50" t="s">
        <v>223</v>
      </c>
      <c r="U185" s="47" t="s">
        <v>142</v>
      </c>
      <c r="V185" s="47" t="s">
        <v>239</v>
      </c>
      <c r="W185" s="47" t="s">
        <v>228</v>
      </c>
      <c r="X185" s="48">
        <v>25.0</v>
      </c>
      <c r="Y185" s="48">
        <v>6550000.0</v>
      </c>
    </row>
    <row r="186">
      <c r="S186" s="47" t="s">
        <v>251</v>
      </c>
      <c r="T186" s="50" t="s">
        <v>223</v>
      </c>
      <c r="U186" s="47" t="s">
        <v>252</v>
      </c>
      <c r="V186" s="47" t="s">
        <v>225</v>
      </c>
      <c r="W186" s="47" t="s">
        <v>226</v>
      </c>
      <c r="X186" s="48">
        <v>25.0</v>
      </c>
      <c r="Y186" s="48">
        <v>500000.0</v>
      </c>
    </row>
    <row r="187">
      <c r="S187" s="47" t="s">
        <v>253</v>
      </c>
      <c r="T187" s="50" t="s">
        <v>223</v>
      </c>
      <c r="U187" s="47" t="s">
        <v>252</v>
      </c>
      <c r="V187" s="47" t="s">
        <v>225</v>
      </c>
      <c r="W187" s="47" t="s">
        <v>228</v>
      </c>
      <c r="X187" s="48">
        <v>25.0</v>
      </c>
      <c r="Y187" s="48">
        <v>500000.0</v>
      </c>
    </row>
    <row r="188">
      <c r="S188" s="47" t="s">
        <v>254</v>
      </c>
      <c r="T188" s="50" t="s">
        <v>223</v>
      </c>
      <c r="U188" s="47" t="s">
        <v>252</v>
      </c>
      <c r="V188" s="47" t="s">
        <v>230</v>
      </c>
      <c r="W188" s="47" t="s">
        <v>226</v>
      </c>
      <c r="X188" s="48">
        <v>25.0</v>
      </c>
      <c r="Y188" s="48">
        <v>900000.0</v>
      </c>
    </row>
    <row r="189">
      <c r="S189" s="47" t="s">
        <v>255</v>
      </c>
      <c r="T189" s="50" t="s">
        <v>223</v>
      </c>
      <c r="U189" s="47" t="s">
        <v>252</v>
      </c>
      <c r="V189" s="47" t="s">
        <v>230</v>
      </c>
      <c r="W189" s="47" t="s">
        <v>228</v>
      </c>
      <c r="X189" s="48">
        <v>25.0</v>
      </c>
      <c r="Y189" s="48">
        <v>900000.0</v>
      </c>
    </row>
    <row r="190">
      <c r="S190" s="47" t="s">
        <v>256</v>
      </c>
      <c r="T190" s="50" t="s">
        <v>223</v>
      </c>
      <c r="U190" s="47" t="s">
        <v>252</v>
      </c>
      <c r="V190" s="47" t="s">
        <v>233</v>
      </c>
      <c r="W190" s="47" t="s">
        <v>226</v>
      </c>
      <c r="X190" s="48">
        <v>25.0</v>
      </c>
      <c r="Y190" s="48">
        <v>2500000.0</v>
      </c>
    </row>
    <row r="191">
      <c r="S191" s="47" t="s">
        <v>257</v>
      </c>
      <c r="T191" s="50" t="s">
        <v>223</v>
      </c>
      <c r="U191" s="47" t="s">
        <v>252</v>
      </c>
      <c r="V191" s="47" t="s">
        <v>233</v>
      </c>
      <c r="W191" s="47" t="s">
        <v>228</v>
      </c>
      <c r="X191" s="48">
        <v>25.0</v>
      </c>
      <c r="Y191" s="48">
        <v>2500000.0</v>
      </c>
    </row>
    <row r="192">
      <c r="S192" s="47" t="s">
        <v>258</v>
      </c>
      <c r="T192" s="50" t="s">
        <v>223</v>
      </c>
      <c r="U192" s="47" t="s">
        <v>252</v>
      </c>
      <c r="V192" s="47" t="s">
        <v>236</v>
      </c>
      <c r="W192" s="47" t="s">
        <v>226</v>
      </c>
      <c r="X192" s="48">
        <v>25.0</v>
      </c>
      <c r="Y192" s="48">
        <v>5300000.0</v>
      </c>
    </row>
    <row r="193">
      <c r="S193" s="47" t="s">
        <v>259</v>
      </c>
      <c r="T193" s="50" t="s">
        <v>223</v>
      </c>
      <c r="U193" s="47" t="s">
        <v>252</v>
      </c>
      <c r="V193" s="47" t="s">
        <v>236</v>
      </c>
      <c r="W193" s="47" t="s">
        <v>228</v>
      </c>
      <c r="X193" s="48">
        <v>25.0</v>
      </c>
      <c r="Y193" s="48">
        <v>5300000.0</v>
      </c>
    </row>
    <row r="194">
      <c r="S194" s="47" t="s">
        <v>260</v>
      </c>
      <c r="T194" s="50" t="s">
        <v>223</v>
      </c>
      <c r="U194" s="47" t="s">
        <v>252</v>
      </c>
      <c r="V194" s="47" t="s">
        <v>239</v>
      </c>
      <c r="W194" s="47" t="s">
        <v>226</v>
      </c>
      <c r="X194" s="48">
        <v>25.0</v>
      </c>
      <c r="Y194" s="48">
        <v>7050000.0</v>
      </c>
    </row>
    <row r="195">
      <c r="S195" s="47" t="s">
        <v>261</v>
      </c>
      <c r="T195" s="50" t="s">
        <v>223</v>
      </c>
      <c r="U195" s="47" t="s">
        <v>252</v>
      </c>
      <c r="V195" s="47" t="s">
        <v>239</v>
      </c>
      <c r="W195" s="47" t="s">
        <v>228</v>
      </c>
      <c r="X195" s="48">
        <v>25.0</v>
      </c>
      <c r="Y195" s="48">
        <v>7050000.0</v>
      </c>
    </row>
    <row r="196">
      <c r="S196" s="47" t="s">
        <v>262</v>
      </c>
      <c r="T196" s="50" t="s">
        <v>223</v>
      </c>
      <c r="U196" s="47" t="s">
        <v>52</v>
      </c>
      <c r="V196" s="47" t="s">
        <v>225</v>
      </c>
      <c r="W196" s="47" t="s">
        <v>226</v>
      </c>
      <c r="X196" s="48">
        <v>25.0</v>
      </c>
      <c r="Y196" s="48">
        <v>600000.0</v>
      </c>
    </row>
    <row r="197">
      <c r="S197" s="47" t="s">
        <v>263</v>
      </c>
      <c r="T197" s="50" t="s">
        <v>223</v>
      </c>
      <c r="U197" s="47" t="s">
        <v>52</v>
      </c>
      <c r="V197" s="47" t="s">
        <v>225</v>
      </c>
      <c r="W197" s="47" t="s">
        <v>228</v>
      </c>
      <c r="X197" s="48">
        <v>25.0</v>
      </c>
      <c r="Y197" s="48">
        <v>600000.0</v>
      </c>
    </row>
    <row r="198">
      <c r="S198" s="47" t="s">
        <v>264</v>
      </c>
      <c r="T198" s="50" t="s">
        <v>223</v>
      </c>
      <c r="U198" s="47" t="s">
        <v>52</v>
      </c>
      <c r="V198" s="47" t="s">
        <v>230</v>
      </c>
      <c r="W198" s="47" t="s">
        <v>226</v>
      </c>
      <c r="X198" s="48">
        <v>25.0</v>
      </c>
      <c r="Y198" s="48">
        <v>950000.0</v>
      </c>
    </row>
    <row r="199">
      <c r="S199" s="47" t="s">
        <v>265</v>
      </c>
      <c r="T199" s="50" t="s">
        <v>223</v>
      </c>
      <c r="U199" s="47" t="s">
        <v>52</v>
      </c>
      <c r="V199" s="47" t="s">
        <v>230</v>
      </c>
      <c r="W199" s="47" t="s">
        <v>228</v>
      </c>
      <c r="X199" s="48">
        <v>25.0</v>
      </c>
      <c r="Y199" s="48">
        <v>950000.0</v>
      </c>
    </row>
    <row r="200">
      <c r="S200" s="47" t="s">
        <v>266</v>
      </c>
      <c r="T200" s="50" t="s">
        <v>223</v>
      </c>
      <c r="U200" s="47" t="s">
        <v>52</v>
      </c>
      <c r="V200" s="47" t="s">
        <v>233</v>
      </c>
      <c r="W200" s="47" t="s">
        <v>226</v>
      </c>
      <c r="X200" s="48">
        <v>25.0</v>
      </c>
      <c r="Y200" s="48">
        <v>3100000.0</v>
      </c>
    </row>
    <row r="201">
      <c r="S201" s="47" t="s">
        <v>267</v>
      </c>
      <c r="T201" s="50" t="s">
        <v>223</v>
      </c>
      <c r="U201" s="47" t="s">
        <v>52</v>
      </c>
      <c r="V201" s="47" t="s">
        <v>233</v>
      </c>
      <c r="W201" s="47" t="s">
        <v>228</v>
      </c>
      <c r="X201" s="48">
        <v>25.0</v>
      </c>
      <c r="Y201" s="48">
        <v>3100000.0</v>
      </c>
    </row>
    <row r="202">
      <c r="S202" s="47" t="s">
        <v>268</v>
      </c>
      <c r="T202" s="50" t="s">
        <v>223</v>
      </c>
      <c r="U202" s="47" t="s">
        <v>52</v>
      </c>
      <c r="V202" s="47" t="s">
        <v>236</v>
      </c>
      <c r="W202" s="47" t="s">
        <v>226</v>
      </c>
      <c r="X202" s="48">
        <v>25.0</v>
      </c>
      <c r="Y202" s="48">
        <v>5050000.0</v>
      </c>
    </row>
    <row r="203">
      <c r="S203" s="47" t="s">
        <v>269</v>
      </c>
      <c r="T203" s="50" t="s">
        <v>223</v>
      </c>
      <c r="U203" s="47" t="s">
        <v>52</v>
      </c>
      <c r="V203" s="47" t="s">
        <v>236</v>
      </c>
      <c r="W203" s="47" t="s">
        <v>228</v>
      </c>
      <c r="X203" s="48">
        <v>25.0</v>
      </c>
      <c r="Y203" s="48">
        <v>5050000.0</v>
      </c>
    </row>
    <row r="204">
      <c r="S204" s="47" t="s">
        <v>270</v>
      </c>
      <c r="T204" s="50" t="s">
        <v>223</v>
      </c>
      <c r="U204" s="47" t="s">
        <v>52</v>
      </c>
      <c r="V204" s="47" t="s">
        <v>239</v>
      </c>
      <c r="W204" s="47" t="s">
        <v>226</v>
      </c>
      <c r="X204" s="48">
        <v>25.0</v>
      </c>
      <c r="Y204" s="48">
        <v>6300000.0</v>
      </c>
    </row>
    <row r="205">
      <c r="S205" s="47" t="s">
        <v>271</v>
      </c>
      <c r="T205" s="50" t="s">
        <v>223</v>
      </c>
      <c r="U205" s="47" t="s">
        <v>52</v>
      </c>
      <c r="V205" s="47" t="s">
        <v>239</v>
      </c>
      <c r="W205" s="47" t="s">
        <v>228</v>
      </c>
      <c r="X205" s="48">
        <v>25.0</v>
      </c>
      <c r="Y205" s="48">
        <v>6300000.0</v>
      </c>
    </row>
    <row r="206">
      <c r="S206" s="47" t="s">
        <v>272</v>
      </c>
      <c r="T206" s="50" t="s">
        <v>223</v>
      </c>
      <c r="U206" s="47" t="s">
        <v>34</v>
      </c>
      <c r="V206" s="47" t="s">
        <v>225</v>
      </c>
      <c r="W206" s="47" t="s">
        <v>226</v>
      </c>
      <c r="X206" s="48">
        <v>25.0</v>
      </c>
      <c r="Y206" s="48">
        <v>400000.0</v>
      </c>
    </row>
    <row r="207">
      <c r="S207" s="47" t="s">
        <v>273</v>
      </c>
      <c r="T207" s="50" t="s">
        <v>223</v>
      </c>
      <c r="U207" s="47" t="s">
        <v>34</v>
      </c>
      <c r="V207" s="47" t="s">
        <v>225</v>
      </c>
      <c r="W207" s="47" t="s">
        <v>228</v>
      </c>
      <c r="X207" s="48">
        <v>25.0</v>
      </c>
      <c r="Y207" s="48">
        <v>400000.0</v>
      </c>
    </row>
    <row r="208">
      <c r="S208" s="47" t="s">
        <v>274</v>
      </c>
      <c r="T208" s="50" t="s">
        <v>223</v>
      </c>
      <c r="U208" s="47" t="s">
        <v>34</v>
      </c>
      <c r="V208" s="47" t="s">
        <v>230</v>
      </c>
      <c r="W208" s="47" t="s">
        <v>226</v>
      </c>
      <c r="X208" s="48">
        <v>25.0</v>
      </c>
      <c r="Y208" s="48">
        <v>1150000.0</v>
      </c>
    </row>
    <row r="209">
      <c r="S209" s="47" t="s">
        <v>275</v>
      </c>
      <c r="T209" s="50" t="s">
        <v>223</v>
      </c>
      <c r="U209" s="47" t="s">
        <v>34</v>
      </c>
      <c r="V209" s="47" t="s">
        <v>230</v>
      </c>
      <c r="W209" s="47" t="s">
        <v>228</v>
      </c>
      <c r="X209" s="48">
        <v>25.0</v>
      </c>
      <c r="Y209" s="48">
        <v>1150000.0</v>
      </c>
    </row>
    <row r="210">
      <c r="S210" s="47" t="s">
        <v>276</v>
      </c>
      <c r="T210" s="50" t="s">
        <v>223</v>
      </c>
      <c r="U210" s="47" t="s">
        <v>34</v>
      </c>
      <c r="V210" s="47" t="s">
        <v>233</v>
      </c>
      <c r="W210" s="47" t="s">
        <v>226</v>
      </c>
      <c r="X210" s="48">
        <v>25.0</v>
      </c>
      <c r="Y210" s="48">
        <v>2100000.0</v>
      </c>
    </row>
    <row r="211">
      <c r="S211" s="47" t="s">
        <v>277</v>
      </c>
      <c r="T211" s="50" t="s">
        <v>223</v>
      </c>
      <c r="U211" s="47" t="s">
        <v>34</v>
      </c>
      <c r="V211" s="47" t="s">
        <v>233</v>
      </c>
      <c r="W211" s="47" t="s">
        <v>228</v>
      </c>
      <c r="X211" s="48">
        <v>25.0</v>
      </c>
      <c r="Y211" s="48">
        <v>2100000.0</v>
      </c>
    </row>
    <row r="212">
      <c r="S212" s="47" t="s">
        <v>278</v>
      </c>
      <c r="T212" s="50" t="s">
        <v>223</v>
      </c>
      <c r="U212" s="47" t="s">
        <v>34</v>
      </c>
      <c r="V212" s="47" t="s">
        <v>236</v>
      </c>
      <c r="W212" s="47" t="s">
        <v>226</v>
      </c>
      <c r="X212" s="48">
        <v>25.0</v>
      </c>
      <c r="Y212" s="48">
        <v>5050000.0</v>
      </c>
    </row>
    <row r="213">
      <c r="S213" s="47" t="s">
        <v>279</v>
      </c>
      <c r="T213" s="50" t="s">
        <v>223</v>
      </c>
      <c r="U213" s="47" t="s">
        <v>34</v>
      </c>
      <c r="V213" s="47" t="s">
        <v>236</v>
      </c>
      <c r="W213" s="47" t="s">
        <v>228</v>
      </c>
      <c r="X213" s="48">
        <v>25.0</v>
      </c>
      <c r="Y213" s="48">
        <v>5050000.0</v>
      </c>
    </row>
    <row r="214">
      <c r="S214" s="47" t="s">
        <v>280</v>
      </c>
      <c r="T214" s="50" t="s">
        <v>223</v>
      </c>
      <c r="U214" s="47" t="s">
        <v>34</v>
      </c>
      <c r="V214" s="47" t="s">
        <v>239</v>
      </c>
      <c r="W214" s="47" t="s">
        <v>226</v>
      </c>
      <c r="X214" s="48">
        <v>25.0</v>
      </c>
      <c r="Y214" s="48">
        <v>8050000.0</v>
      </c>
    </row>
    <row r="215">
      <c r="S215" s="47" t="s">
        <v>281</v>
      </c>
      <c r="T215" s="50" t="s">
        <v>223</v>
      </c>
      <c r="U215" s="47" t="s">
        <v>34</v>
      </c>
      <c r="V215" s="47" t="s">
        <v>239</v>
      </c>
      <c r="W215" s="47" t="s">
        <v>228</v>
      </c>
      <c r="X215" s="48">
        <v>25.0</v>
      </c>
      <c r="Y215" s="48">
        <v>8050000.0</v>
      </c>
    </row>
    <row r="218">
      <c r="S218" s="4" t="s">
        <v>422</v>
      </c>
    </row>
    <row r="219">
      <c r="S219" s="51" t="s">
        <v>423</v>
      </c>
      <c r="T219" s="51" t="s">
        <v>424</v>
      </c>
      <c r="U219" s="51" t="s">
        <v>425</v>
      </c>
      <c r="V219" s="52" t="s">
        <v>556</v>
      </c>
      <c r="W219" s="6" t="s">
        <v>557</v>
      </c>
    </row>
    <row r="220">
      <c r="S220" s="32" t="s">
        <v>432</v>
      </c>
      <c r="T220" s="33">
        <f>VLOOKUP(S220,Transaksi!$A$3:$B$52,2,FALSE)</f>
        <v>44908</v>
      </c>
      <c r="U220" s="34">
        <f>VLOOKUP(S220,Transaksi!$A$3:$C$52,3,FALSE)</f>
        <v>0.6275810185</v>
      </c>
      <c r="V220" s="24" t="s">
        <v>433</v>
      </c>
      <c r="W220" s="32">
        <v>1.0</v>
      </c>
    </row>
    <row r="221">
      <c r="S221" s="32" t="s">
        <v>432</v>
      </c>
      <c r="T221" s="33">
        <f>VLOOKUP(S221,Transaksi!$A$3:$B$52,2,FALSE)</f>
        <v>44908</v>
      </c>
      <c r="U221" s="34">
        <f>VLOOKUP(S221,Transaksi!$A$3:$C$52,3,FALSE)</f>
        <v>0.6275810185</v>
      </c>
      <c r="V221" s="24" t="s">
        <v>434</v>
      </c>
      <c r="W221" s="32">
        <v>2.0</v>
      </c>
    </row>
    <row r="222">
      <c r="S222" s="32" t="s">
        <v>435</v>
      </c>
      <c r="T222" s="33">
        <f>VLOOKUP(S222,Transaksi!$A$3:$B$52,2,FALSE)</f>
        <v>45179</v>
      </c>
      <c r="U222" s="34">
        <f>VLOOKUP(S222,Transaksi!$A$3:$C$52,3,FALSE)</f>
        <v>0.3467361111</v>
      </c>
      <c r="V222" s="24" t="s">
        <v>436</v>
      </c>
      <c r="W222" s="32">
        <v>1.0</v>
      </c>
    </row>
    <row r="223">
      <c r="S223" s="32" t="s">
        <v>435</v>
      </c>
      <c r="T223" s="33">
        <f>VLOOKUP(S223,Transaksi!$A$3:$B$52,2,FALSE)</f>
        <v>45179</v>
      </c>
      <c r="U223" s="34">
        <f>VLOOKUP(S223,Transaksi!$A$3:$C$52,3,FALSE)</f>
        <v>0.3467361111</v>
      </c>
      <c r="V223" s="24" t="s">
        <v>437</v>
      </c>
      <c r="W223" s="32">
        <v>2.0</v>
      </c>
    </row>
    <row r="224">
      <c r="S224" s="32" t="s">
        <v>438</v>
      </c>
      <c r="T224" s="33">
        <f>VLOOKUP(S224,Transaksi!$A$3:$B$52,2,FALSE)</f>
        <v>45060</v>
      </c>
      <c r="U224" s="34">
        <f>VLOOKUP(S224,Transaksi!$A$3:$C$52,3,FALSE)</f>
        <v>0.364837963</v>
      </c>
      <c r="V224" s="24" t="s">
        <v>439</v>
      </c>
      <c r="W224" s="32">
        <v>2.0</v>
      </c>
    </row>
    <row r="225">
      <c r="S225" s="32" t="s">
        <v>438</v>
      </c>
      <c r="T225" s="33">
        <f>VLOOKUP(S225,Transaksi!$A$3:$B$52,2,FALSE)</f>
        <v>45060</v>
      </c>
      <c r="U225" s="34">
        <f>VLOOKUP(S225,Transaksi!$A$3:$C$52,3,FALSE)</f>
        <v>0.364837963</v>
      </c>
      <c r="V225" s="24" t="s">
        <v>441</v>
      </c>
      <c r="W225" s="32">
        <v>1.0</v>
      </c>
    </row>
    <row r="226">
      <c r="S226" s="32" t="s">
        <v>442</v>
      </c>
      <c r="T226" s="33">
        <f>VLOOKUP(S226,Transaksi!$A$3:$B$52,2,FALSE)</f>
        <v>45223</v>
      </c>
      <c r="U226" s="34">
        <f>VLOOKUP(S226,Transaksi!$A$3:$C$52,3,FALSE)</f>
        <v>0.8571643519</v>
      </c>
      <c r="V226" s="24" t="s">
        <v>443</v>
      </c>
      <c r="W226" s="32">
        <v>1.0</v>
      </c>
    </row>
    <row r="227">
      <c r="S227" s="32" t="s">
        <v>444</v>
      </c>
      <c r="T227" s="33">
        <f>VLOOKUP(S227,Transaksi!$A$3:$B$52,2,FALSE)</f>
        <v>45249</v>
      </c>
      <c r="U227" s="34">
        <f>VLOOKUP(S227,Transaksi!$A$3:$C$52,3,FALSE)</f>
        <v>0.7822337963</v>
      </c>
      <c r="V227" s="24" t="s">
        <v>445</v>
      </c>
      <c r="W227" s="32">
        <v>1.0</v>
      </c>
    </row>
    <row r="228">
      <c r="S228" s="32" t="s">
        <v>444</v>
      </c>
      <c r="T228" s="33">
        <f>VLOOKUP(S228,Transaksi!$A$3:$B$52,2,FALSE)</f>
        <v>45249</v>
      </c>
      <c r="U228" s="34">
        <f>VLOOKUP(S228,Transaksi!$A$3:$C$52,3,FALSE)</f>
        <v>0.7822337963</v>
      </c>
      <c r="V228" s="24" t="s">
        <v>446</v>
      </c>
      <c r="W228" s="32">
        <v>2.0</v>
      </c>
    </row>
    <row r="229">
      <c r="S229" s="32" t="s">
        <v>447</v>
      </c>
      <c r="T229" s="33">
        <f>VLOOKUP(S229,Transaksi!$A$3:$B$52,2,FALSE)</f>
        <v>45191</v>
      </c>
      <c r="U229" s="34">
        <f>VLOOKUP(S229,Transaksi!$A$3:$C$52,3,FALSE)</f>
        <v>0.4157638889</v>
      </c>
      <c r="V229" s="24" t="s">
        <v>448</v>
      </c>
      <c r="W229" s="32">
        <v>2.0</v>
      </c>
    </row>
    <row r="230">
      <c r="S230" s="32" t="s">
        <v>449</v>
      </c>
      <c r="T230" s="33">
        <f>VLOOKUP(S230,Transaksi!$A$3:$B$52,2,FALSE)</f>
        <v>45229</v>
      </c>
      <c r="U230" s="34">
        <f>VLOOKUP(S230,Transaksi!$A$3:$C$52,3,FALSE)</f>
        <v>0.6948958333</v>
      </c>
      <c r="V230" s="24" t="s">
        <v>450</v>
      </c>
      <c r="W230" s="32">
        <v>1.0</v>
      </c>
    </row>
    <row r="231">
      <c r="S231" s="32" t="s">
        <v>449</v>
      </c>
      <c r="T231" s="33">
        <f>VLOOKUP(S231,Transaksi!$A$3:$B$52,2,FALSE)</f>
        <v>45229</v>
      </c>
      <c r="U231" s="34">
        <f>VLOOKUP(S231,Transaksi!$A$3:$C$52,3,FALSE)</f>
        <v>0.6948958333</v>
      </c>
      <c r="V231" s="24" t="s">
        <v>451</v>
      </c>
      <c r="W231" s="32">
        <v>2.0</v>
      </c>
    </row>
    <row r="232">
      <c r="S232" s="32" t="s">
        <v>452</v>
      </c>
      <c r="T232" s="33">
        <f>VLOOKUP(S232,Transaksi!$A$3:$B$52,2,FALSE)</f>
        <v>45212</v>
      </c>
      <c r="U232" s="34">
        <f>VLOOKUP(S232,Transaksi!$A$3:$C$52,3,FALSE)</f>
        <v>0.7130555556</v>
      </c>
      <c r="V232" s="24" t="s">
        <v>453</v>
      </c>
      <c r="W232" s="32">
        <v>1.0</v>
      </c>
    </row>
    <row r="233">
      <c r="S233" s="32" t="s">
        <v>454</v>
      </c>
      <c r="T233" s="33">
        <f>VLOOKUP(S233,Transaksi!$A$3:$B$52,2,FALSE)</f>
        <v>45228</v>
      </c>
      <c r="U233" s="34">
        <f>VLOOKUP(S233,Transaksi!$A$3:$C$52,3,FALSE)</f>
        <v>0.9106134259</v>
      </c>
      <c r="V233" s="24" t="s">
        <v>455</v>
      </c>
      <c r="W233" s="32">
        <v>1.0</v>
      </c>
    </row>
    <row r="234">
      <c r="S234" s="32" t="s">
        <v>454</v>
      </c>
      <c r="T234" s="33">
        <f>VLOOKUP(S234,Transaksi!$A$3:$B$52,2,FALSE)</f>
        <v>45228</v>
      </c>
      <c r="U234" s="34">
        <f>VLOOKUP(S234,Transaksi!$A$3:$C$52,3,FALSE)</f>
        <v>0.9106134259</v>
      </c>
      <c r="V234" s="24" t="s">
        <v>456</v>
      </c>
      <c r="W234" s="32">
        <v>1.0</v>
      </c>
    </row>
    <row r="235">
      <c r="S235" s="32" t="s">
        <v>457</v>
      </c>
      <c r="T235" s="33">
        <f>VLOOKUP(S235,Transaksi!$A$3:$B$52,2,FALSE)</f>
        <v>45063</v>
      </c>
      <c r="U235" s="34">
        <f>VLOOKUP(S235,Transaksi!$A$3:$C$52,3,FALSE)</f>
        <v>0.1038657407</v>
      </c>
      <c r="V235" s="24" t="s">
        <v>446</v>
      </c>
      <c r="W235" s="32">
        <v>2.0</v>
      </c>
    </row>
    <row r="236">
      <c r="S236" s="32" t="s">
        <v>458</v>
      </c>
      <c r="T236" s="33">
        <f>VLOOKUP(S236,Transaksi!$A$3:$B$52,2,FALSE)</f>
        <v>45235</v>
      </c>
      <c r="U236" s="34">
        <f>VLOOKUP(S236,Transaksi!$A$3:$C$52,3,FALSE)</f>
        <v>0.3055324074</v>
      </c>
      <c r="V236" s="24" t="s">
        <v>459</v>
      </c>
      <c r="W236" s="32">
        <v>1.0</v>
      </c>
    </row>
    <row r="237">
      <c r="S237" s="32" t="s">
        <v>458</v>
      </c>
      <c r="T237" s="33">
        <f>VLOOKUP(S237,Transaksi!$A$3:$B$52,2,FALSE)</f>
        <v>45235</v>
      </c>
      <c r="U237" s="34">
        <f>VLOOKUP(S237,Transaksi!$A$3:$C$52,3,FALSE)</f>
        <v>0.3055324074</v>
      </c>
      <c r="V237" s="24" t="s">
        <v>460</v>
      </c>
      <c r="W237" s="32">
        <v>1.0</v>
      </c>
    </row>
    <row r="238">
      <c r="S238" s="32" t="s">
        <v>461</v>
      </c>
      <c r="T238" s="33">
        <f>VLOOKUP(S238,Transaksi!$A$3:$B$52,2,FALSE)</f>
        <v>45147</v>
      </c>
      <c r="U238" s="34">
        <f>VLOOKUP(S238,Transaksi!$A$3:$C$52,3,FALSE)</f>
        <v>0.2459606481</v>
      </c>
      <c r="V238" s="24" t="s">
        <v>462</v>
      </c>
      <c r="W238" s="32">
        <v>1.0</v>
      </c>
    </row>
    <row r="239">
      <c r="S239" s="32" t="s">
        <v>461</v>
      </c>
      <c r="T239" s="33">
        <f>VLOOKUP(S239,Transaksi!$A$3:$B$52,2,FALSE)</f>
        <v>45147</v>
      </c>
      <c r="U239" s="34">
        <f>VLOOKUP(S239,Transaksi!$A$3:$C$52,3,FALSE)</f>
        <v>0.2459606481</v>
      </c>
      <c r="V239" s="24" t="s">
        <v>463</v>
      </c>
      <c r="W239" s="32">
        <v>2.0</v>
      </c>
    </row>
    <row r="240">
      <c r="S240" s="32" t="s">
        <v>464</v>
      </c>
      <c r="T240" s="33">
        <f>VLOOKUP(S240,Transaksi!$A$3:$B$52,2,FALSE)</f>
        <v>45031</v>
      </c>
      <c r="U240" s="34">
        <f>VLOOKUP(S240,Transaksi!$A$3:$C$52,3,FALSE)</f>
        <v>0.05799768519</v>
      </c>
      <c r="V240" s="24" t="s">
        <v>465</v>
      </c>
      <c r="W240" s="32">
        <v>1.0</v>
      </c>
    </row>
    <row r="241">
      <c r="S241" s="32" t="s">
        <v>464</v>
      </c>
      <c r="T241" s="33">
        <f>VLOOKUP(S241,Transaksi!$A$3:$B$52,2,FALSE)</f>
        <v>45031</v>
      </c>
      <c r="U241" s="34">
        <f>VLOOKUP(S241,Transaksi!$A$3:$C$52,3,FALSE)</f>
        <v>0.05799768519</v>
      </c>
      <c r="V241" s="24" t="s">
        <v>466</v>
      </c>
      <c r="W241" s="32">
        <v>1.0</v>
      </c>
    </row>
    <row r="242">
      <c r="S242" s="32" t="s">
        <v>467</v>
      </c>
      <c r="T242" s="33">
        <f>VLOOKUP(S242,Transaksi!$A$3:$B$52,2,FALSE)</f>
        <v>45129</v>
      </c>
      <c r="U242" s="34">
        <f>VLOOKUP(S242,Transaksi!$A$3:$C$52,3,FALSE)</f>
        <v>0.5796180556</v>
      </c>
      <c r="V242" s="24" t="s">
        <v>468</v>
      </c>
      <c r="W242" s="32">
        <v>1.0</v>
      </c>
    </row>
    <row r="243">
      <c r="S243" s="32" t="s">
        <v>467</v>
      </c>
      <c r="T243" s="33">
        <f>VLOOKUP(S243,Transaksi!$A$3:$B$52,2,FALSE)</f>
        <v>45129</v>
      </c>
      <c r="U243" s="34">
        <f>VLOOKUP(S243,Transaksi!$A$3:$C$52,3,FALSE)</f>
        <v>0.5796180556</v>
      </c>
      <c r="V243" s="24" t="s">
        <v>469</v>
      </c>
      <c r="W243" s="32">
        <v>2.0</v>
      </c>
    </row>
    <row r="244">
      <c r="S244" s="32" t="s">
        <v>470</v>
      </c>
      <c r="T244" s="33">
        <f>VLOOKUP(S244,Transaksi!$A$3:$B$52,2,FALSE)</f>
        <v>45218</v>
      </c>
      <c r="U244" s="34">
        <f>VLOOKUP(S244,Transaksi!$A$3:$C$52,3,FALSE)</f>
        <v>0.5033564815</v>
      </c>
      <c r="V244" s="24" t="s">
        <v>471</v>
      </c>
      <c r="W244" s="32">
        <v>1.0</v>
      </c>
    </row>
    <row r="245">
      <c r="S245" s="32" t="s">
        <v>472</v>
      </c>
      <c r="T245" s="33">
        <f>VLOOKUP(S245,Transaksi!$A$3:$B$52,2,FALSE)</f>
        <v>45121</v>
      </c>
      <c r="U245" s="34">
        <f>VLOOKUP(S245,Transaksi!$A$3:$C$52,3,FALSE)</f>
        <v>0.3890162037</v>
      </c>
      <c r="V245" s="24" t="s">
        <v>473</v>
      </c>
      <c r="W245" s="32">
        <v>1.0</v>
      </c>
    </row>
    <row r="246">
      <c r="S246" s="32" t="s">
        <v>474</v>
      </c>
      <c r="T246" s="33">
        <f>VLOOKUP(S246,Transaksi!$A$3:$B$52,2,FALSE)</f>
        <v>45000</v>
      </c>
      <c r="U246" s="34">
        <f>VLOOKUP(S246,Transaksi!$A$3:$C$52,3,FALSE)</f>
        <v>0.3661689815</v>
      </c>
      <c r="V246" s="24" t="s">
        <v>475</v>
      </c>
      <c r="W246" s="32">
        <v>2.0</v>
      </c>
    </row>
    <row r="247">
      <c r="S247" s="32" t="s">
        <v>476</v>
      </c>
      <c r="T247" s="33">
        <f>VLOOKUP(S247,Transaksi!$A$3:$B$52,2,FALSE)</f>
        <v>45039</v>
      </c>
      <c r="U247" s="34">
        <f>VLOOKUP(S247,Transaksi!$A$3:$C$52,3,FALSE)</f>
        <v>0.3360532407</v>
      </c>
      <c r="V247" s="24" t="s">
        <v>477</v>
      </c>
      <c r="W247" s="32">
        <v>1.0</v>
      </c>
    </row>
    <row r="248">
      <c r="S248" s="32" t="s">
        <v>478</v>
      </c>
      <c r="T248" s="33">
        <f>VLOOKUP(S248,Transaksi!$A$3:$B$52,2,FALSE)</f>
        <v>45073</v>
      </c>
      <c r="U248" s="34">
        <f>VLOOKUP(S248,Transaksi!$A$3:$C$52,3,FALSE)</f>
        <v>0.732974537</v>
      </c>
      <c r="V248" s="24" t="s">
        <v>479</v>
      </c>
      <c r="W248" s="32">
        <v>2.0</v>
      </c>
    </row>
    <row r="249">
      <c r="S249" s="32" t="s">
        <v>480</v>
      </c>
      <c r="T249" s="33">
        <f>VLOOKUP(S249,Transaksi!$A$3:$B$52,2,FALSE)</f>
        <v>45214</v>
      </c>
      <c r="U249" s="34">
        <f>VLOOKUP(S249,Transaksi!$A$3:$C$52,3,FALSE)</f>
        <v>0.2778240741</v>
      </c>
      <c r="V249" s="24" t="s">
        <v>481</v>
      </c>
      <c r="W249" s="32">
        <v>2.0</v>
      </c>
    </row>
    <row r="250">
      <c r="S250" s="32" t="s">
        <v>482</v>
      </c>
      <c r="T250" s="33">
        <f>VLOOKUP(S250,Transaksi!$A$3:$B$52,2,FALSE)</f>
        <v>45140</v>
      </c>
      <c r="U250" s="34">
        <f>VLOOKUP(S250,Transaksi!$A$3:$C$52,3,FALSE)</f>
        <v>0.9602893519</v>
      </c>
      <c r="V250" s="24" t="s">
        <v>483</v>
      </c>
      <c r="W250" s="32">
        <v>1.0</v>
      </c>
    </row>
    <row r="251">
      <c r="S251" s="32" t="s">
        <v>484</v>
      </c>
      <c r="T251" s="33">
        <f>VLOOKUP(S251,Transaksi!$A$3:$B$52,2,FALSE)</f>
        <v>44987</v>
      </c>
      <c r="U251" s="34">
        <f>VLOOKUP(S251,Transaksi!$A$3:$C$52,3,FALSE)</f>
        <v>0.6565277778</v>
      </c>
      <c r="V251" s="24" t="s">
        <v>485</v>
      </c>
      <c r="W251" s="32">
        <v>2.0</v>
      </c>
    </row>
    <row r="252">
      <c r="S252" s="32" t="s">
        <v>486</v>
      </c>
      <c r="T252" s="33">
        <f>VLOOKUP(S252,Transaksi!$A$3:$B$52,2,FALSE)</f>
        <v>45239</v>
      </c>
      <c r="U252" s="34">
        <f>VLOOKUP(S252,Transaksi!$A$3:$C$52,3,FALSE)</f>
        <v>0.2191087963</v>
      </c>
      <c r="V252" s="24" t="s">
        <v>465</v>
      </c>
      <c r="W252" s="32">
        <v>1.0</v>
      </c>
    </row>
    <row r="253">
      <c r="S253" s="32" t="s">
        <v>487</v>
      </c>
      <c r="T253" s="33">
        <f>VLOOKUP(S253,Transaksi!$A$3:$B$52,2,FALSE)</f>
        <v>45032</v>
      </c>
      <c r="U253" s="34">
        <f>VLOOKUP(S253,Transaksi!$A$3:$C$52,3,FALSE)</f>
        <v>0.7996180556</v>
      </c>
      <c r="V253" s="24" t="s">
        <v>488</v>
      </c>
      <c r="W253" s="32">
        <v>1.0</v>
      </c>
    </row>
    <row r="254">
      <c r="S254" s="32" t="s">
        <v>489</v>
      </c>
      <c r="T254" s="33">
        <f>VLOOKUP(S254,Transaksi!$A$3:$B$52,2,FALSE)</f>
        <v>45188</v>
      </c>
      <c r="U254" s="34">
        <f>VLOOKUP(S254,Transaksi!$A$3:$C$52,3,FALSE)</f>
        <v>0.7125462963</v>
      </c>
      <c r="V254" s="24" t="s">
        <v>436</v>
      </c>
      <c r="W254" s="32">
        <v>1.0</v>
      </c>
    </row>
    <row r="255">
      <c r="S255" s="32" t="s">
        <v>490</v>
      </c>
      <c r="T255" s="33">
        <f>VLOOKUP(S255,Transaksi!$A$3:$B$52,2,FALSE)</f>
        <v>45257</v>
      </c>
      <c r="U255" s="34">
        <f>VLOOKUP(S255,Transaksi!$A$3:$C$52,3,FALSE)</f>
        <v>0.193287037</v>
      </c>
      <c r="V255" s="24" t="s">
        <v>491</v>
      </c>
      <c r="W255" s="32">
        <v>2.0</v>
      </c>
    </row>
    <row r="256">
      <c r="S256" s="32" t="s">
        <v>492</v>
      </c>
      <c r="T256" s="33">
        <f>VLOOKUP(S256,Transaksi!$A$3:$B$52,2,FALSE)</f>
        <v>44983</v>
      </c>
      <c r="U256" s="34">
        <f>VLOOKUP(S256,Transaksi!$A$3:$C$52,3,FALSE)</f>
        <v>0.602974537</v>
      </c>
      <c r="V256" s="24" t="s">
        <v>493</v>
      </c>
      <c r="W256" s="32">
        <v>2.0</v>
      </c>
    </row>
    <row r="257">
      <c r="S257" s="32" t="s">
        <v>494</v>
      </c>
      <c r="T257" s="33">
        <f>VLOOKUP(S257,Transaksi!$A$3:$B$52,2,FALSE)</f>
        <v>45022</v>
      </c>
      <c r="U257" s="34">
        <f>VLOOKUP(S257,Transaksi!$A$3:$C$52,3,FALSE)</f>
        <v>0.5094328704</v>
      </c>
      <c r="V257" s="24" t="s">
        <v>463</v>
      </c>
      <c r="W257" s="32">
        <v>2.0</v>
      </c>
    </row>
    <row r="258">
      <c r="S258" s="32" t="s">
        <v>495</v>
      </c>
      <c r="T258" s="33">
        <f>VLOOKUP(S258,Transaksi!$A$3:$B$52,2,FALSE)</f>
        <v>45151</v>
      </c>
      <c r="U258" s="34">
        <f>VLOOKUP(S258,Transaksi!$A$3:$C$52,3,FALSE)</f>
        <v>0.9788425926</v>
      </c>
      <c r="V258" s="24" t="s">
        <v>496</v>
      </c>
      <c r="W258" s="32">
        <v>1.0</v>
      </c>
    </row>
    <row r="259">
      <c r="S259" s="32" t="s">
        <v>497</v>
      </c>
      <c r="T259" s="33">
        <f>VLOOKUP(S259,Transaksi!$A$3:$B$52,2,FALSE)</f>
        <v>45055</v>
      </c>
      <c r="U259" s="34">
        <f>VLOOKUP(S259,Transaksi!$A$3:$C$52,3,FALSE)</f>
        <v>0.6214351852</v>
      </c>
      <c r="V259" s="24" t="s">
        <v>498</v>
      </c>
      <c r="W259" s="32">
        <v>1.0</v>
      </c>
    </row>
    <row r="260">
      <c r="S260" s="32" t="s">
        <v>499</v>
      </c>
      <c r="T260" s="33">
        <f>VLOOKUP(S260,Transaksi!$A$3:$B$52,2,FALSE)</f>
        <v>45112</v>
      </c>
      <c r="U260" s="34">
        <f>VLOOKUP(S260,Transaksi!$A$3:$C$52,3,FALSE)</f>
        <v>0.4818055556</v>
      </c>
      <c r="V260" s="24" t="s">
        <v>500</v>
      </c>
      <c r="W260" s="32">
        <v>1.0</v>
      </c>
    </row>
    <row r="261">
      <c r="S261" s="32" t="s">
        <v>501</v>
      </c>
      <c r="T261" s="33">
        <f>VLOOKUP(S261,Transaksi!$A$3:$B$52,2,FALSE)</f>
        <v>45097</v>
      </c>
      <c r="U261" s="34">
        <f>VLOOKUP(S261,Transaksi!$A$3:$C$52,3,FALSE)</f>
        <v>0.1231481481</v>
      </c>
      <c r="V261" s="24" t="s">
        <v>433</v>
      </c>
      <c r="W261" s="32">
        <v>1.0</v>
      </c>
    </row>
    <row r="262">
      <c r="S262" s="32" t="s">
        <v>502</v>
      </c>
      <c r="T262" s="33">
        <f>VLOOKUP(S262,Transaksi!$A$3:$B$52,2,FALSE)</f>
        <v>45092</v>
      </c>
      <c r="U262" s="34">
        <f>VLOOKUP(S262,Transaksi!$A$3:$C$52,3,FALSE)</f>
        <v>0.6410300926</v>
      </c>
      <c r="V262" s="24" t="s">
        <v>453</v>
      </c>
      <c r="W262" s="32">
        <v>1.0</v>
      </c>
    </row>
    <row r="263">
      <c r="S263" s="32" t="s">
        <v>503</v>
      </c>
      <c r="T263" s="33">
        <f>VLOOKUP(S263,Transaksi!$A$3:$B$52,2,FALSE)</f>
        <v>45025</v>
      </c>
      <c r="U263" s="34">
        <f>VLOOKUP(S263,Transaksi!$A$3:$C$52,3,FALSE)</f>
        <v>0.3107407407</v>
      </c>
      <c r="V263" s="24" t="s">
        <v>504</v>
      </c>
      <c r="W263" s="32">
        <v>1.0</v>
      </c>
    </row>
    <row r="264">
      <c r="S264" s="32" t="s">
        <v>505</v>
      </c>
      <c r="T264" s="33">
        <f>VLOOKUP(S264,Transaksi!$A$3:$B$52,2,FALSE)</f>
        <v>45246</v>
      </c>
      <c r="U264" s="34">
        <f>VLOOKUP(S264,Transaksi!$A$3:$C$52,3,FALSE)</f>
        <v>0.9382986111</v>
      </c>
      <c r="V264" s="24" t="s">
        <v>506</v>
      </c>
      <c r="W264" s="32">
        <v>2.0</v>
      </c>
    </row>
    <row r="265">
      <c r="S265" s="32" t="s">
        <v>507</v>
      </c>
      <c r="T265" s="33">
        <f>VLOOKUP(S265,Transaksi!$A$3:$B$52,2,FALSE)</f>
        <v>44986</v>
      </c>
      <c r="U265" s="34">
        <f>VLOOKUP(S265,Transaksi!$A$3:$C$52,3,FALSE)</f>
        <v>0.271412037</v>
      </c>
      <c r="V265" s="24" t="s">
        <v>508</v>
      </c>
      <c r="W265" s="32">
        <v>2.0</v>
      </c>
    </row>
    <row r="266">
      <c r="S266" s="32" t="s">
        <v>509</v>
      </c>
      <c r="T266" s="33">
        <f>VLOOKUP(S266,Transaksi!$A$3:$B$52,2,FALSE)</f>
        <v>44991</v>
      </c>
      <c r="U266" s="34">
        <f>VLOOKUP(S266,Transaksi!$A$3:$C$52,3,FALSE)</f>
        <v>0.9055439815</v>
      </c>
      <c r="V266" s="24" t="s">
        <v>510</v>
      </c>
      <c r="W266" s="32">
        <v>1.0</v>
      </c>
    </row>
    <row r="267">
      <c r="S267" s="32" t="s">
        <v>511</v>
      </c>
      <c r="T267" s="33">
        <f>VLOOKUP(S267,Transaksi!$A$3:$B$52,2,FALSE)</f>
        <v>45137</v>
      </c>
      <c r="U267" s="34">
        <f>VLOOKUP(S267,Transaksi!$A$3:$C$52,3,FALSE)</f>
        <v>0.984849537</v>
      </c>
      <c r="V267" s="24" t="s">
        <v>512</v>
      </c>
      <c r="W267" s="32">
        <v>1.0</v>
      </c>
    </row>
    <row r="268">
      <c r="S268" s="32" t="s">
        <v>513</v>
      </c>
      <c r="T268" s="33">
        <f>VLOOKUP(S268,Transaksi!$A$3:$B$52,2,FALSE)</f>
        <v>45148</v>
      </c>
      <c r="U268" s="34">
        <f>VLOOKUP(S268,Transaksi!$A$3:$C$52,3,FALSE)</f>
        <v>0.4826967593</v>
      </c>
      <c r="V268" s="24" t="s">
        <v>514</v>
      </c>
      <c r="W268" s="32">
        <v>2.0</v>
      </c>
    </row>
    <row r="269">
      <c r="S269" s="32" t="s">
        <v>515</v>
      </c>
      <c r="T269" s="33">
        <f>VLOOKUP(S269,Transaksi!$A$3:$B$52,2,FALSE)</f>
        <v>45073</v>
      </c>
      <c r="U269" s="34">
        <f>VLOOKUP(S269,Transaksi!$A$3:$C$52,3,FALSE)</f>
        <v>0.7642013889</v>
      </c>
      <c r="V269" s="24" t="s">
        <v>446</v>
      </c>
      <c r="W269" s="32">
        <v>2.0</v>
      </c>
    </row>
    <row r="270">
      <c r="S270" s="32" t="s">
        <v>516</v>
      </c>
      <c r="T270" s="33">
        <f>VLOOKUP(S270,Transaksi!$A$3:$B$52,2,FALSE)</f>
        <v>44938</v>
      </c>
      <c r="U270" s="34">
        <f>VLOOKUP(S270,Transaksi!$A$3:$C$52,3,FALSE)</f>
        <v>0.2020833333</v>
      </c>
      <c r="V270" s="24" t="s">
        <v>433</v>
      </c>
      <c r="W270" s="32">
        <v>2.0</v>
      </c>
    </row>
    <row r="271">
      <c r="S271" s="32" t="s">
        <v>517</v>
      </c>
      <c r="T271" s="33">
        <f>VLOOKUP(S271,Transaksi!$A$3:$B$52,2,FALSE)</f>
        <v>45172</v>
      </c>
      <c r="U271" s="34">
        <f>VLOOKUP(S271,Transaksi!$A$3:$C$52,3,FALSE)</f>
        <v>0.2987268519</v>
      </c>
      <c r="V271" s="24" t="s">
        <v>518</v>
      </c>
      <c r="W271" s="32">
        <v>2.0</v>
      </c>
    </row>
    <row r="272">
      <c r="S272" s="32" t="s">
        <v>519</v>
      </c>
      <c r="T272" s="33">
        <f>VLOOKUP(S272,Transaksi!$A$3:$B$52,2,FALSE)</f>
        <v>45247</v>
      </c>
      <c r="U272" s="34">
        <f>VLOOKUP(S272,Transaksi!$A$3:$C$52,3,FALSE)</f>
        <v>0.1952430556</v>
      </c>
      <c r="V272" s="24" t="s">
        <v>520</v>
      </c>
      <c r="W272" s="32">
        <v>2.0</v>
      </c>
    </row>
    <row r="273">
      <c r="S273" s="32" t="s">
        <v>521</v>
      </c>
      <c r="T273" s="33">
        <f>VLOOKUP(S273,Transaksi!$A$3:$B$52,2,FALSE)</f>
        <v>45248</v>
      </c>
      <c r="U273" s="34">
        <f>VLOOKUP(S273,Transaksi!$A$3:$C$52,3,FALSE)</f>
        <v>0.6768865741</v>
      </c>
      <c r="V273" s="24" t="s">
        <v>522</v>
      </c>
      <c r="W273" s="32">
        <v>1.0</v>
      </c>
    </row>
    <row r="274">
      <c r="S274" s="32" t="s">
        <v>523</v>
      </c>
      <c r="T274" s="33">
        <f>VLOOKUP(S274,Transaksi!$A$3:$B$52,2,FALSE)</f>
        <v>44974</v>
      </c>
      <c r="U274" s="34">
        <f>VLOOKUP(S274,Transaksi!$A$3:$C$52,3,FALSE)</f>
        <v>0.2555092593</v>
      </c>
      <c r="V274" s="24" t="s">
        <v>524</v>
      </c>
      <c r="W274" s="32">
        <v>2.0</v>
      </c>
    </row>
    <row r="275">
      <c r="S275" s="32" t="s">
        <v>525</v>
      </c>
      <c r="T275" s="33">
        <f>VLOOKUP(S275,Transaksi!$A$3:$B$52,2,FALSE)</f>
        <v>44926</v>
      </c>
      <c r="U275" s="34">
        <f>VLOOKUP(S275,Transaksi!$A$3:$C$52,3,FALSE)</f>
        <v>0.7805787037</v>
      </c>
      <c r="V275" s="24" t="s">
        <v>526</v>
      </c>
      <c r="W275" s="32">
        <v>2.0</v>
      </c>
    </row>
    <row r="276">
      <c r="S276" s="32" t="s">
        <v>527</v>
      </c>
      <c r="T276" s="33">
        <f>VLOOKUP(S276,Transaksi!$A$3:$B$52,2,FALSE)</f>
        <v>45060</v>
      </c>
      <c r="U276" s="34">
        <f>VLOOKUP(S276,Transaksi!$A$3:$C$52,3,FALSE)</f>
        <v>0.9068402778</v>
      </c>
      <c r="V276" s="24" t="s">
        <v>460</v>
      </c>
      <c r="W276" s="32">
        <v>1.0</v>
      </c>
    </row>
    <row r="277">
      <c r="S277" s="32" t="s">
        <v>528</v>
      </c>
      <c r="T277" s="33">
        <f>VLOOKUP(S277,Transaksi!$A$3:$B$52,2,FALSE)</f>
        <v>45022</v>
      </c>
      <c r="U277" s="34">
        <f>VLOOKUP(S277,Transaksi!$A$3:$C$52,3,FALSE)</f>
        <v>0.07679398148</v>
      </c>
      <c r="V277" s="24" t="s">
        <v>529</v>
      </c>
      <c r="W277" s="32">
        <v>2.0</v>
      </c>
    </row>
    <row r="278">
      <c r="S278" s="32" t="s">
        <v>530</v>
      </c>
      <c r="T278" s="33">
        <f>VLOOKUP(S278,Transaksi!$A$3:$B$52,2,FALSE)</f>
        <v>45033</v>
      </c>
      <c r="U278" s="34">
        <f>VLOOKUP(S278,Transaksi!$A$3:$C$52,3,FALSE)</f>
        <v>0.9832291667</v>
      </c>
      <c r="V278" s="24" t="s">
        <v>531</v>
      </c>
      <c r="W278" s="32">
        <v>1.0</v>
      </c>
    </row>
    <row r="279">
      <c r="S279" s="32" t="s">
        <v>532</v>
      </c>
      <c r="T279" s="33">
        <f>VLOOKUP(S279,Transaksi!$A$3:$B$52,2,FALSE)</f>
        <v>45206</v>
      </c>
      <c r="U279" s="34">
        <f>VLOOKUP(S279,Transaksi!$A$3:$C$52,3,FALSE)</f>
        <v>0.8819907407</v>
      </c>
      <c r="V279" s="24" t="s">
        <v>533</v>
      </c>
      <c r="W279" s="32">
        <v>1.0</v>
      </c>
    </row>
    <row r="281">
      <c r="S281" s="4" t="s">
        <v>282</v>
      </c>
    </row>
    <row r="282">
      <c r="S282" s="6" t="s">
        <v>283</v>
      </c>
      <c r="T282" s="6" t="s">
        <v>284</v>
      </c>
      <c r="U282" s="6" t="s">
        <v>285</v>
      </c>
      <c r="V282" s="6" t="s">
        <v>286</v>
      </c>
      <c r="W282" s="6" t="s">
        <v>287</v>
      </c>
      <c r="X282" s="6" t="s">
        <v>288</v>
      </c>
    </row>
    <row r="283">
      <c r="S283" s="6" t="str">
        <f t="shared" ref="S283:S302" si="1">CONCATENATE(LEFT(T283,1),MID(T283,FIND(" ",T283)+1,1),RIGHT(V283,4))</f>
        <v>AA1403</v>
      </c>
      <c r="T283" s="6" t="s">
        <v>289</v>
      </c>
      <c r="U283" s="6" t="s">
        <v>290</v>
      </c>
      <c r="V283" s="6" t="s">
        <v>291</v>
      </c>
      <c r="W283" s="6" t="s">
        <v>292</v>
      </c>
      <c r="X283" s="6">
        <v>1.23</v>
      </c>
    </row>
    <row r="284">
      <c r="S284" s="6" t="str">
        <f t="shared" si="1"/>
        <v>AM3905</v>
      </c>
      <c r="T284" s="6" t="s">
        <v>293</v>
      </c>
      <c r="U284" s="6" t="s">
        <v>294</v>
      </c>
      <c r="V284" s="6" t="s">
        <v>295</v>
      </c>
      <c r="W284" s="6" t="s">
        <v>296</v>
      </c>
      <c r="X284" s="6">
        <v>2.45</v>
      </c>
    </row>
    <row r="285">
      <c r="S285" s="6" t="str">
        <f t="shared" si="1"/>
        <v>AG5590</v>
      </c>
      <c r="T285" s="6" t="s">
        <v>297</v>
      </c>
      <c r="U285" s="6" t="s">
        <v>298</v>
      </c>
      <c r="V285" s="6" t="s">
        <v>299</v>
      </c>
      <c r="W285" s="6" t="s">
        <v>300</v>
      </c>
      <c r="X285" s="6">
        <v>3.67</v>
      </c>
    </row>
    <row r="286">
      <c r="S286" s="6" t="str">
        <f t="shared" si="1"/>
        <v>AI5689</v>
      </c>
      <c r="T286" s="6" t="s">
        <v>301</v>
      </c>
      <c r="U286" s="6" t="s">
        <v>302</v>
      </c>
      <c r="V286" s="6" t="s">
        <v>303</v>
      </c>
      <c r="W286" s="6" t="s">
        <v>304</v>
      </c>
      <c r="X286" s="6">
        <v>4.89</v>
      </c>
    </row>
    <row r="287">
      <c r="S287" s="6" t="str">
        <f t="shared" si="1"/>
        <v>BT5513</v>
      </c>
      <c r="T287" s="6" t="s">
        <v>305</v>
      </c>
      <c r="U287" s="6" t="s">
        <v>306</v>
      </c>
      <c r="V287" s="6" t="s">
        <v>307</v>
      </c>
      <c r="W287" s="6" t="s">
        <v>308</v>
      </c>
      <c r="X287" s="6">
        <v>5.01</v>
      </c>
    </row>
    <row r="288">
      <c r="S288" s="6" t="str">
        <f t="shared" si="1"/>
        <v>BB8015</v>
      </c>
      <c r="T288" s="6" t="s">
        <v>309</v>
      </c>
      <c r="U288" s="6" t="s">
        <v>310</v>
      </c>
      <c r="V288" s="6" t="s">
        <v>311</v>
      </c>
      <c r="W288" s="6" t="s">
        <v>312</v>
      </c>
      <c r="X288" s="6">
        <v>6.32</v>
      </c>
    </row>
    <row r="289">
      <c r="S289" s="6" t="str">
        <f t="shared" si="1"/>
        <v>FI6047</v>
      </c>
      <c r="T289" s="6" t="s">
        <v>313</v>
      </c>
      <c r="U289" s="6" t="s">
        <v>314</v>
      </c>
      <c r="V289" s="6" t="s">
        <v>315</v>
      </c>
      <c r="W289" s="6" t="s">
        <v>316</v>
      </c>
      <c r="X289" s="6">
        <v>7.54</v>
      </c>
    </row>
    <row r="290">
      <c r="S290" s="6" t="str">
        <f t="shared" si="1"/>
        <v>EK8696</v>
      </c>
      <c r="T290" s="6" t="s">
        <v>317</v>
      </c>
      <c r="U290" s="6" t="s">
        <v>318</v>
      </c>
      <c r="V290" s="6" t="s">
        <v>319</v>
      </c>
      <c r="W290" s="6" t="s">
        <v>320</v>
      </c>
      <c r="X290" s="6">
        <v>8.76</v>
      </c>
    </row>
    <row r="291">
      <c r="S291" s="6" t="str">
        <f t="shared" si="1"/>
        <v>HI3234</v>
      </c>
      <c r="T291" s="6" t="s">
        <v>321</v>
      </c>
      <c r="U291" s="6" t="s">
        <v>322</v>
      </c>
      <c r="V291" s="6" t="s">
        <v>323</v>
      </c>
      <c r="W291" s="6" t="s">
        <v>324</v>
      </c>
      <c r="X291" s="6">
        <v>9.98</v>
      </c>
    </row>
    <row r="292">
      <c r="S292" s="6" t="str">
        <f t="shared" si="1"/>
        <v>GP4505</v>
      </c>
      <c r="T292" s="6" t="s">
        <v>325</v>
      </c>
      <c r="U292" s="6" t="s">
        <v>326</v>
      </c>
      <c r="V292" s="6" t="s">
        <v>327</v>
      </c>
      <c r="W292" s="6" t="s">
        <v>328</v>
      </c>
      <c r="X292" s="6">
        <v>10.11</v>
      </c>
    </row>
    <row r="293">
      <c r="S293" s="6" t="str">
        <f t="shared" si="1"/>
        <v>GC7731</v>
      </c>
      <c r="T293" s="6" t="s">
        <v>329</v>
      </c>
      <c r="U293" s="6" t="s">
        <v>330</v>
      </c>
      <c r="V293" s="6" t="s">
        <v>331</v>
      </c>
      <c r="W293" s="6" t="s">
        <v>332</v>
      </c>
      <c r="X293" s="6">
        <v>2.34</v>
      </c>
    </row>
    <row r="294">
      <c r="S294" s="6" t="str">
        <f t="shared" si="1"/>
        <v>LW6014</v>
      </c>
      <c r="T294" s="6" t="s">
        <v>333</v>
      </c>
      <c r="U294" s="6" t="s">
        <v>334</v>
      </c>
      <c r="V294" s="6" t="s">
        <v>335</v>
      </c>
      <c r="W294" s="6" t="s">
        <v>336</v>
      </c>
      <c r="X294" s="6">
        <v>3.56</v>
      </c>
    </row>
    <row r="295">
      <c r="S295" s="6" t="str">
        <f t="shared" si="1"/>
        <v>KS2627</v>
      </c>
      <c r="T295" s="6" t="s">
        <v>337</v>
      </c>
      <c r="U295" s="6" t="s">
        <v>338</v>
      </c>
      <c r="V295" s="6" t="s">
        <v>339</v>
      </c>
      <c r="W295" s="6" t="s">
        <v>340</v>
      </c>
      <c r="X295" s="6">
        <v>4.78</v>
      </c>
    </row>
    <row r="296">
      <c r="S296" s="6" t="str">
        <f t="shared" si="1"/>
        <v>JB7493</v>
      </c>
      <c r="T296" s="6" t="s">
        <v>341</v>
      </c>
      <c r="U296" s="6" t="s">
        <v>342</v>
      </c>
      <c r="V296" s="6" t="s">
        <v>343</v>
      </c>
      <c r="W296" s="6" t="s">
        <v>344</v>
      </c>
      <c r="X296" s="6">
        <v>5.9</v>
      </c>
    </row>
    <row r="297">
      <c r="S297" s="6" t="str">
        <f t="shared" si="1"/>
        <v>JS0114</v>
      </c>
      <c r="T297" s="6" t="s">
        <v>345</v>
      </c>
      <c r="U297" s="6" t="s">
        <v>346</v>
      </c>
      <c r="V297" s="6" t="s">
        <v>347</v>
      </c>
      <c r="W297" s="6" t="s">
        <v>348</v>
      </c>
      <c r="X297" s="6">
        <v>6.21</v>
      </c>
    </row>
    <row r="298">
      <c r="S298" s="6" t="str">
        <f t="shared" si="1"/>
        <v>RS9997</v>
      </c>
      <c r="T298" s="6" t="s">
        <v>349</v>
      </c>
      <c r="U298" s="6" t="s">
        <v>350</v>
      </c>
      <c r="V298" s="6" t="s">
        <v>351</v>
      </c>
      <c r="W298" s="6" t="s">
        <v>352</v>
      </c>
      <c r="X298" s="6">
        <v>7.43</v>
      </c>
    </row>
    <row r="299">
      <c r="S299" s="6" t="str">
        <f t="shared" si="1"/>
        <v>RB0308</v>
      </c>
      <c r="T299" s="6" t="s">
        <v>353</v>
      </c>
      <c r="U299" s="6" t="s">
        <v>354</v>
      </c>
      <c r="V299" s="6" t="s">
        <v>355</v>
      </c>
      <c r="W299" s="6" t="s">
        <v>356</v>
      </c>
      <c r="X299" s="6">
        <v>8.65</v>
      </c>
    </row>
    <row r="300">
      <c r="S300" s="6" t="str">
        <f t="shared" si="1"/>
        <v>SS6648</v>
      </c>
      <c r="T300" s="6" t="s">
        <v>357</v>
      </c>
      <c r="U300" s="6" t="s">
        <v>358</v>
      </c>
      <c r="V300" s="6" t="s">
        <v>359</v>
      </c>
      <c r="W300" s="6" t="s">
        <v>360</v>
      </c>
      <c r="X300" s="6">
        <v>9.87</v>
      </c>
    </row>
    <row r="301">
      <c r="S301" s="6" t="str">
        <f t="shared" si="1"/>
        <v>SM5337</v>
      </c>
      <c r="T301" s="6" t="s">
        <v>361</v>
      </c>
      <c r="U301" s="6" t="s">
        <v>362</v>
      </c>
      <c r="V301" s="6" t="s">
        <v>363</v>
      </c>
      <c r="W301" s="6" t="s">
        <v>364</v>
      </c>
      <c r="X301" s="6">
        <v>10.09</v>
      </c>
    </row>
    <row r="302">
      <c r="S302" s="6" t="str">
        <f t="shared" si="1"/>
        <v>NH6056</v>
      </c>
      <c r="T302" s="6" t="s">
        <v>365</v>
      </c>
      <c r="U302" s="6" t="s">
        <v>366</v>
      </c>
      <c r="V302" s="6" t="s">
        <v>367</v>
      </c>
      <c r="W302" s="6" t="s">
        <v>368</v>
      </c>
      <c r="X302" s="6">
        <v>3.12</v>
      </c>
    </row>
    <row r="304">
      <c r="S304" s="4" t="s">
        <v>397</v>
      </c>
    </row>
    <row r="305">
      <c r="S305" s="53" t="s">
        <v>398</v>
      </c>
      <c r="T305" s="53" t="s">
        <v>399</v>
      </c>
      <c r="U305" s="53" t="s">
        <v>400</v>
      </c>
      <c r="V305" s="54" t="s">
        <v>401</v>
      </c>
    </row>
    <row r="306">
      <c r="S306" s="6" t="s">
        <v>402</v>
      </c>
      <c r="T306" s="6" t="s">
        <v>403</v>
      </c>
      <c r="U306" s="6" t="s">
        <v>404</v>
      </c>
      <c r="V306" s="6">
        <v>0.0</v>
      </c>
    </row>
    <row r="307">
      <c r="S307" s="6" t="s">
        <v>405</v>
      </c>
      <c r="T307" s="6" t="s">
        <v>406</v>
      </c>
      <c r="U307" s="6" t="s">
        <v>407</v>
      </c>
      <c r="V307" s="6">
        <v>15000.0</v>
      </c>
    </row>
    <row r="308">
      <c r="S308" s="6" t="s">
        <v>408</v>
      </c>
      <c r="T308" s="6" t="s">
        <v>406</v>
      </c>
      <c r="U308" s="6" t="s">
        <v>409</v>
      </c>
      <c r="V308" s="6">
        <v>10000.0</v>
      </c>
    </row>
    <row r="309">
      <c r="S309" s="6" t="s">
        <v>410</v>
      </c>
      <c r="T309" s="6" t="s">
        <v>406</v>
      </c>
      <c r="U309" s="6" t="s">
        <v>411</v>
      </c>
      <c r="V309" s="6">
        <v>20000.0</v>
      </c>
    </row>
    <row r="310">
      <c r="S310" s="6" t="s">
        <v>412</v>
      </c>
      <c r="T310" s="6" t="s">
        <v>413</v>
      </c>
      <c r="U310" s="6" t="s">
        <v>414</v>
      </c>
      <c r="V310" s="6">
        <v>5000.0</v>
      </c>
    </row>
    <row r="311">
      <c r="S311" s="6" t="s">
        <v>415</v>
      </c>
      <c r="T311" s="6" t="s">
        <v>413</v>
      </c>
      <c r="U311" s="6" t="s">
        <v>416</v>
      </c>
      <c r="V311" s="6">
        <v>20000.0</v>
      </c>
    </row>
    <row r="312">
      <c r="S312" s="6" t="s">
        <v>417</v>
      </c>
      <c r="T312" s="6" t="s">
        <v>418</v>
      </c>
      <c r="U312" s="6" t="s">
        <v>419</v>
      </c>
      <c r="V312" s="6">
        <v>9000.0</v>
      </c>
    </row>
    <row r="313">
      <c r="S313" s="6" t="s">
        <v>420</v>
      </c>
      <c r="T313" s="6" t="s">
        <v>418</v>
      </c>
      <c r="U313" s="6" t="s">
        <v>421</v>
      </c>
      <c r="V313" s="6">
        <v>13500.0</v>
      </c>
    </row>
    <row r="316">
      <c r="S316" s="4" t="s">
        <v>369</v>
      </c>
    </row>
    <row r="317">
      <c r="S317" s="6" t="s">
        <v>370</v>
      </c>
      <c r="T317" s="6" t="s">
        <v>371</v>
      </c>
      <c r="U317" s="6" t="s">
        <v>372</v>
      </c>
      <c r="V317" s="6" t="s">
        <v>373</v>
      </c>
      <c r="W317" s="6" t="s">
        <v>374</v>
      </c>
    </row>
    <row r="318">
      <c r="S318" s="18">
        <v>0.0</v>
      </c>
      <c r="T318" s="6" t="s">
        <v>375</v>
      </c>
      <c r="U318" s="6" t="s">
        <v>376</v>
      </c>
      <c r="V318" s="6">
        <v>0.0</v>
      </c>
      <c r="W318" s="6">
        <v>0.0</v>
      </c>
    </row>
    <row r="319">
      <c r="S319" s="18">
        <v>1.0</v>
      </c>
      <c r="T319" s="6" t="s">
        <v>377</v>
      </c>
      <c r="U319" s="6" t="s">
        <v>378</v>
      </c>
      <c r="V319" s="6">
        <v>0.025</v>
      </c>
      <c r="W319" s="6">
        <v>5000.0</v>
      </c>
    </row>
    <row r="320">
      <c r="S320" s="18">
        <v>2.0</v>
      </c>
      <c r="T320" s="6" t="s">
        <v>379</v>
      </c>
      <c r="U320" s="6" t="s">
        <v>380</v>
      </c>
      <c r="V320" s="6">
        <v>0.035</v>
      </c>
      <c r="W320" s="6">
        <v>7500.0</v>
      </c>
    </row>
    <row r="321">
      <c r="S321" s="18">
        <v>3.0</v>
      </c>
      <c r="T321" s="6" t="s">
        <v>381</v>
      </c>
      <c r="U321" s="6" t="s">
        <v>382</v>
      </c>
      <c r="V321" s="6">
        <v>0.05</v>
      </c>
      <c r="W321" s="6">
        <v>10000.0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4" t="s">
        <v>558</v>
      </c>
    </row>
    <row r="2">
      <c r="A2" s="43" t="s">
        <v>423</v>
      </c>
      <c r="B2" s="43" t="s">
        <v>10</v>
      </c>
      <c r="C2" s="43" t="s">
        <v>283</v>
      </c>
      <c r="D2" s="43" t="s">
        <v>370</v>
      </c>
      <c r="E2" s="43" t="s">
        <v>24</v>
      </c>
      <c r="F2" s="43" t="s">
        <v>398</v>
      </c>
      <c r="G2" s="5" t="s">
        <v>384</v>
      </c>
      <c r="H2" s="43" t="s">
        <v>430</v>
      </c>
    </row>
    <row r="3">
      <c r="A3" s="47" t="s">
        <v>432</v>
      </c>
      <c r="B3" s="44" t="s">
        <v>15</v>
      </c>
      <c r="C3" s="44" t="s">
        <v>536</v>
      </c>
      <c r="D3" s="44">
        <v>0.0</v>
      </c>
      <c r="E3" s="45" t="s">
        <v>277</v>
      </c>
      <c r="F3" s="44" t="s">
        <v>420</v>
      </c>
      <c r="G3" s="24" t="s">
        <v>388</v>
      </c>
      <c r="H3" s="55">
        <v>1.0</v>
      </c>
      <c r="I3" s="56"/>
      <c r="L3" s="57"/>
    </row>
    <row r="4">
      <c r="A4" s="47" t="s">
        <v>432</v>
      </c>
      <c r="B4" s="44" t="s">
        <v>15</v>
      </c>
      <c r="C4" s="44" t="s">
        <v>536</v>
      </c>
      <c r="D4" s="44">
        <v>0.0</v>
      </c>
      <c r="E4" s="45" t="s">
        <v>49</v>
      </c>
      <c r="F4" s="44" t="s">
        <v>420</v>
      </c>
      <c r="G4" s="24" t="s">
        <v>388</v>
      </c>
      <c r="H4" s="55">
        <v>2.0</v>
      </c>
      <c r="I4" s="56"/>
      <c r="L4" s="57"/>
    </row>
    <row r="5">
      <c r="A5" s="47" t="s">
        <v>435</v>
      </c>
      <c r="B5" s="44" t="s">
        <v>19</v>
      </c>
      <c r="C5" s="44" t="s">
        <v>537</v>
      </c>
      <c r="D5" s="44">
        <v>1.0</v>
      </c>
      <c r="E5" s="45" t="s">
        <v>215</v>
      </c>
      <c r="F5" s="44" t="s">
        <v>410</v>
      </c>
      <c r="G5" s="24" t="s">
        <v>390</v>
      </c>
      <c r="H5" s="55">
        <v>1.0</v>
      </c>
      <c r="I5" s="56"/>
      <c r="L5" s="57"/>
    </row>
    <row r="6">
      <c r="A6" s="47" t="s">
        <v>435</v>
      </c>
      <c r="B6" s="44" t="s">
        <v>19</v>
      </c>
      <c r="C6" s="44" t="s">
        <v>537</v>
      </c>
      <c r="D6" s="44">
        <v>1.0</v>
      </c>
      <c r="E6" s="45" t="s">
        <v>61</v>
      </c>
      <c r="F6" s="44" t="s">
        <v>410</v>
      </c>
      <c r="G6" s="24" t="s">
        <v>390</v>
      </c>
      <c r="H6" s="55">
        <v>2.0</v>
      </c>
      <c r="I6" s="56"/>
    </row>
    <row r="7">
      <c r="A7" s="47" t="s">
        <v>438</v>
      </c>
      <c r="B7" s="44" t="s">
        <v>15</v>
      </c>
      <c r="C7" s="44" t="s">
        <v>538</v>
      </c>
      <c r="D7" s="44">
        <v>0.0</v>
      </c>
      <c r="E7" s="45" t="s">
        <v>138</v>
      </c>
      <c r="F7" s="44" t="s">
        <v>402</v>
      </c>
      <c r="G7" s="24" t="s">
        <v>388</v>
      </c>
      <c r="H7" s="55">
        <v>2.0</v>
      </c>
      <c r="I7" s="56"/>
    </row>
    <row r="8">
      <c r="A8" s="47" t="s">
        <v>438</v>
      </c>
      <c r="B8" s="44" t="s">
        <v>15</v>
      </c>
      <c r="C8" s="44" t="s">
        <v>538</v>
      </c>
      <c r="D8" s="44">
        <v>0.0</v>
      </c>
      <c r="E8" s="45" t="s">
        <v>262</v>
      </c>
      <c r="F8" s="44" t="s">
        <v>402</v>
      </c>
      <c r="G8" s="24" t="s">
        <v>388</v>
      </c>
      <c r="H8" s="55">
        <v>1.0</v>
      </c>
      <c r="I8" s="56"/>
    </row>
    <row r="9">
      <c r="A9" s="47" t="s">
        <v>442</v>
      </c>
      <c r="B9" s="44" t="s">
        <v>21</v>
      </c>
      <c r="C9" s="44" t="s">
        <v>539</v>
      </c>
      <c r="D9" s="44">
        <v>3.0</v>
      </c>
      <c r="E9" s="45" t="s">
        <v>198</v>
      </c>
      <c r="F9" s="44" t="s">
        <v>417</v>
      </c>
      <c r="G9" s="24" t="s">
        <v>396</v>
      </c>
      <c r="H9" s="55">
        <v>1.0</v>
      </c>
      <c r="I9" s="56"/>
    </row>
    <row r="10">
      <c r="A10" s="47" t="s">
        <v>444</v>
      </c>
      <c r="B10" s="44" t="s">
        <v>15</v>
      </c>
      <c r="C10" s="44" t="s">
        <v>540</v>
      </c>
      <c r="D10" s="44">
        <v>0.0</v>
      </c>
      <c r="E10" s="45" t="s">
        <v>112</v>
      </c>
      <c r="F10" s="44" t="s">
        <v>410</v>
      </c>
      <c r="G10" s="24" t="s">
        <v>388</v>
      </c>
      <c r="H10" s="55">
        <v>1.0</v>
      </c>
      <c r="I10" s="56"/>
    </row>
    <row r="11">
      <c r="A11" s="47" t="s">
        <v>444</v>
      </c>
      <c r="B11" s="44" t="s">
        <v>15</v>
      </c>
      <c r="C11" s="44" t="s">
        <v>540</v>
      </c>
      <c r="D11" s="44">
        <v>0.0</v>
      </c>
      <c r="E11" s="45" t="s">
        <v>272</v>
      </c>
      <c r="F11" s="44" t="str">
        <f>F10</f>
        <v>JE03</v>
      </c>
      <c r="G11" s="24" t="s">
        <v>388</v>
      </c>
      <c r="H11" s="55">
        <v>2.0</v>
      </c>
      <c r="I11" s="56"/>
    </row>
    <row r="12">
      <c r="A12" s="47" t="s">
        <v>447</v>
      </c>
      <c r="B12" s="44" t="s">
        <v>21</v>
      </c>
      <c r="C12" s="44" t="s">
        <v>539</v>
      </c>
      <c r="D12" s="44">
        <v>3.0</v>
      </c>
      <c r="E12" s="45" t="s">
        <v>202</v>
      </c>
      <c r="F12" s="44" t="s">
        <v>405</v>
      </c>
      <c r="G12" s="24" t="s">
        <v>392</v>
      </c>
      <c r="H12" s="55">
        <v>2.0</v>
      </c>
      <c r="I12" s="56"/>
    </row>
    <row r="13">
      <c r="A13" s="47" t="s">
        <v>449</v>
      </c>
      <c r="B13" s="44" t="s">
        <v>17</v>
      </c>
      <c r="C13" s="44" t="s">
        <v>541</v>
      </c>
      <c r="D13" s="44">
        <v>0.0</v>
      </c>
      <c r="E13" s="45" t="s">
        <v>209</v>
      </c>
      <c r="F13" s="44" t="s">
        <v>408</v>
      </c>
      <c r="G13" s="24" t="s">
        <v>388</v>
      </c>
      <c r="H13" s="55">
        <v>1.0</v>
      </c>
      <c r="I13" s="56"/>
    </row>
    <row r="14">
      <c r="A14" s="47" t="s">
        <v>449</v>
      </c>
      <c r="B14" s="44" t="s">
        <v>17</v>
      </c>
      <c r="C14" s="44" t="s">
        <v>541</v>
      </c>
      <c r="D14" s="44">
        <v>0.0</v>
      </c>
      <c r="E14" s="45" t="s">
        <v>163</v>
      </c>
      <c r="F14" s="44" t="s">
        <v>408</v>
      </c>
      <c r="G14" s="24" t="s">
        <v>388</v>
      </c>
      <c r="H14" s="55">
        <v>2.0</v>
      </c>
      <c r="I14" s="56"/>
    </row>
    <row r="15">
      <c r="A15" s="47" t="s">
        <v>452</v>
      </c>
      <c r="B15" s="44" t="s">
        <v>19</v>
      </c>
      <c r="C15" s="44" t="s">
        <v>542</v>
      </c>
      <c r="D15" s="44">
        <v>1.0</v>
      </c>
      <c r="E15" s="45" t="s">
        <v>204</v>
      </c>
      <c r="F15" s="44" t="s">
        <v>402</v>
      </c>
      <c r="G15" s="24" t="s">
        <v>390</v>
      </c>
      <c r="H15" s="55">
        <v>1.0</v>
      </c>
      <c r="I15" s="56"/>
    </row>
    <row r="16">
      <c r="A16" s="47" t="s">
        <v>454</v>
      </c>
      <c r="B16" s="44" t="s">
        <v>21</v>
      </c>
      <c r="C16" s="44" t="s">
        <v>543</v>
      </c>
      <c r="D16" s="44">
        <v>0.0</v>
      </c>
      <c r="E16" s="45" t="s">
        <v>105</v>
      </c>
      <c r="F16" s="44" t="s">
        <v>408</v>
      </c>
      <c r="G16" s="24" t="s">
        <v>388</v>
      </c>
      <c r="H16" s="55">
        <v>1.0</v>
      </c>
      <c r="I16" s="56"/>
    </row>
    <row r="17">
      <c r="A17" s="47" t="s">
        <v>454</v>
      </c>
      <c r="B17" s="44" t="s">
        <v>21</v>
      </c>
      <c r="C17" s="44" t="s">
        <v>543</v>
      </c>
      <c r="D17" s="44">
        <v>0.0</v>
      </c>
      <c r="E17" s="45" t="s">
        <v>185</v>
      </c>
      <c r="F17" s="44" t="s">
        <v>408</v>
      </c>
      <c r="G17" s="24" t="s">
        <v>388</v>
      </c>
      <c r="H17" s="55">
        <v>1.0</v>
      </c>
      <c r="I17" s="56"/>
    </row>
    <row r="18">
      <c r="A18" s="47" t="s">
        <v>457</v>
      </c>
      <c r="B18" s="44" t="s">
        <v>21</v>
      </c>
      <c r="C18" s="44" t="s">
        <v>540</v>
      </c>
      <c r="D18" s="44">
        <v>0.0</v>
      </c>
      <c r="E18" s="45" t="s">
        <v>272</v>
      </c>
      <c r="F18" s="44" t="s">
        <v>415</v>
      </c>
      <c r="G18" s="24" t="s">
        <v>388</v>
      </c>
      <c r="H18" s="55">
        <v>2.0</v>
      </c>
      <c r="I18" s="56"/>
    </row>
    <row r="19">
      <c r="A19" s="47" t="s">
        <v>458</v>
      </c>
      <c r="B19" s="44" t="s">
        <v>17</v>
      </c>
      <c r="C19" s="44" t="s">
        <v>537</v>
      </c>
      <c r="D19" s="44">
        <v>1.0</v>
      </c>
      <c r="E19" s="45" t="s">
        <v>161</v>
      </c>
      <c r="F19" s="44" t="s">
        <v>420</v>
      </c>
      <c r="G19" s="24" t="s">
        <v>390</v>
      </c>
      <c r="H19" s="55">
        <v>1.0</v>
      </c>
      <c r="I19" s="56"/>
    </row>
    <row r="20">
      <c r="A20" s="47" t="s">
        <v>458</v>
      </c>
      <c r="B20" s="44" t="s">
        <v>17</v>
      </c>
      <c r="C20" s="44" t="s">
        <v>537</v>
      </c>
      <c r="D20" s="44">
        <v>1.0</v>
      </c>
      <c r="E20" s="45" t="s">
        <v>210</v>
      </c>
      <c r="F20" s="44" t="s">
        <v>420</v>
      </c>
      <c r="G20" s="24" t="s">
        <v>390</v>
      </c>
      <c r="H20" s="55">
        <v>1.0</v>
      </c>
      <c r="I20" s="56"/>
    </row>
    <row r="21">
      <c r="A21" s="47" t="s">
        <v>461</v>
      </c>
      <c r="B21" s="44" t="s">
        <v>21</v>
      </c>
      <c r="C21" s="44" t="s">
        <v>544</v>
      </c>
      <c r="D21" s="44">
        <v>3.0</v>
      </c>
      <c r="E21" s="45" t="s">
        <v>127</v>
      </c>
      <c r="F21" s="44" t="s">
        <v>415</v>
      </c>
      <c r="G21" s="24" t="s">
        <v>396</v>
      </c>
      <c r="H21" s="55">
        <v>1.0</v>
      </c>
      <c r="I21" s="56"/>
    </row>
    <row r="22">
      <c r="A22" s="47" t="s">
        <v>461</v>
      </c>
      <c r="B22" s="44" t="s">
        <v>21</v>
      </c>
      <c r="C22" s="44" t="s">
        <v>544</v>
      </c>
      <c r="D22" s="44">
        <v>3.0</v>
      </c>
      <c r="E22" s="45" t="s">
        <v>152</v>
      </c>
      <c r="F22" s="44" t="s">
        <v>415</v>
      </c>
      <c r="G22" s="24" t="s">
        <v>396</v>
      </c>
      <c r="H22" s="55">
        <v>2.0</v>
      </c>
      <c r="I22" s="56"/>
    </row>
    <row r="23">
      <c r="A23" s="47" t="s">
        <v>464</v>
      </c>
      <c r="B23" s="44" t="s">
        <v>19</v>
      </c>
      <c r="C23" s="44" t="s">
        <v>545</v>
      </c>
      <c r="D23" s="44">
        <v>1.0</v>
      </c>
      <c r="E23" s="45" t="s">
        <v>278</v>
      </c>
      <c r="F23" s="44" t="s">
        <v>408</v>
      </c>
      <c r="G23" s="24" t="s">
        <v>393</v>
      </c>
      <c r="H23" s="55">
        <v>1.0</v>
      </c>
      <c r="I23" s="56"/>
    </row>
    <row r="24">
      <c r="A24" s="47" t="s">
        <v>464</v>
      </c>
      <c r="B24" s="44" t="s">
        <v>19</v>
      </c>
      <c r="C24" s="44" t="s">
        <v>545</v>
      </c>
      <c r="D24" s="44">
        <v>1.0</v>
      </c>
      <c r="E24" s="45" t="s">
        <v>281</v>
      </c>
      <c r="F24" s="44" t="s">
        <v>408</v>
      </c>
      <c r="G24" s="24" t="s">
        <v>393</v>
      </c>
      <c r="H24" s="55">
        <v>1.0</v>
      </c>
      <c r="I24" s="56"/>
    </row>
    <row r="25">
      <c r="A25" s="47" t="s">
        <v>467</v>
      </c>
      <c r="B25" s="44" t="s">
        <v>13</v>
      </c>
      <c r="C25" s="44" t="s">
        <v>546</v>
      </c>
      <c r="D25" s="44">
        <v>2.0</v>
      </c>
      <c r="E25" s="45" t="s">
        <v>117</v>
      </c>
      <c r="F25" s="44" t="s">
        <v>417</v>
      </c>
      <c r="G25" s="24" t="s">
        <v>395</v>
      </c>
      <c r="H25" s="55">
        <v>1.0</v>
      </c>
      <c r="I25" s="56"/>
    </row>
    <row r="26">
      <c r="A26" s="47" t="s">
        <v>467</v>
      </c>
      <c r="B26" s="44" t="s">
        <v>13</v>
      </c>
      <c r="C26" s="44" t="s">
        <v>546</v>
      </c>
      <c r="D26" s="44">
        <v>2.0</v>
      </c>
      <c r="E26" s="45" t="s">
        <v>139</v>
      </c>
      <c r="F26" s="44" t="s">
        <v>417</v>
      </c>
      <c r="G26" s="24" t="s">
        <v>395</v>
      </c>
      <c r="H26" s="55">
        <v>2.0</v>
      </c>
      <c r="I26" s="56"/>
    </row>
    <row r="27">
      <c r="A27" s="47" t="s">
        <v>470</v>
      </c>
      <c r="B27" s="44" t="s">
        <v>13</v>
      </c>
      <c r="C27" s="44" t="s">
        <v>542</v>
      </c>
      <c r="D27" s="44">
        <v>1.0</v>
      </c>
      <c r="E27" s="45" t="s">
        <v>145</v>
      </c>
      <c r="F27" s="44" t="s">
        <v>420</v>
      </c>
      <c r="G27" s="24" t="s">
        <v>393</v>
      </c>
      <c r="H27" s="55">
        <v>1.0</v>
      </c>
      <c r="I27" s="56"/>
    </row>
    <row r="28">
      <c r="A28" s="47" t="s">
        <v>472</v>
      </c>
      <c r="B28" s="44" t="s">
        <v>19</v>
      </c>
      <c r="C28" s="44" t="s">
        <v>538</v>
      </c>
      <c r="D28" s="44">
        <v>0.0</v>
      </c>
      <c r="E28" s="45" t="s">
        <v>184</v>
      </c>
      <c r="F28" s="44" t="s">
        <v>405</v>
      </c>
      <c r="G28" s="24" t="s">
        <v>388</v>
      </c>
      <c r="H28" s="55">
        <v>1.0</v>
      </c>
      <c r="I28" s="56"/>
    </row>
    <row r="29">
      <c r="A29" s="47" t="s">
        <v>474</v>
      </c>
      <c r="B29" s="44" t="s">
        <v>19</v>
      </c>
      <c r="C29" s="44" t="s">
        <v>547</v>
      </c>
      <c r="D29" s="44">
        <v>2.0</v>
      </c>
      <c r="E29" s="45" t="s">
        <v>114</v>
      </c>
      <c r="F29" s="44" t="s">
        <v>412</v>
      </c>
      <c r="G29" s="24" t="s">
        <v>391</v>
      </c>
      <c r="H29" s="55">
        <v>2.0</v>
      </c>
      <c r="I29" s="56"/>
    </row>
    <row r="30">
      <c r="A30" s="47" t="s">
        <v>476</v>
      </c>
      <c r="B30" s="44" t="s">
        <v>21</v>
      </c>
      <c r="C30" s="44" t="s">
        <v>548</v>
      </c>
      <c r="D30" s="44">
        <v>3.0</v>
      </c>
      <c r="E30" s="45" t="s">
        <v>259</v>
      </c>
      <c r="F30" s="44" t="s">
        <v>408</v>
      </c>
      <c r="G30" s="24" t="s">
        <v>396</v>
      </c>
      <c r="H30" s="55">
        <v>1.0</v>
      </c>
      <c r="I30" s="56"/>
    </row>
    <row r="31">
      <c r="A31" s="47" t="s">
        <v>478</v>
      </c>
      <c r="B31" s="44" t="s">
        <v>19</v>
      </c>
      <c r="C31" s="44" t="s">
        <v>538</v>
      </c>
      <c r="D31" s="44">
        <v>0.0</v>
      </c>
      <c r="E31" s="45" t="s">
        <v>123</v>
      </c>
      <c r="F31" s="44" t="s">
        <v>405</v>
      </c>
      <c r="G31" s="24" t="s">
        <v>388</v>
      </c>
      <c r="H31" s="55">
        <v>2.0</v>
      </c>
      <c r="I31" s="56"/>
    </row>
    <row r="32">
      <c r="A32" s="47" t="s">
        <v>480</v>
      </c>
      <c r="B32" s="44" t="s">
        <v>15</v>
      </c>
      <c r="C32" s="44" t="s">
        <v>547</v>
      </c>
      <c r="D32" s="44">
        <v>2.0</v>
      </c>
      <c r="E32" s="45" t="s">
        <v>158</v>
      </c>
      <c r="F32" s="44" t="s">
        <v>417</v>
      </c>
      <c r="G32" s="24" t="s">
        <v>391</v>
      </c>
      <c r="H32" s="55">
        <v>2.0</v>
      </c>
      <c r="I32" s="56"/>
    </row>
    <row r="33">
      <c r="A33" s="47" t="s">
        <v>482</v>
      </c>
      <c r="B33" s="44" t="s">
        <v>17</v>
      </c>
      <c r="C33" s="44" t="s">
        <v>546</v>
      </c>
      <c r="D33" s="44">
        <v>2.0</v>
      </c>
      <c r="E33" s="45" t="s">
        <v>217</v>
      </c>
      <c r="F33" s="44" t="s">
        <v>412</v>
      </c>
      <c r="G33" s="24" t="s">
        <v>395</v>
      </c>
      <c r="H33" s="55">
        <v>1.0</v>
      </c>
      <c r="I33" s="56"/>
    </row>
    <row r="34">
      <c r="A34" s="47" t="s">
        <v>484</v>
      </c>
      <c r="B34" s="44" t="s">
        <v>13</v>
      </c>
      <c r="C34" s="44" t="s">
        <v>543</v>
      </c>
      <c r="D34" s="44">
        <v>0.0</v>
      </c>
      <c r="E34" s="45" t="s">
        <v>250</v>
      </c>
      <c r="F34" s="44" t="s">
        <v>410</v>
      </c>
      <c r="G34" s="24" t="s">
        <v>388</v>
      </c>
      <c r="H34" s="55">
        <v>2.0</v>
      </c>
      <c r="I34" s="56"/>
    </row>
    <row r="35">
      <c r="A35" s="47" t="s">
        <v>486</v>
      </c>
      <c r="B35" s="44" t="s">
        <v>15</v>
      </c>
      <c r="C35" s="44" t="s">
        <v>536</v>
      </c>
      <c r="D35" s="44">
        <v>0.0</v>
      </c>
      <c r="E35" s="45" t="s">
        <v>278</v>
      </c>
      <c r="F35" s="44" t="s">
        <v>415</v>
      </c>
      <c r="G35" s="24" t="s">
        <v>388</v>
      </c>
      <c r="H35" s="55">
        <v>1.0</v>
      </c>
      <c r="I35" s="56"/>
    </row>
    <row r="36">
      <c r="A36" s="47" t="s">
        <v>487</v>
      </c>
      <c r="B36" s="44" t="s">
        <v>19</v>
      </c>
      <c r="C36" s="44" t="s">
        <v>549</v>
      </c>
      <c r="D36" s="44">
        <v>0.0</v>
      </c>
      <c r="E36" s="45" t="s">
        <v>130</v>
      </c>
      <c r="F36" s="44" t="s">
        <v>402</v>
      </c>
      <c r="G36" s="24" t="s">
        <v>388</v>
      </c>
      <c r="H36" s="55">
        <v>1.0</v>
      </c>
      <c r="I36" s="56"/>
    </row>
    <row r="37">
      <c r="A37" s="47" t="s">
        <v>489</v>
      </c>
      <c r="B37" s="44" t="s">
        <v>15</v>
      </c>
      <c r="C37" s="44" t="s">
        <v>541</v>
      </c>
      <c r="D37" s="44">
        <v>0.0</v>
      </c>
      <c r="E37" s="45" t="s">
        <v>215</v>
      </c>
      <c r="F37" s="44" t="s">
        <v>415</v>
      </c>
      <c r="G37" s="24" t="s">
        <v>388</v>
      </c>
      <c r="H37" s="55">
        <v>1.0</v>
      </c>
      <c r="I37" s="56"/>
    </row>
    <row r="38">
      <c r="A38" s="47" t="s">
        <v>490</v>
      </c>
      <c r="B38" s="44" t="s">
        <v>17</v>
      </c>
      <c r="C38" s="44" t="s">
        <v>547</v>
      </c>
      <c r="D38" s="44">
        <v>2.0</v>
      </c>
      <c r="E38" s="45" t="s">
        <v>212</v>
      </c>
      <c r="F38" s="44" t="s">
        <v>402</v>
      </c>
      <c r="G38" s="24" t="s">
        <v>391</v>
      </c>
      <c r="H38" s="55">
        <v>2.0</v>
      </c>
      <c r="I38" s="56"/>
    </row>
    <row r="39">
      <c r="A39" s="47" t="s">
        <v>492</v>
      </c>
      <c r="B39" s="44" t="s">
        <v>15</v>
      </c>
      <c r="C39" s="44" t="s">
        <v>537</v>
      </c>
      <c r="D39" s="44">
        <v>1.0</v>
      </c>
      <c r="E39" s="45" t="s">
        <v>164</v>
      </c>
      <c r="F39" s="44" t="s">
        <v>417</v>
      </c>
      <c r="G39" s="24" t="s">
        <v>390</v>
      </c>
      <c r="H39" s="55">
        <v>2.0</v>
      </c>
      <c r="I39" s="56"/>
    </row>
    <row r="40">
      <c r="A40" s="47" t="s">
        <v>494</v>
      </c>
      <c r="B40" s="44" t="s">
        <v>17</v>
      </c>
      <c r="C40" s="44" t="s">
        <v>550</v>
      </c>
      <c r="D40" s="44">
        <v>1.0</v>
      </c>
      <c r="E40" s="45" t="s">
        <v>152</v>
      </c>
      <c r="F40" s="44" t="s">
        <v>415</v>
      </c>
      <c r="G40" s="24" t="s">
        <v>390</v>
      </c>
      <c r="H40" s="55">
        <v>2.0</v>
      </c>
      <c r="I40" s="56"/>
    </row>
    <row r="41">
      <c r="A41" s="47" t="s">
        <v>495</v>
      </c>
      <c r="B41" s="44" t="s">
        <v>19</v>
      </c>
      <c r="C41" s="44" t="s">
        <v>544</v>
      </c>
      <c r="D41" s="44">
        <v>3.0</v>
      </c>
      <c r="E41" s="45" t="s">
        <v>246</v>
      </c>
      <c r="F41" s="44" t="s">
        <v>408</v>
      </c>
      <c r="G41" s="24" t="s">
        <v>396</v>
      </c>
      <c r="H41" s="55">
        <v>1.0</v>
      </c>
      <c r="I41" s="56"/>
    </row>
    <row r="42">
      <c r="A42" s="47" t="s">
        <v>497</v>
      </c>
      <c r="B42" s="44" t="s">
        <v>15</v>
      </c>
      <c r="C42" s="44" t="s">
        <v>548</v>
      </c>
      <c r="D42" s="44">
        <v>3.0</v>
      </c>
      <c r="E42" s="45" t="s">
        <v>200</v>
      </c>
      <c r="F42" s="44" t="s">
        <v>417</v>
      </c>
      <c r="G42" s="24" t="s">
        <v>392</v>
      </c>
      <c r="H42" s="55">
        <v>1.0</v>
      </c>
      <c r="I42" s="56"/>
    </row>
    <row r="43">
      <c r="A43" s="47" t="s">
        <v>499</v>
      </c>
      <c r="B43" s="44" t="s">
        <v>17</v>
      </c>
      <c r="C43" s="44" t="s">
        <v>546</v>
      </c>
      <c r="D43" s="44">
        <v>2.0</v>
      </c>
      <c r="E43" s="45" t="s">
        <v>243</v>
      </c>
      <c r="F43" s="44" t="s">
        <v>405</v>
      </c>
      <c r="G43" s="24" t="s">
        <v>391</v>
      </c>
      <c r="H43" s="55">
        <v>1.0</v>
      </c>
      <c r="I43" s="56"/>
    </row>
    <row r="44">
      <c r="A44" s="47" t="s">
        <v>501</v>
      </c>
      <c r="B44" s="44" t="s">
        <v>15</v>
      </c>
      <c r="C44" s="44" t="s">
        <v>543</v>
      </c>
      <c r="D44" s="44">
        <v>0.0</v>
      </c>
      <c r="E44" s="45" t="s">
        <v>277</v>
      </c>
      <c r="F44" s="44" t="s">
        <v>412</v>
      </c>
      <c r="G44" s="24" t="s">
        <v>388</v>
      </c>
      <c r="H44" s="55">
        <v>1.0</v>
      </c>
      <c r="I44" s="56"/>
    </row>
    <row r="45">
      <c r="A45" s="47" t="s">
        <v>502</v>
      </c>
      <c r="B45" s="44" t="s">
        <v>13</v>
      </c>
      <c r="C45" s="44" t="s">
        <v>550</v>
      </c>
      <c r="D45" s="44">
        <v>1.0</v>
      </c>
      <c r="E45" s="45" t="s">
        <v>204</v>
      </c>
      <c r="F45" s="44" t="s">
        <v>408</v>
      </c>
      <c r="G45" s="24" t="s">
        <v>393</v>
      </c>
      <c r="H45" s="55">
        <v>1.0</v>
      </c>
      <c r="I45" s="56"/>
    </row>
    <row r="46">
      <c r="A46" s="47" t="s">
        <v>503</v>
      </c>
      <c r="B46" s="44" t="s">
        <v>21</v>
      </c>
      <c r="C46" s="44" t="s">
        <v>551</v>
      </c>
      <c r="D46" s="44">
        <v>3.0</v>
      </c>
      <c r="E46" s="45" t="s">
        <v>177</v>
      </c>
      <c r="F46" s="44" t="s">
        <v>405</v>
      </c>
      <c r="G46" s="24" t="s">
        <v>396</v>
      </c>
      <c r="H46" s="55">
        <v>1.0</v>
      </c>
      <c r="I46" s="56"/>
    </row>
    <row r="47">
      <c r="A47" s="47" t="s">
        <v>505</v>
      </c>
      <c r="B47" s="44" t="s">
        <v>21</v>
      </c>
      <c r="C47" s="44" t="s">
        <v>547</v>
      </c>
      <c r="D47" s="44">
        <v>2.0</v>
      </c>
      <c r="E47" s="45" t="s">
        <v>257</v>
      </c>
      <c r="F47" s="44" t="s">
        <v>420</v>
      </c>
      <c r="G47" s="24" t="s">
        <v>395</v>
      </c>
      <c r="H47" s="55">
        <v>2.0</v>
      </c>
      <c r="I47" s="56"/>
    </row>
    <row r="48">
      <c r="A48" s="47" t="s">
        <v>507</v>
      </c>
      <c r="B48" s="44" t="s">
        <v>21</v>
      </c>
      <c r="C48" s="44" t="s">
        <v>539</v>
      </c>
      <c r="D48" s="44">
        <v>3.0</v>
      </c>
      <c r="E48" s="45" t="s">
        <v>160</v>
      </c>
      <c r="F48" s="44" t="s">
        <v>408</v>
      </c>
      <c r="G48" s="24" t="s">
        <v>396</v>
      </c>
      <c r="H48" s="55">
        <v>2.0</v>
      </c>
      <c r="I48" s="56"/>
    </row>
    <row r="49">
      <c r="A49" s="47" t="s">
        <v>509</v>
      </c>
      <c r="B49" s="44" t="s">
        <v>15</v>
      </c>
      <c r="C49" s="44" t="s">
        <v>552</v>
      </c>
      <c r="D49" s="44">
        <v>0.0</v>
      </c>
      <c r="E49" s="45" t="s">
        <v>211</v>
      </c>
      <c r="F49" s="44" t="s">
        <v>415</v>
      </c>
      <c r="G49" s="24" t="s">
        <v>388</v>
      </c>
      <c r="H49" s="55">
        <v>1.0</v>
      </c>
      <c r="I49" s="56"/>
    </row>
    <row r="50">
      <c r="A50" s="47" t="s">
        <v>511</v>
      </c>
      <c r="B50" s="44" t="s">
        <v>17</v>
      </c>
      <c r="C50" s="44" t="s">
        <v>553</v>
      </c>
      <c r="D50" s="44">
        <v>1.0</v>
      </c>
      <c r="E50" s="45" t="s">
        <v>234</v>
      </c>
      <c r="F50" s="44" t="s">
        <v>405</v>
      </c>
      <c r="G50" s="24" t="s">
        <v>390</v>
      </c>
      <c r="H50" s="55">
        <v>1.0</v>
      </c>
      <c r="I50" s="56"/>
    </row>
    <row r="51">
      <c r="A51" s="47" t="s">
        <v>513</v>
      </c>
      <c r="B51" s="44" t="s">
        <v>21</v>
      </c>
      <c r="C51" s="44" t="s">
        <v>551</v>
      </c>
      <c r="D51" s="44">
        <v>3.0</v>
      </c>
      <c r="E51" s="45" t="s">
        <v>171</v>
      </c>
      <c r="F51" s="44" t="s">
        <v>410</v>
      </c>
      <c r="G51" s="24" t="s">
        <v>392</v>
      </c>
      <c r="H51" s="55">
        <v>2.0</v>
      </c>
      <c r="I51" s="56"/>
    </row>
    <row r="52">
      <c r="A52" s="47" t="s">
        <v>515</v>
      </c>
      <c r="B52" s="44" t="s">
        <v>17</v>
      </c>
      <c r="C52" s="44" t="s">
        <v>542</v>
      </c>
      <c r="D52" s="44">
        <v>1.0</v>
      </c>
      <c r="E52" s="45" t="s">
        <v>272</v>
      </c>
      <c r="F52" s="44" t="s">
        <v>408</v>
      </c>
      <c r="G52" s="24" t="s">
        <v>390</v>
      </c>
      <c r="H52" s="55">
        <v>2.0</v>
      </c>
      <c r="I52" s="56"/>
    </row>
    <row r="53">
      <c r="A53" s="47" t="s">
        <v>516</v>
      </c>
      <c r="B53" s="44" t="s">
        <v>17</v>
      </c>
      <c r="C53" s="44" t="s">
        <v>540</v>
      </c>
      <c r="D53" s="44">
        <v>0.0</v>
      </c>
      <c r="E53" s="45" t="s">
        <v>277</v>
      </c>
      <c r="F53" s="44" t="s">
        <v>402</v>
      </c>
      <c r="G53" s="24" t="s">
        <v>388</v>
      </c>
      <c r="H53" s="55">
        <v>2.0</v>
      </c>
      <c r="I53" s="56"/>
    </row>
    <row r="54">
      <c r="A54" s="47" t="s">
        <v>517</v>
      </c>
      <c r="B54" s="44" t="s">
        <v>17</v>
      </c>
      <c r="C54" s="44" t="s">
        <v>554</v>
      </c>
      <c r="D54" s="44">
        <v>1.0</v>
      </c>
      <c r="E54" s="45" t="s">
        <v>255</v>
      </c>
      <c r="F54" s="44" t="s">
        <v>420</v>
      </c>
      <c r="G54" s="24" t="s">
        <v>393</v>
      </c>
      <c r="H54" s="55">
        <v>2.0</v>
      </c>
      <c r="I54" s="56"/>
    </row>
    <row r="55">
      <c r="A55" s="47" t="s">
        <v>519</v>
      </c>
      <c r="B55" s="44" t="s">
        <v>13</v>
      </c>
      <c r="C55" s="44" t="s">
        <v>536</v>
      </c>
      <c r="D55" s="44">
        <v>0.0</v>
      </c>
      <c r="E55" s="45" t="s">
        <v>263</v>
      </c>
      <c r="F55" s="44" t="s">
        <v>412</v>
      </c>
      <c r="G55" s="24" t="s">
        <v>388</v>
      </c>
      <c r="H55" s="55">
        <v>2.0</v>
      </c>
      <c r="I55" s="56"/>
    </row>
    <row r="56">
      <c r="A56" s="47" t="s">
        <v>521</v>
      </c>
      <c r="B56" s="44" t="s">
        <v>21</v>
      </c>
      <c r="C56" s="44" t="s">
        <v>552</v>
      </c>
      <c r="D56" s="44">
        <v>3.0</v>
      </c>
      <c r="E56" s="45" t="s">
        <v>182</v>
      </c>
      <c r="F56" s="44" t="s">
        <v>417</v>
      </c>
      <c r="G56" s="24" t="s">
        <v>396</v>
      </c>
      <c r="H56" s="55">
        <v>1.0</v>
      </c>
      <c r="I56" s="56"/>
    </row>
    <row r="57">
      <c r="A57" s="47" t="s">
        <v>523</v>
      </c>
      <c r="B57" s="44" t="s">
        <v>21</v>
      </c>
      <c r="C57" s="44" t="s">
        <v>540</v>
      </c>
      <c r="D57" s="44">
        <v>0.0</v>
      </c>
      <c r="E57" s="45" t="s">
        <v>280</v>
      </c>
      <c r="F57" s="44" t="s">
        <v>417</v>
      </c>
      <c r="G57" s="24" t="s">
        <v>388</v>
      </c>
      <c r="H57" s="55">
        <v>2.0</v>
      </c>
      <c r="I57" s="56"/>
    </row>
    <row r="58">
      <c r="A58" s="47" t="s">
        <v>525</v>
      </c>
      <c r="B58" s="44" t="s">
        <v>21</v>
      </c>
      <c r="C58" s="44" t="s">
        <v>540</v>
      </c>
      <c r="D58" s="44">
        <v>0.0</v>
      </c>
      <c r="E58" s="45" t="s">
        <v>201</v>
      </c>
      <c r="F58" s="44" t="s">
        <v>417</v>
      </c>
      <c r="G58" s="24" t="s">
        <v>388</v>
      </c>
      <c r="H58" s="55">
        <v>2.0</v>
      </c>
      <c r="I58" s="56"/>
    </row>
    <row r="59">
      <c r="A59" s="47" t="s">
        <v>527</v>
      </c>
      <c r="B59" s="44" t="s">
        <v>17</v>
      </c>
      <c r="C59" s="44" t="s">
        <v>546</v>
      </c>
      <c r="D59" s="44">
        <v>2.0</v>
      </c>
      <c r="E59" s="45" t="s">
        <v>210</v>
      </c>
      <c r="F59" s="44" t="s">
        <v>405</v>
      </c>
      <c r="G59" s="24" t="s">
        <v>395</v>
      </c>
      <c r="H59" s="55">
        <v>1.0</v>
      </c>
      <c r="I59" s="56"/>
    </row>
    <row r="60">
      <c r="A60" s="47" t="s">
        <v>528</v>
      </c>
      <c r="B60" s="44" t="s">
        <v>19</v>
      </c>
      <c r="C60" s="44" t="s">
        <v>555</v>
      </c>
      <c r="D60" s="44">
        <v>0.0</v>
      </c>
      <c r="E60" s="45" t="s">
        <v>260</v>
      </c>
      <c r="F60" s="44" t="s">
        <v>405</v>
      </c>
      <c r="G60" s="24" t="s">
        <v>388</v>
      </c>
      <c r="H60" s="55">
        <v>2.0</v>
      </c>
      <c r="I60" s="56"/>
    </row>
    <row r="61">
      <c r="A61" s="47" t="s">
        <v>530</v>
      </c>
      <c r="B61" s="44" t="s">
        <v>17</v>
      </c>
      <c r="C61" s="44" t="s">
        <v>541</v>
      </c>
      <c r="D61" s="44">
        <v>0.0</v>
      </c>
      <c r="E61" s="45" t="s">
        <v>199</v>
      </c>
      <c r="F61" s="44" t="s">
        <v>410</v>
      </c>
      <c r="G61" s="24" t="s">
        <v>388</v>
      </c>
      <c r="H61" s="55">
        <v>1.0</v>
      </c>
      <c r="I61" s="56"/>
    </row>
    <row r="62">
      <c r="A62" s="47" t="s">
        <v>532</v>
      </c>
      <c r="B62" s="44" t="s">
        <v>19</v>
      </c>
      <c r="C62" s="44" t="s">
        <v>544</v>
      </c>
      <c r="D62" s="44">
        <v>3.0</v>
      </c>
      <c r="E62" s="45" t="s">
        <v>218</v>
      </c>
      <c r="F62" s="44" t="s">
        <v>417</v>
      </c>
      <c r="G62" s="24" t="s">
        <v>392</v>
      </c>
      <c r="H62" s="55">
        <v>1.0</v>
      </c>
      <c r="I62" s="5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38"/>
    <col customWidth="1" min="3" max="3" width="14.13"/>
    <col customWidth="1" min="4" max="4" width="16.75"/>
    <col customWidth="1" min="6" max="6" width="15.5"/>
    <col customWidth="1" min="7" max="7" width="40.0"/>
    <col customWidth="1" min="8" max="8" width="7.75"/>
    <col customWidth="1" min="9" max="9" width="11.88"/>
    <col customWidth="1" min="10" max="10" width="10.0"/>
    <col customWidth="1" min="11" max="11" width="14.13"/>
    <col customWidth="1" min="12" max="12" width="22.38"/>
    <col customWidth="1" min="13" max="13" width="26.38"/>
    <col customWidth="1" min="14" max="14" width="6.5"/>
    <col customWidth="1" min="15" max="15" width="15.13"/>
    <col customWidth="1" min="16" max="16" width="19.0"/>
    <col customWidth="1" min="17" max="17" width="16.38"/>
    <col customWidth="1" min="18" max="18" width="14.0"/>
  </cols>
  <sheetData>
    <row r="1">
      <c r="A1" s="4" t="s">
        <v>559</v>
      </c>
    </row>
    <row r="2">
      <c r="A2" s="5" t="s">
        <v>423</v>
      </c>
      <c r="B2" s="5" t="s">
        <v>424</v>
      </c>
      <c r="C2" s="5" t="s">
        <v>425</v>
      </c>
      <c r="D2" s="5" t="s">
        <v>11</v>
      </c>
      <c r="E2" s="5" t="s">
        <v>283</v>
      </c>
      <c r="F2" s="5" t="s">
        <v>371</v>
      </c>
      <c r="G2" s="5" t="s">
        <v>29</v>
      </c>
      <c r="H2" s="5" t="s">
        <v>560</v>
      </c>
      <c r="I2" s="5" t="s">
        <v>31</v>
      </c>
      <c r="J2" s="5" t="s">
        <v>561</v>
      </c>
      <c r="K2" s="5" t="s">
        <v>562</v>
      </c>
      <c r="L2" s="5" t="s">
        <v>563</v>
      </c>
      <c r="M2" s="5" t="s">
        <v>564</v>
      </c>
      <c r="N2" s="5" t="s">
        <v>565</v>
      </c>
      <c r="O2" s="5" t="s">
        <v>566</v>
      </c>
      <c r="P2" s="5" t="s">
        <v>567</v>
      </c>
      <c r="Q2" s="58" t="s">
        <v>568</v>
      </c>
      <c r="S2" s="59"/>
    </row>
    <row r="3">
      <c r="A3" s="6" t="s">
        <v>432</v>
      </c>
      <c r="B3" s="25">
        <f>VLOOKUP(A3,Transaksi!$A$3:$B$52,2,FALSE)</f>
        <v>44908</v>
      </c>
      <c r="C3" s="26">
        <f>VLOOKUP(A3,Transaksi!$A$3:$C$52,3,FALSE)</f>
        <v>0.6275810185</v>
      </c>
      <c r="D3" s="24" t="s">
        <v>16</v>
      </c>
      <c r="E3" s="24" t="str">
        <f>VLOOKUP(A3,'Detail Transaksi (3NF)'!$A$3:$C$62,3,FALSE)</f>
        <v>BB8015</v>
      </c>
      <c r="F3" s="37" t="s">
        <v>375</v>
      </c>
      <c r="G3" s="24" t="s">
        <v>433</v>
      </c>
      <c r="H3" s="6">
        <v>1.0</v>
      </c>
      <c r="I3" s="24">
        <v>2100000.0</v>
      </c>
      <c r="J3" s="24">
        <f t="shared" ref="J3:J62" si="1">I3*H3</f>
        <v>2100000</v>
      </c>
      <c r="K3" s="24">
        <f>VLOOKUP(F3,Membership!$B$3:$E$6,4,FALSE)</f>
        <v>0</v>
      </c>
      <c r="L3" s="24" t="s">
        <v>569</v>
      </c>
      <c r="M3" s="24">
        <f>VLOOKUP('Detail Transaksi (3NF)'!F3,Pengiriman!$A$3:$D$10,4,FALSE)*VLOOKUP(E3,Pelanggan!$A$2:$F$22,6,FALSE)</f>
        <v>85320</v>
      </c>
      <c r="N3" s="60">
        <v>0.0</v>
      </c>
      <c r="O3" s="24" t="s">
        <v>389</v>
      </c>
      <c r="P3" s="24">
        <f t="shared" ref="P3:P62" si="2">J3+K3+M3-(N3*J3)+IF(AND(O3="Cash",F3="Non-Member"),0*J3,IF(AND(O3="Cash",F3="Bronze"),0*J3,IF(AND(O3="Cash",F3="Silver"),0*J3,IF(AND(O3="Cash",F3="Gold"),0*J3,IF(AND(O3="Credit",F3="Non-Member"),0*J3,IF(AND(O3="Credit",F3="Bronze"),0.05*J3,IF(AND(O3="Credit",F3="Silver"),0.03*J3,IF(AND(O3="Credit",F3="Gold"),0.02*J3,"FALSE"))))))))</f>
        <v>2185320</v>
      </c>
      <c r="Q3" s="24">
        <f>P4+P3</f>
        <v>21270640</v>
      </c>
      <c r="S3" s="61"/>
      <c r="V3" s="61"/>
      <c r="X3" s="62"/>
      <c r="Y3" s="61"/>
    </row>
    <row r="4">
      <c r="A4" s="6" t="s">
        <v>432</v>
      </c>
      <c r="B4" s="25">
        <v>44908.0</v>
      </c>
      <c r="C4" s="26">
        <f>VLOOKUP(A4,Transaksi!$A$3:$C$52,3,FALSE)</f>
        <v>0.6275810185</v>
      </c>
      <c r="D4" s="24" t="s">
        <v>16</v>
      </c>
      <c r="E4" s="24" t="str">
        <f>VLOOKUP(A4,'Detail Transaksi (3NF)'!$A$3:$C$62,3,FALSE)</f>
        <v>BB8015</v>
      </c>
      <c r="F4" s="37" t="s">
        <v>375</v>
      </c>
      <c r="G4" s="24" t="s">
        <v>434</v>
      </c>
      <c r="H4" s="6">
        <v>2.0</v>
      </c>
      <c r="I4" s="24">
        <v>9500000.0</v>
      </c>
      <c r="J4" s="24">
        <f t="shared" si="1"/>
        <v>19000000</v>
      </c>
      <c r="K4" s="24">
        <f>VLOOKUP(F4,Membership!$B$3:$E$6,4,FALSE)</f>
        <v>0</v>
      </c>
      <c r="L4" s="24" t="s">
        <v>569</v>
      </c>
      <c r="M4" s="24">
        <f>VLOOKUP('Detail Transaksi (3NF)'!F4,Pengiriman!$A$3:$D$10,4,FALSE)*VLOOKUP(E4,Pelanggan!$A$2:$F$22,6,FALSE)</f>
        <v>85320</v>
      </c>
      <c r="N4" s="60">
        <v>0.0</v>
      </c>
      <c r="O4" s="24" t="s">
        <v>389</v>
      </c>
      <c r="P4" s="24">
        <f t="shared" si="2"/>
        <v>19085320</v>
      </c>
      <c r="Q4" s="24"/>
      <c r="S4" s="61"/>
      <c r="V4" s="61"/>
      <c r="X4" s="62"/>
      <c r="Y4" s="61"/>
    </row>
    <row r="5">
      <c r="A5" s="6" t="s">
        <v>435</v>
      </c>
      <c r="B5" s="25">
        <f>VLOOKUP(A5,Transaksi!$A$3:$B$52,2,FALSE)</f>
        <v>45179</v>
      </c>
      <c r="C5" s="26">
        <f>VLOOKUP(A5,Transaksi!$A$3:$C$52,3,FALSE)</f>
        <v>0.3467361111</v>
      </c>
      <c r="D5" s="24" t="s">
        <v>20</v>
      </c>
      <c r="E5" s="24" t="str">
        <f>VLOOKUP(A5,'Detail Transaksi (3NF)'!$A$3:$C$62,3,FALSE)</f>
        <v>EK8696</v>
      </c>
      <c r="F5" s="37" t="s">
        <v>377</v>
      </c>
      <c r="G5" s="24" t="s">
        <v>436</v>
      </c>
      <c r="H5" s="6">
        <v>1.0</v>
      </c>
      <c r="I5" s="24">
        <v>1750000.0</v>
      </c>
      <c r="J5" s="24">
        <f t="shared" si="1"/>
        <v>1750000</v>
      </c>
      <c r="K5" s="24">
        <f>VLOOKUP(F5,Membership!$B$3:$E$6,4,FALSE)</f>
        <v>5000</v>
      </c>
      <c r="L5" s="24" t="s">
        <v>570</v>
      </c>
      <c r="M5" s="24">
        <f>VLOOKUP('Detail Transaksi (3NF)'!F5,Pengiriman!$A$3:$D$10,4,FALSE)*VLOOKUP(E5,Pelanggan!$A$2:$F$22,6,FALSE)</f>
        <v>175200</v>
      </c>
      <c r="N5" s="60">
        <v>0.0</v>
      </c>
      <c r="O5" s="24" t="s">
        <v>389</v>
      </c>
      <c r="P5" s="24">
        <f t="shared" si="2"/>
        <v>1930200</v>
      </c>
      <c r="Q5" s="24">
        <f>P6+P5</f>
        <v>18685400</v>
      </c>
      <c r="S5" s="61"/>
      <c r="V5" s="61"/>
      <c r="X5" s="62"/>
      <c r="Y5" s="61"/>
    </row>
    <row r="6">
      <c r="A6" s="6" t="s">
        <v>435</v>
      </c>
      <c r="B6" s="25">
        <v>45179.0</v>
      </c>
      <c r="C6" s="26">
        <f>VLOOKUP(A6,Transaksi!$A$3:$C$52,3,FALSE)</f>
        <v>0.3467361111</v>
      </c>
      <c r="D6" s="24" t="s">
        <v>20</v>
      </c>
      <c r="E6" s="24" t="str">
        <f>VLOOKUP(A6,'Detail Transaksi (3NF)'!$A$3:$C$62,3,FALSE)</f>
        <v>EK8696</v>
      </c>
      <c r="F6" s="37" t="s">
        <v>377</v>
      </c>
      <c r="G6" s="24" t="s">
        <v>437</v>
      </c>
      <c r="H6" s="6">
        <v>2.0</v>
      </c>
      <c r="I6" s="24">
        <v>8500000.0</v>
      </c>
      <c r="J6" s="24">
        <f t="shared" si="1"/>
        <v>17000000</v>
      </c>
      <c r="K6" s="24">
        <f>VLOOKUP(F6,Membership!$B$3:$E$6,4,FALSE)</f>
        <v>5000</v>
      </c>
      <c r="L6" s="24" t="s">
        <v>570</v>
      </c>
      <c r="M6" s="24">
        <f>VLOOKUP('Detail Transaksi (3NF)'!F6,Pengiriman!$A$3:$D$10,4,FALSE)*VLOOKUP(E6,Pelanggan!$A$2:$F$22,6,FALSE)</f>
        <v>175200</v>
      </c>
      <c r="N6" s="60">
        <v>0.025</v>
      </c>
      <c r="O6" s="24" t="s">
        <v>389</v>
      </c>
      <c r="P6" s="24">
        <f t="shared" si="2"/>
        <v>16755200</v>
      </c>
      <c r="Q6" s="24"/>
      <c r="S6" s="61"/>
      <c r="V6" s="61"/>
      <c r="X6" s="62"/>
      <c r="Y6" s="61"/>
    </row>
    <row r="7">
      <c r="A7" s="6" t="s">
        <v>438</v>
      </c>
      <c r="B7" s="25">
        <f>VLOOKUP(A7,Transaksi!$A$3:$B$52,2,FALSE)</f>
        <v>45060</v>
      </c>
      <c r="C7" s="26">
        <f>VLOOKUP(A7,Transaksi!$A$3:$C$52,3,FALSE)</f>
        <v>0.364837963</v>
      </c>
      <c r="D7" s="24" t="s">
        <v>16</v>
      </c>
      <c r="E7" s="24" t="str">
        <f>VLOOKUP(A7,'Detail Transaksi (3NF)'!$A$3:$C$62,3,FALSE)</f>
        <v>SM5337</v>
      </c>
      <c r="F7" s="37" t="s">
        <v>375</v>
      </c>
      <c r="G7" s="24" t="s">
        <v>439</v>
      </c>
      <c r="H7" s="6">
        <v>2.0</v>
      </c>
      <c r="I7" s="24">
        <v>650000.0</v>
      </c>
      <c r="J7" s="24">
        <f t="shared" si="1"/>
        <v>1300000</v>
      </c>
      <c r="K7" s="24">
        <f>VLOOKUP(F7,Membership!$B$3:$E$6,4,FALSE)</f>
        <v>0</v>
      </c>
      <c r="L7" s="24" t="s">
        <v>440</v>
      </c>
      <c r="M7" s="24">
        <f>VLOOKUP('Detail Transaksi (3NF)'!F7,Pengiriman!$A$3:$D$10,4,FALSE)*VLOOKUP(E7,Pelanggan!$A$2:$F$22,6,FALSE)</f>
        <v>0</v>
      </c>
      <c r="N7" s="60">
        <v>0.0</v>
      </c>
      <c r="O7" s="24" t="s">
        <v>389</v>
      </c>
      <c r="P7" s="24">
        <f t="shared" si="2"/>
        <v>1300000</v>
      </c>
      <c r="Q7" s="24">
        <f>P7+P8</f>
        <v>1900000</v>
      </c>
      <c r="S7" s="61"/>
      <c r="V7" s="61"/>
      <c r="X7" s="62"/>
      <c r="Y7" s="61"/>
    </row>
    <row r="8">
      <c r="A8" s="6" t="s">
        <v>438</v>
      </c>
      <c r="B8" s="25">
        <v>45060.0</v>
      </c>
      <c r="C8" s="26">
        <f>VLOOKUP(A8,Transaksi!$A$3:$C$52,3,FALSE)</f>
        <v>0.364837963</v>
      </c>
      <c r="D8" s="24" t="s">
        <v>16</v>
      </c>
      <c r="E8" s="24" t="str">
        <f>VLOOKUP(A8,'Detail Transaksi (3NF)'!$A$3:$C$62,3,FALSE)</f>
        <v>SM5337</v>
      </c>
      <c r="F8" s="37" t="s">
        <v>375</v>
      </c>
      <c r="G8" s="24" t="s">
        <v>441</v>
      </c>
      <c r="H8" s="6">
        <v>1.0</v>
      </c>
      <c r="I8" s="24">
        <v>600000.0</v>
      </c>
      <c r="J8" s="24">
        <f t="shared" si="1"/>
        <v>600000</v>
      </c>
      <c r="K8" s="24">
        <f>VLOOKUP(F8,Membership!$B$3:$E$6,4,FALSE)</f>
        <v>0</v>
      </c>
      <c r="L8" s="24" t="s">
        <v>440</v>
      </c>
      <c r="M8" s="24">
        <f>VLOOKUP('Detail Transaksi (3NF)'!F8,Pengiriman!$A$3:$D$10,4,FALSE)*VLOOKUP(E8,Pelanggan!$A$2:$F$22,6,FALSE)</f>
        <v>0</v>
      </c>
      <c r="N8" s="60">
        <v>0.0</v>
      </c>
      <c r="O8" s="24" t="s">
        <v>389</v>
      </c>
      <c r="P8" s="24">
        <f t="shared" si="2"/>
        <v>600000</v>
      </c>
      <c r="Q8" s="24"/>
      <c r="S8" s="61"/>
      <c r="V8" s="61"/>
      <c r="X8" s="62"/>
      <c r="Y8" s="61"/>
    </row>
    <row r="9">
      <c r="A9" s="6" t="s">
        <v>442</v>
      </c>
      <c r="B9" s="25">
        <f>VLOOKUP(A9,Transaksi!$A$3:$B$52,2,FALSE)</f>
        <v>45223</v>
      </c>
      <c r="C9" s="26">
        <f>VLOOKUP(A9,Transaksi!$A$3:$C$52,3,FALSE)</f>
        <v>0.8571643519</v>
      </c>
      <c r="D9" s="24" t="s">
        <v>22</v>
      </c>
      <c r="E9" s="24" t="str">
        <f>VLOOKUP(A9,'Detail Transaksi (3NF)'!$A$3:$C$62,3,FALSE)</f>
        <v>RS9997</v>
      </c>
      <c r="F9" s="37" t="s">
        <v>381</v>
      </c>
      <c r="G9" s="24" t="s">
        <v>443</v>
      </c>
      <c r="H9" s="6">
        <v>1.0</v>
      </c>
      <c r="I9" s="24">
        <v>4750000.0</v>
      </c>
      <c r="J9" s="24">
        <f t="shared" si="1"/>
        <v>4750000</v>
      </c>
      <c r="K9" s="24">
        <f>VLOOKUP(F9,Membership!$B$3:$E$6,4,FALSE)</f>
        <v>10000</v>
      </c>
      <c r="L9" s="24" t="s">
        <v>571</v>
      </c>
      <c r="M9" s="24">
        <f>VLOOKUP('Detail Transaksi (3NF)'!F9,Pengiriman!$A$3:$D$10,4,FALSE)*VLOOKUP(E9,Pelanggan!$A$2:$F$22,6,FALSE)</f>
        <v>66870</v>
      </c>
      <c r="N9" s="60">
        <v>0.0</v>
      </c>
      <c r="O9" s="24" t="s">
        <v>394</v>
      </c>
      <c r="P9" s="24">
        <f t="shared" si="2"/>
        <v>4921870</v>
      </c>
      <c r="Q9" s="24"/>
      <c r="S9" s="61"/>
      <c r="V9" s="61"/>
      <c r="X9" s="62"/>
      <c r="Y9" s="61"/>
    </row>
    <row r="10">
      <c r="A10" s="6" t="s">
        <v>444</v>
      </c>
      <c r="B10" s="25">
        <f>VLOOKUP(A10,Transaksi!$A$3:$B$52,2,FALSE)</f>
        <v>45249</v>
      </c>
      <c r="C10" s="26">
        <f>VLOOKUP(A10,Transaksi!$A$3:$C$52,3,FALSE)</f>
        <v>0.7822337963</v>
      </c>
      <c r="D10" s="24" t="s">
        <v>16</v>
      </c>
      <c r="E10" s="24" t="str">
        <f>VLOOKUP(A10,'Detail Transaksi (3NF)'!$A$3:$C$62,3,FALSE)</f>
        <v>GP4505</v>
      </c>
      <c r="F10" s="37" t="s">
        <v>375</v>
      </c>
      <c r="G10" s="24" t="s">
        <v>445</v>
      </c>
      <c r="H10" s="6">
        <v>1.0</v>
      </c>
      <c r="I10" s="24">
        <v>300000.0</v>
      </c>
      <c r="J10" s="24">
        <f t="shared" si="1"/>
        <v>300000</v>
      </c>
      <c r="K10" s="24">
        <f>VLOOKUP(F10,Membership!$B$3:$E$6,4,FALSE)</f>
        <v>0</v>
      </c>
      <c r="L10" s="24" t="s">
        <v>570</v>
      </c>
      <c r="M10" s="24">
        <f>VLOOKUP('Detail Transaksi (3NF)'!F10,Pengiriman!$A$3:$D$10,4,FALSE)*VLOOKUP(E10,Pelanggan!$A$2:$F$22,6,FALSE)</f>
        <v>202200</v>
      </c>
      <c r="N10" s="60">
        <v>0.0</v>
      </c>
      <c r="O10" s="24" t="s">
        <v>389</v>
      </c>
      <c r="P10" s="24">
        <f t="shared" si="2"/>
        <v>502200</v>
      </c>
      <c r="Q10" s="24">
        <f>P10+P11</f>
        <v>1504400</v>
      </c>
      <c r="S10" s="61"/>
      <c r="V10" s="61"/>
      <c r="X10" s="62"/>
      <c r="Y10" s="61"/>
    </row>
    <row r="11">
      <c r="A11" s="6" t="s">
        <v>444</v>
      </c>
      <c r="B11" s="25">
        <v>45249.0</v>
      </c>
      <c r="C11" s="26">
        <f>VLOOKUP(A11,Transaksi!$A$3:$C$52,3,FALSE)</f>
        <v>0.7822337963</v>
      </c>
      <c r="D11" s="24" t="s">
        <v>16</v>
      </c>
      <c r="E11" s="24" t="str">
        <f>VLOOKUP(A11,'Detail Transaksi (3NF)'!$A$3:$C$62,3,FALSE)</f>
        <v>GP4505</v>
      </c>
      <c r="F11" s="37" t="s">
        <v>375</v>
      </c>
      <c r="G11" s="24" t="s">
        <v>446</v>
      </c>
      <c r="H11" s="6">
        <v>2.0</v>
      </c>
      <c r="I11" s="24">
        <v>400000.0</v>
      </c>
      <c r="J11" s="24">
        <f t="shared" si="1"/>
        <v>800000</v>
      </c>
      <c r="K11" s="24">
        <f>VLOOKUP(F11,Membership!$B$3:$E$6,4,FALSE)</f>
        <v>0</v>
      </c>
      <c r="L11" s="24" t="s">
        <v>570</v>
      </c>
      <c r="M11" s="24">
        <f>VLOOKUP('Detail Transaksi (3NF)'!F11,Pengiriman!$A$3:$D$10,4,FALSE)*VLOOKUP(E11,Pelanggan!$A$2:$F$22,6,FALSE)</f>
        <v>202200</v>
      </c>
      <c r="N11" s="60">
        <v>0.0</v>
      </c>
      <c r="O11" s="24" t="s">
        <v>389</v>
      </c>
      <c r="P11" s="24">
        <f t="shared" si="2"/>
        <v>1002200</v>
      </c>
      <c r="Q11" s="24"/>
      <c r="S11" s="61"/>
      <c r="V11" s="61"/>
      <c r="X11" s="62"/>
      <c r="Y11" s="61"/>
    </row>
    <row r="12">
      <c r="A12" s="6" t="s">
        <v>447</v>
      </c>
      <c r="B12" s="25">
        <f>VLOOKUP(A12,Transaksi!$A$3:$B$52,2,FALSE)</f>
        <v>45191</v>
      </c>
      <c r="C12" s="26">
        <f>VLOOKUP(A12,Transaksi!$A$3:$C$52,3,FALSE)</f>
        <v>0.4157638889</v>
      </c>
      <c r="D12" s="24" t="s">
        <v>22</v>
      </c>
      <c r="E12" s="24" t="str">
        <f>VLOOKUP(A12,'Detail Transaksi (3NF)'!$A$3:$C$62,3,FALSE)</f>
        <v>RS9997</v>
      </c>
      <c r="F12" s="37" t="s">
        <v>381</v>
      </c>
      <c r="G12" s="24" t="s">
        <v>448</v>
      </c>
      <c r="H12" s="6">
        <v>2.0</v>
      </c>
      <c r="I12" s="24">
        <v>2.3E7</v>
      </c>
      <c r="J12" s="24">
        <f t="shared" si="1"/>
        <v>46000000</v>
      </c>
      <c r="K12" s="24">
        <f>VLOOKUP(F12,Membership!$B$3:$E$6,4,FALSE)</f>
        <v>10000</v>
      </c>
      <c r="L12" s="24" t="s">
        <v>572</v>
      </c>
      <c r="M12" s="24">
        <f>VLOOKUP('Detail Transaksi (3NF)'!F12,Pengiriman!$A$3:$D$10,4,FALSE)*VLOOKUP(E12,Pelanggan!$A$2:$F$22,6,FALSE)</f>
        <v>111450</v>
      </c>
      <c r="N12" s="60">
        <v>0.05</v>
      </c>
      <c r="O12" s="24" t="s">
        <v>389</v>
      </c>
      <c r="P12" s="24">
        <f t="shared" si="2"/>
        <v>43821450</v>
      </c>
      <c r="Q12" s="24"/>
      <c r="S12" s="61"/>
      <c r="X12" s="62"/>
      <c r="Y12" s="61"/>
    </row>
    <row r="13">
      <c r="A13" s="6" t="s">
        <v>449</v>
      </c>
      <c r="B13" s="25">
        <f>VLOOKUP(A13,Transaksi!$A$3:$B$52,2,FALSE)</f>
        <v>45229</v>
      </c>
      <c r="C13" s="26">
        <f>VLOOKUP(A13,Transaksi!$A$3:$C$52,3,FALSE)</f>
        <v>0.6948958333</v>
      </c>
      <c r="D13" s="24" t="s">
        <v>18</v>
      </c>
      <c r="E13" s="24" t="str">
        <f>VLOOKUP(A13,'Detail Transaksi (3NF)'!$A$3:$C$62,3,FALSE)</f>
        <v>BT5513</v>
      </c>
      <c r="F13" s="37" t="s">
        <v>375</v>
      </c>
      <c r="G13" s="24" t="s">
        <v>450</v>
      </c>
      <c r="H13" s="6">
        <v>1.0</v>
      </c>
      <c r="I13" s="24">
        <v>1.025E7</v>
      </c>
      <c r="J13" s="24">
        <f t="shared" si="1"/>
        <v>10250000</v>
      </c>
      <c r="K13" s="24">
        <f>VLOOKUP(F13,Membership!$B$3:$E$6,4,FALSE)</f>
        <v>0</v>
      </c>
      <c r="L13" s="24" t="s">
        <v>573</v>
      </c>
      <c r="M13" s="24">
        <f>VLOOKUP('Detail Transaksi (3NF)'!F13,Pengiriman!$A$3:$D$10,4,FALSE)*VLOOKUP(E13,Pelanggan!$A$2:$F$22,6,FALSE)</f>
        <v>50100</v>
      </c>
      <c r="N13" s="60">
        <v>0.0</v>
      </c>
      <c r="O13" s="24" t="s">
        <v>389</v>
      </c>
      <c r="P13" s="24">
        <f t="shared" si="2"/>
        <v>10300100</v>
      </c>
      <c r="Q13" s="24">
        <f>P13+P14</f>
        <v>13850200</v>
      </c>
      <c r="S13" s="61"/>
      <c r="X13" s="62"/>
      <c r="Y13" s="61"/>
    </row>
    <row r="14">
      <c r="A14" s="6" t="s">
        <v>449</v>
      </c>
      <c r="B14" s="25">
        <v>45229.0</v>
      </c>
      <c r="C14" s="26">
        <f>VLOOKUP(A14,Transaksi!$A$3:$C$52,3,FALSE)</f>
        <v>0.6948958333</v>
      </c>
      <c r="D14" s="24" t="s">
        <v>18</v>
      </c>
      <c r="E14" s="24" t="str">
        <f>VLOOKUP(A14,'Detail Transaksi (3NF)'!$A$3:$C$62,3,FALSE)</f>
        <v>BT5513</v>
      </c>
      <c r="F14" s="37" t="s">
        <v>375</v>
      </c>
      <c r="G14" s="24" t="s">
        <v>451</v>
      </c>
      <c r="H14" s="6">
        <v>2.0</v>
      </c>
      <c r="I14" s="24">
        <v>1750000.0</v>
      </c>
      <c r="J14" s="24">
        <f t="shared" si="1"/>
        <v>3500000</v>
      </c>
      <c r="K14" s="24">
        <f>VLOOKUP(F14,Membership!$B$3:$E$6,4,FALSE)</f>
        <v>0</v>
      </c>
      <c r="L14" s="24" t="s">
        <v>573</v>
      </c>
      <c r="M14" s="24">
        <f>VLOOKUP('Detail Transaksi (3NF)'!F14,Pengiriman!$A$3:$D$10,4,FALSE)*VLOOKUP(E14,Pelanggan!$A$2:$F$22,6,FALSE)</f>
        <v>50100</v>
      </c>
      <c r="N14" s="60">
        <v>0.0</v>
      </c>
      <c r="O14" s="24" t="s">
        <v>389</v>
      </c>
      <c r="P14" s="24">
        <f t="shared" si="2"/>
        <v>3550100</v>
      </c>
      <c r="Q14" s="24"/>
      <c r="S14" s="61"/>
      <c r="X14" s="62"/>
      <c r="Y14" s="61"/>
    </row>
    <row r="15">
      <c r="A15" s="6" t="s">
        <v>452</v>
      </c>
      <c r="B15" s="25">
        <f>VLOOKUP(A15,Transaksi!$A$3:$B$52,2,FALSE)</f>
        <v>45212</v>
      </c>
      <c r="C15" s="26">
        <f>VLOOKUP(A15,Transaksi!$A$3:$C$52,3,FALSE)</f>
        <v>0.7130555556</v>
      </c>
      <c r="D15" s="24" t="s">
        <v>20</v>
      </c>
      <c r="E15" s="24" t="str">
        <f>VLOOKUP(A15,'Detail Transaksi (3NF)'!$A$3:$C$62,3,FALSE)</f>
        <v>LW6014</v>
      </c>
      <c r="F15" s="37" t="s">
        <v>377</v>
      </c>
      <c r="G15" s="24" t="s">
        <v>453</v>
      </c>
      <c r="H15" s="6">
        <v>1.0</v>
      </c>
      <c r="I15" s="24">
        <v>3000000.0</v>
      </c>
      <c r="J15" s="24">
        <f t="shared" si="1"/>
        <v>3000000</v>
      </c>
      <c r="K15" s="24">
        <f>VLOOKUP(F15,Membership!$B$3:$E$6,4,FALSE)</f>
        <v>5000</v>
      </c>
      <c r="L15" s="24" t="s">
        <v>440</v>
      </c>
      <c r="M15" s="24">
        <f>VLOOKUP('Detail Transaksi (3NF)'!F15,Pengiriman!$A$3:$D$10,4,FALSE)*VLOOKUP(E15,Pelanggan!$A$2:$F$22,6,FALSE)</f>
        <v>0</v>
      </c>
      <c r="N15" s="60">
        <v>0.0</v>
      </c>
      <c r="O15" s="24" t="s">
        <v>389</v>
      </c>
      <c r="P15" s="24">
        <f t="shared" si="2"/>
        <v>3005000</v>
      </c>
      <c r="Q15" s="24"/>
      <c r="S15" s="61"/>
      <c r="X15" s="62"/>
      <c r="Y15" s="61"/>
    </row>
    <row r="16">
      <c r="A16" s="6" t="s">
        <v>454</v>
      </c>
      <c r="B16" s="25">
        <f>VLOOKUP(A16,Transaksi!$A$3:$B$52,2,FALSE)</f>
        <v>45228</v>
      </c>
      <c r="C16" s="26">
        <f>VLOOKUP(A16,Transaksi!$A$3:$C$52,3,FALSE)</f>
        <v>0.9106134259</v>
      </c>
      <c r="D16" s="24" t="s">
        <v>22</v>
      </c>
      <c r="E16" s="24" t="str">
        <f>VLOOKUP(A16,'Detail Transaksi (3NF)'!$A$3:$C$62,3,FALSE)</f>
        <v>HI3234</v>
      </c>
      <c r="F16" s="37" t="s">
        <v>375</v>
      </c>
      <c r="G16" s="24" t="s">
        <v>455</v>
      </c>
      <c r="H16" s="6">
        <v>1.0</v>
      </c>
      <c r="I16" s="24">
        <v>2.175E7</v>
      </c>
      <c r="J16" s="24">
        <f t="shared" si="1"/>
        <v>21750000</v>
      </c>
      <c r="K16" s="24">
        <f>VLOOKUP(F16,Membership!$B$3:$E$6,4,FALSE)</f>
        <v>0</v>
      </c>
      <c r="L16" s="24" t="s">
        <v>573</v>
      </c>
      <c r="M16" s="24">
        <f>VLOOKUP('Detail Transaksi (3NF)'!F16,Pengiriman!$A$3:$D$10,4,FALSE)*VLOOKUP(E16,Pelanggan!$A$2:$F$22,6,FALSE)</f>
        <v>99800</v>
      </c>
      <c r="N16" s="60">
        <v>0.0</v>
      </c>
      <c r="O16" s="24" t="s">
        <v>389</v>
      </c>
      <c r="P16" s="24">
        <f t="shared" si="2"/>
        <v>21849800</v>
      </c>
      <c r="Q16" s="24">
        <f>+P16+P17</f>
        <v>47199600</v>
      </c>
      <c r="S16" s="61"/>
      <c r="X16" s="62"/>
      <c r="Y16" s="61"/>
    </row>
    <row r="17">
      <c r="A17" s="6" t="s">
        <v>454</v>
      </c>
      <c r="B17" s="25">
        <v>45228.0</v>
      </c>
      <c r="C17" s="26">
        <f>VLOOKUP(A17,Transaksi!$A$3:$C$52,3,FALSE)</f>
        <v>0.9106134259</v>
      </c>
      <c r="D17" s="24" t="s">
        <v>22</v>
      </c>
      <c r="E17" s="24" t="str">
        <f>VLOOKUP(A17,'Detail Transaksi (3NF)'!$A$3:$C$62,3,FALSE)</f>
        <v>HI3234</v>
      </c>
      <c r="F17" s="37" t="s">
        <v>375</v>
      </c>
      <c r="G17" s="24" t="s">
        <v>456</v>
      </c>
      <c r="H17" s="6">
        <v>1.0</v>
      </c>
      <c r="I17" s="24">
        <v>2.525E7</v>
      </c>
      <c r="J17" s="24">
        <f t="shared" si="1"/>
        <v>25250000</v>
      </c>
      <c r="K17" s="24">
        <f>VLOOKUP(F17,Membership!$B$3:$E$6,4,FALSE)</f>
        <v>0</v>
      </c>
      <c r="L17" s="24" t="s">
        <v>573</v>
      </c>
      <c r="M17" s="24">
        <f>VLOOKUP('Detail Transaksi (3NF)'!F17,Pengiriman!$A$3:$D$10,4,FALSE)*VLOOKUP(E17,Pelanggan!$A$2:$F$22,6,FALSE)</f>
        <v>99800</v>
      </c>
      <c r="N17" s="60">
        <v>0.0</v>
      </c>
      <c r="O17" s="24" t="s">
        <v>389</v>
      </c>
      <c r="P17" s="24">
        <f t="shared" si="2"/>
        <v>25349800</v>
      </c>
      <c r="Q17" s="24"/>
      <c r="S17" s="61"/>
      <c r="X17" s="62"/>
      <c r="Y17" s="61"/>
    </row>
    <row r="18">
      <c r="A18" s="6" t="s">
        <v>457</v>
      </c>
      <c r="B18" s="25">
        <f>VLOOKUP(A18,Transaksi!$A$3:$B$52,2,FALSE)</f>
        <v>45063</v>
      </c>
      <c r="C18" s="26">
        <f>VLOOKUP(A18,Transaksi!$A$3:$C$52,3,FALSE)</f>
        <v>0.1038657407</v>
      </c>
      <c r="D18" s="24" t="s">
        <v>22</v>
      </c>
      <c r="E18" s="24" t="str">
        <f>VLOOKUP(A18,'Detail Transaksi (3NF)'!$A$3:$C$62,3,FALSE)</f>
        <v>GP4505</v>
      </c>
      <c r="F18" s="37" t="s">
        <v>375</v>
      </c>
      <c r="G18" s="24" t="s">
        <v>446</v>
      </c>
      <c r="H18" s="6">
        <v>2.0</v>
      </c>
      <c r="I18" s="24">
        <v>400000.0</v>
      </c>
      <c r="J18" s="24">
        <f t="shared" si="1"/>
        <v>800000</v>
      </c>
      <c r="K18" s="24">
        <f>VLOOKUP(F18,Membership!$B$3:$E$6,4,FALSE)</f>
        <v>0</v>
      </c>
      <c r="L18" s="24" t="s">
        <v>574</v>
      </c>
      <c r="M18" s="24">
        <f>VLOOKUP('Detail Transaksi (3NF)'!F18,Pengiriman!$A$3:$D$10,4,FALSE)*VLOOKUP(E18,Pelanggan!$A$2:$F$22,6,FALSE)</f>
        <v>202200</v>
      </c>
      <c r="N18" s="60">
        <v>0.0</v>
      </c>
      <c r="O18" s="24" t="s">
        <v>389</v>
      </c>
      <c r="P18" s="24">
        <f t="shared" si="2"/>
        <v>1002200</v>
      </c>
      <c r="Q18" s="24"/>
      <c r="S18" s="61"/>
      <c r="X18" s="62"/>
      <c r="Y18" s="61"/>
    </row>
    <row r="19">
      <c r="A19" s="6" t="s">
        <v>458</v>
      </c>
      <c r="B19" s="25">
        <f>VLOOKUP(A19,Transaksi!$A$3:$B$52,2,FALSE)</f>
        <v>45235</v>
      </c>
      <c r="C19" s="26">
        <f>VLOOKUP(A19,Transaksi!$A$3:$C$52,3,FALSE)</f>
        <v>0.3055324074</v>
      </c>
      <c r="D19" s="24" t="s">
        <v>18</v>
      </c>
      <c r="E19" s="24" t="str">
        <f>VLOOKUP(A19,'Detail Transaksi (3NF)'!$A$3:$C$62,3,FALSE)</f>
        <v>EK8696</v>
      </c>
      <c r="F19" s="37" t="s">
        <v>377</v>
      </c>
      <c r="G19" s="24" t="s">
        <v>459</v>
      </c>
      <c r="H19" s="6">
        <v>1.0</v>
      </c>
      <c r="I19" s="24">
        <v>1350000.0</v>
      </c>
      <c r="J19" s="24">
        <f t="shared" si="1"/>
        <v>1350000</v>
      </c>
      <c r="K19" s="24">
        <f>VLOOKUP(F19,Membership!$B$3:$E$6,4,FALSE)</f>
        <v>5000</v>
      </c>
      <c r="L19" s="24" t="s">
        <v>569</v>
      </c>
      <c r="M19" s="24">
        <f>VLOOKUP('Detail Transaksi (3NF)'!F19,Pengiriman!$A$3:$D$10,4,FALSE)*VLOOKUP(E19,Pelanggan!$A$2:$F$22,6,FALSE)</f>
        <v>118260</v>
      </c>
      <c r="N19" s="60">
        <v>0.025</v>
      </c>
      <c r="O19" s="24" t="s">
        <v>389</v>
      </c>
      <c r="P19" s="24">
        <f t="shared" si="2"/>
        <v>1439510</v>
      </c>
      <c r="Q19" s="24">
        <f>P19+P20</f>
        <v>11556520</v>
      </c>
      <c r="S19" s="61"/>
      <c r="X19" s="62"/>
      <c r="Y19" s="61"/>
    </row>
    <row r="20">
      <c r="A20" s="6" t="s">
        <v>458</v>
      </c>
      <c r="B20" s="25">
        <v>45235.0</v>
      </c>
      <c r="C20" s="26">
        <f>VLOOKUP(A20,Transaksi!$A$3:$C$52,3,FALSE)</f>
        <v>0.3055324074</v>
      </c>
      <c r="D20" s="24" t="s">
        <v>18</v>
      </c>
      <c r="E20" s="24" t="str">
        <f>VLOOKUP(A20,'Detail Transaksi (3NF)'!$A$3:$C$62,3,FALSE)</f>
        <v>EK8696</v>
      </c>
      <c r="F20" s="37" t="s">
        <v>377</v>
      </c>
      <c r="G20" s="24" t="s">
        <v>460</v>
      </c>
      <c r="H20" s="6">
        <v>1.0</v>
      </c>
      <c r="I20" s="24">
        <v>1.025E7</v>
      </c>
      <c r="J20" s="24">
        <f t="shared" si="1"/>
        <v>10250000</v>
      </c>
      <c r="K20" s="24">
        <f>VLOOKUP(F20,Membership!$B$3:$E$6,4,FALSE)</f>
        <v>5000</v>
      </c>
      <c r="L20" s="24" t="s">
        <v>569</v>
      </c>
      <c r="M20" s="24">
        <f>VLOOKUP('Detail Transaksi (3NF)'!F20,Pengiriman!$A$3:$D$10,4,FALSE)*VLOOKUP(E20,Pelanggan!$A$2:$F$22,6,FALSE)</f>
        <v>118260</v>
      </c>
      <c r="N20" s="60">
        <v>0.025</v>
      </c>
      <c r="O20" s="24" t="s">
        <v>389</v>
      </c>
      <c r="P20" s="24">
        <f t="shared" si="2"/>
        <v>10117010</v>
      </c>
      <c r="Q20" s="24"/>
      <c r="S20" s="61"/>
      <c r="X20" s="62"/>
      <c r="Y20" s="61"/>
    </row>
    <row r="21">
      <c r="A21" s="6" t="s">
        <v>461</v>
      </c>
      <c r="B21" s="25">
        <f>VLOOKUP(A21,Transaksi!$A$3:$B$52,2,FALSE)</f>
        <v>45147</v>
      </c>
      <c r="C21" s="26">
        <f>VLOOKUP(A21,Transaksi!$A$3:$C$52,3,FALSE)</f>
        <v>0.2459606481</v>
      </c>
      <c r="D21" s="24" t="s">
        <v>22</v>
      </c>
      <c r="E21" s="24" t="str">
        <f>VLOOKUP(A21,'Detail Transaksi (3NF)'!$A$3:$C$62,3,FALSE)</f>
        <v>FI6047</v>
      </c>
      <c r="F21" s="37" t="s">
        <v>381</v>
      </c>
      <c r="G21" s="24" t="s">
        <v>462</v>
      </c>
      <c r="H21" s="6">
        <v>1.0</v>
      </c>
      <c r="I21" s="24">
        <v>500000.0</v>
      </c>
      <c r="J21" s="24">
        <f t="shared" si="1"/>
        <v>500000</v>
      </c>
      <c r="K21" s="24">
        <f>VLOOKUP(F21,Membership!$B$3:$E$6,4,FALSE)</f>
        <v>10000</v>
      </c>
      <c r="L21" s="24" t="s">
        <v>574</v>
      </c>
      <c r="M21" s="24">
        <f>VLOOKUP('Detail Transaksi (3NF)'!F21,Pengiriman!$A$3:$D$10,4,FALSE)*VLOOKUP(E21,Pelanggan!$A$2:$F$22,6,FALSE)</f>
        <v>150800</v>
      </c>
      <c r="N21" s="60">
        <v>0.0</v>
      </c>
      <c r="O21" s="24" t="s">
        <v>394</v>
      </c>
      <c r="P21" s="24">
        <f t="shared" si="2"/>
        <v>670800</v>
      </c>
      <c r="Q21" s="24">
        <f>P21+P22</f>
        <v>3381600</v>
      </c>
      <c r="S21" s="61"/>
      <c r="X21" s="62"/>
      <c r="Y21" s="61"/>
    </row>
    <row r="22">
      <c r="A22" s="6" t="s">
        <v>461</v>
      </c>
      <c r="B22" s="25">
        <v>45147.0</v>
      </c>
      <c r="C22" s="26">
        <f>VLOOKUP(A22,Transaksi!$A$3:$C$52,3,FALSE)</f>
        <v>0.2459606481</v>
      </c>
      <c r="D22" s="24" t="s">
        <v>22</v>
      </c>
      <c r="E22" s="24" t="str">
        <f>VLOOKUP(A22,'Detail Transaksi (3NF)'!$A$3:$C$62,3,FALSE)</f>
        <v>FI6047</v>
      </c>
      <c r="F22" s="37" t="s">
        <v>381</v>
      </c>
      <c r="G22" s="24" t="s">
        <v>463</v>
      </c>
      <c r="H22" s="6">
        <v>2.0</v>
      </c>
      <c r="I22" s="24">
        <v>1250000.0</v>
      </c>
      <c r="J22" s="24">
        <f t="shared" si="1"/>
        <v>2500000</v>
      </c>
      <c r="K22" s="24">
        <f>VLOOKUP(F22,Membership!$B$3:$E$6,4,FALSE)</f>
        <v>10000</v>
      </c>
      <c r="L22" s="24" t="s">
        <v>574</v>
      </c>
      <c r="M22" s="24">
        <f>VLOOKUP('Detail Transaksi (3NF)'!F22,Pengiriman!$A$3:$D$10,4,FALSE)*VLOOKUP(E22,Pelanggan!$A$2:$F$22,6,FALSE)</f>
        <v>150800</v>
      </c>
      <c r="N22" s="60">
        <v>0.0</v>
      </c>
      <c r="O22" s="24" t="s">
        <v>394</v>
      </c>
      <c r="P22" s="24">
        <f t="shared" si="2"/>
        <v>2710800</v>
      </c>
      <c r="Q22" s="24"/>
      <c r="S22" s="61"/>
      <c r="X22" s="62"/>
      <c r="Y22" s="61"/>
    </row>
    <row r="23">
      <c r="A23" s="6" t="s">
        <v>464</v>
      </c>
      <c r="B23" s="25">
        <f>VLOOKUP(A23,Transaksi!$A$3:$B$52,2,FALSE)</f>
        <v>45031</v>
      </c>
      <c r="C23" s="26">
        <f>VLOOKUP(A23,Transaksi!$A$3:$C$52,3,FALSE)</f>
        <v>0.05799768519</v>
      </c>
      <c r="D23" s="24" t="s">
        <v>20</v>
      </c>
      <c r="E23" s="24" t="str">
        <f>VLOOKUP(A23,'Detail Transaksi (3NF)'!$A$3:$C$62,3,FALSE)</f>
        <v>JB7493</v>
      </c>
      <c r="F23" s="37" t="s">
        <v>377</v>
      </c>
      <c r="G23" s="24" t="s">
        <v>465</v>
      </c>
      <c r="H23" s="6">
        <v>1.0</v>
      </c>
      <c r="I23" s="24">
        <v>5050000.0</v>
      </c>
      <c r="J23" s="24">
        <f t="shared" si="1"/>
        <v>5050000</v>
      </c>
      <c r="K23" s="24">
        <f>VLOOKUP(F23,Membership!$B$3:$E$6,4,FALSE)</f>
        <v>5000</v>
      </c>
      <c r="L23" s="24" t="s">
        <v>573</v>
      </c>
      <c r="M23" s="24">
        <f>VLOOKUP('Detail Transaksi (3NF)'!F23,Pengiriman!$A$3:$D$10,4,FALSE)*VLOOKUP(E23,Pelanggan!$A$2:$F$22,6,FALSE)</f>
        <v>59000</v>
      </c>
      <c r="N23" s="60">
        <v>0.025</v>
      </c>
      <c r="O23" s="24" t="s">
        <v>394</v>
      </c>
      <c r="P23" s="24">
        <f t="shared" si="2"/>
        <v>5240250</v>
      </c>
      <c r="Q23" s="24">
        <f>P23+P24</f>
        <v>13555500</v>
      </c>
      <c r="S23" s="61"/>
      <c r="X23" s="62"/>
      <c r="Y23" s="61"/>
    </row>
    <row r="24">
      <c r="A24" s="6" t="s">
        <v>464</v>
      </c>
      <c r="B24" s="25">
        <v>45031.0</v>
      </c>
      <c r="C24" s="26">
        <f>VLOOKUP(A24,Transaksi!$A$3:$C$52,3,FALSE)</f>
        <v>0.05799768519</v>
      </c>
      <c r="D24" s="24" t="s">
        <v>20</v>
      </c>
      <c r="E24" s="24" t="str">
        <f>VLOOKUP(A24,'Detail Transaksi (3NF)'!$A$3:$C$62,3,FALSE)</f>
        <v>JB7493</v>
      </c>
      <c r="F24" s="37" t="s">
        <v>377</v>
      </c>
      <c r="G24" s="24" t="s">
        <v>466</v>
      </c>
      <c r="H24" s="6">
        <v>1.0</v>
      </c>
      <c r="I24" s="24">
        <v>8050000.0</v>
      </c>
      <c r="J24" s="24">
        <f t="shared" si="1"/>
        <v>8050000</v>
      </c>
      <c r="K24" s="24">
        <f>VLOOKUP(F24,Membership!$B$3:$E$6,4,FALSE)</f>
        <v>5000</v>
      </c>
      <c r="L24" s="24" t="s">
        <v>573</v>
      </c>
      <c r="M24" s="24">
        <f>VLOOKUP('Detail Transaksi (3NF)'!F24,Pengiriman!$A$3:$D$10,4,FALSE)*VLOOKUP(E24,Pelanggan!$A$2:$F$22,6,FALSE)</f>
        <v>59000</v>
      </c>
      <c r="N24" s="60">
        <v>0.025</v>
      </c>
      <c r="O24" s="24" t="s">
        <v>394</v>
      </c>
      <c r="P24" s="24">
        <f t="shared" si="2"/>
        <v>8315250</v>
      </c>
      <c r="Q24" s="24"/>
      <c r="S24" s="61"/>
      <c r="X24" s="62"/>
      <c r="Y24" s="61"/>
    </row>
    <row r="25">
      <c r="A25" s="6" t="s">
        <v>467</v>
      </c>
      <c r="B25" s="25">
        <f>VLOOKUP(A25,Transaksi!$A$3:$B$52,2,FALSE)</f>
        <v>45129</v>
      </c>
      <c r="C25" s="26">
        <f>VLOOKUP(A25,Transaksi!$A$3:$C$52,3,FALSE)</f>
        <v>0.5796180556</v>
      </c>
      <c r="D25" s="24" t="s">
        <v>14</v>
      </c>
      <c r="E25" s="24" t="str">
        <f>VLOOKUP(A25,'Detail Transaksi (3NF)'!$A$3:$C$62,3,FALSE)</f>
        <v>NH6056</v>
      </c>
      <c r="F25" s="37" t="s">
        <v>379</v>
      </c>
      <c r="G25" s="24" t="s">
        <v>468</v>
      </c>
      <c r="H25" s="6">
        <v>1.0</v>
      </c>
      <c r="I25" s="24">
        <v>1200000.0</v>
      </c>
      <c r="J25" s="24">
        <f t="shared" si="1"/>
        <v>1200000</v>
      </c>
      <c r="K25" s="24">
        <f>VLOOKUP(F25,Membership!$B$3:$E$6,4,FALSE)</f>
        <v>7500</v>
      </c>
      <c r="L25" s="24" t="s">
        <v>571</v>
      </c>
      <c r="M25" s="24">
        <f>VLOOKUP('Detail Transaksi (3NF)'!F25,Pengiriman!$A$3:$D$10,4,FALSE)*VLOOKUP(E25,Pelanggan!$A$2:$F$22,6,FALSE)</f>
        <v>28080</v>
      </c>
      <c r="N25" s="60">
        <v>0.0</v>
      </c>
      <c r="O25" s="24" t="s">
        <v>394</v>
      </c>
      <c r="P25" s="24">
        <f t="shared" si="2"/>
        <v>1271580</v>
      </c>
      <c r="Q25" s="24">
        <f>P25+P26</f>
        <v>3470160</v>
      </c>
      <c r="S25" s="61"/>
      <c r="X25" s="62"/>
      <c r="Y25" s="61"/>
    </row>
    <row r="26">
      <c r="A26" s="6" t="s">
        <v>467</v>
      </c>
      <c r="B26" s="25">
        <v>45129.0</v>
      </c>
      <c r="C26" s="26">
        <f>VLOOKUP(A26,Transaksi!$A$3:$C$52,3,FALSE)</f>
        <v>0.5796180556</v>
      </c>
      <c r="D26" s="24" t="s">
        <v>14</v>
      </c>
      <c r="E26" s="24" t="str">
        <f>VLOOKUP(A26,'Detail Transaksi (3NF)'!$A$3:$C$62,3,FALSE)</f>
        <v>NH6056</v>
      </c>
      <c r="F26" s="37" t="s">
        <v>379</v>
      </c>
      <c r="G26" s="24" t="s">
        <v>469</v>
      </c>
      <c r="H26" s="6">
        <v>2.0</v>
      </c>
      <c r="I26" s="24">
        <v>1050000.0</v>
      </c>
      <c r="J26" s="24">
        <f t="shared" si="1"/>
        <v>2100000</v>
      </c>
      <c r="K26" s="24">
        <f>VLOOKUP(F26,Membership!$B$3:$E$6,4,FALSE)</f>
        <v>7500</v>
      </c>
      <c r="L26" s="24" t="s">
        <v>571</v>
      </c>
      <c r="M26" s="24">
        <f>VLOOKUP('Detail Transaksi (3NF)'!F26,Pengiriman!$A$3:$D$10,4,FALSE)*VLOOKUP(E26,Pelanggan!$A$2:$F$22,6,FALSE)</f>
        <v>28080</v>
      </c>
      <c r="N26" s="60">
        <v>0.0</v>
      </c>
      <c r="O26" s="24" t="s">
        <v>394</v>
      </c>
      <c r="P26" s="24">
        <f t="shared" si="2"/>
        <v>2198580</v>
      </c>
      <c r="Q26" s="24"/>
      <c r="S26" s="61"/>
      <c r="Y26" s="61"/>
    </row>
    <row r="27">
      <c r="A27" s="6" t="s">
        <v>470</v>
      </c>
      <c r="B27" s="25">
        <f>VLOOKUP(A27,Transaksi!$A$3:$B$52,2,FALSE)</f>
        <v>45218</v>
      </c>
      <c r="C27" s="26">
        <f>VLOOKUP(A27,Transaksi!$A$3:$C$52,3,FALSE)</f>
        <v>0.5033564815</v>
      </c>
      <c r="D27" s="24" t="s">
        <v>14</v>
      </c>
      <c r="E27" s="24" t="str">
        <f>VLOOKUP(A27,'Detail Transaksi (3NF)'!$A$3:$C$62,3,FALSE)</f>
        <v>LW6014</v>
      </c>
      <c r="F27" s="37" t="s">
        <v>377</v>
      </c>
      <c r="G27" s="24" t="s">
        <v>471</v>
      </c>
      <c r="H27" s="6">
        <v>1.0</v>
      </c>
      <c r="I27" s="24">
        <v>850000.0</v>
      </c>
      <c r="J27" s="24">
        <f t="shared" si="1"/>
        <v>850000</v>
      </c>
      <c r="K27" s="24">
        <f>VLOOKUP(F27,Membership!$B$3:$E$6,4,FALSE)</f>
        <v>5000</v>
      </c>
      <c r="L27" s="24" t="s">
        <v>569</v>
      </c>
      <c r="M27" s="24">
        <f>VLOOKUP('Detail Transaksi (3NF)'!F27,Pengiriman!$A$3:$D$10,4,FALSE)*VLOOKUP(E27,Pelanggan!$A$2:$F$22,6,FALSE)</f>
        <v>48060</v>
      </c>
      <c r="N27" s="60">
        <v>0.0</v>
      </c>
      <c r="O27" s="24" t="s">
        <v>394</v>
      </c>
      <c r="P27" s="24">
        <f t="shared" si="2"/>
        <v>945560</v>
      </c>
      <c r="Q27" s="24">
        <f t="shared" ref="Q27:Q56" si="3">P27</f>
        <v>945560</v>
      </c>
      <c r="S27" s="61"/>
      <c r="Y27" s="61"/>
    </row>
    <row r="28">
      <c r="A28" s="6" t="s">
        <v>472</v>
      </c>
      <c r="B28" s="25">
        <f>VLOOKUP(A28,Transaksi!$A$3:$B$52,2,FALSE)</f>
        <v>45121</v>
      </c>
      <c r="C28" s="26">
        <f>VLOOKUP(A28,Transaksi!$A$3:$C$52,3,FALSE)</f>
        <v>0.3890162037</v>
      </c>
      <c r="D28" s="24" t="s">
        <v>20</v>
      </c>
      <c r="E28" s="24" t="str">
        <f>VLOOKUP(A28,'Detail Transaksi (3NF)'!$A$3:$C$62,3,FALSE)</f>
        <v>SM5337</v>
      </c>
      <c r="F28" s="39" t="s">
        <v>375</v>
      </c>
      <c r="G28" s="24" t="s">
        <v>473</v>
      </c>
      <c r="H28" s="6">
        <v>1.0</v>
      </c>
      <c r="I28" s="24">
        <v>1.2E7</v>
      </c>
      <c r="J28" s="24">
        <f t="shared" si="1"/>
        <v>12000000</v>
      </c>
      <c r="K28" s="24">
        <f>VLOOKUP(F28,Membership!$B$3:$E$6,4,FALSE)</f>
        <v>0</v>
      </c>
      <c r="L28" s="24" t="s">
        <v>572</v>
      </c>
      <c r="M28" s="24">
        <f>VLOOKUP('Detail Transaksi (3NF)'!F28,Pengiriman!$A$3:$D$10,4,FALSE)*VLOOKUP(E28,Pelanggan!$A$2:$F$22,6,FALSE)</f>
        <v>151350</v>
      </c>
      <c r="N28" s="60">
        <v>0.0</v>
      </c>
      <c r="O28" s="24" t="s">
        <v>389</v>
      </c>
      <c r="P28" s="24">
        <f t="shared" si="2"/>
        <v>12151350</v>
      </c>
      <c r="Q28" s="24">
        <f t="shared" si="3"/>
        <v>12151350</v>
      </c>
      <c r="S28" s="61"/>
      <c r="Y28" s="61"/>
    </row>
    <row r="29">
      <c r="A29" s="6" t="s">
        <v>474</v>
      </c>
      <c r="B29" s="25">
        <f>VLOOKUP(A29,Transaksi!$A$3:$B$52,2,FALSE)</f>
        <v>45000</v>
      </c>
      <c r="C29" s="26">
        <f>VLOOKUP(A29,Transaksi!$A$3:$C$52,3,FALSE)</f>
        <v>0.3661689815</v>
      </c>
      <c r="D29" s="24" t="s">
        <v>20</v>
      </c>
      <c r="E29" s="24" t="str">
        <f>VLOOKUP(A29,'Detail Transaksi (3NF)'!$A$3:$C$62,3,FALSE)</f>
        <v>AG5590</v>
      </c>
      <c r="F29" s="37" t="s">
        <v>379</v>
      </c>
      <c r="G29" s="24" t="s">
        <v>475</v>
      </c>
      <c r="H29" s="6">
        <v>2.0</v>
      </c>
      <c r="I29" s="24">
        <v>600000.0</v>
      </c>
      <c r="J29" s="24">
        <f t="shared" si="1"/>
        <v>1200000</v>
      </c>
      <c r="K29" s="24">
        <f>VLOOKUP(F29,Membership!$B$3:$E$6,4,FALSE)</f>
        <v>7500</v>
      </c>
      <c r="L29" s="24" t="s">
        <v>575</v>
      </c>
      <c r="M29" s="24">
        <f>VLOOKUP('Detail Transaksi (3NF)'!F29,Pengiriman!$A$3:$D$10,4,FALSE)*VLOOKUP(E29,Pelanggan!$A$2:$F$22,6,FALSE)</f>
        <v>18350</v>
      </c>
      <c r="N29" s="60">
        <v>0.0</v>
      </c>
      <c r="O29" s="24" t="s">
        <v>389</v>
      </c>
      <c r="P29" s="24">
        <f t="shared" si="2"/>
        <v>1225850</v>
      </c>
      <c r="Q29" s="24">
        <f t="shared" si="3"/>
        <v>1225850</v>
      </c>
      <c r="S29" s="61"/>
      <c r="Y29" s="61"/>
    </row>
    <row r="30">
      <c r="A30" s="6" t="s">
        <v>476</v>
      </c>
      <c r="B30" s="25">
        <f>VLOOKUP(A30,Transaksi!$A$3:$B$52,2,FALSE)</f>
        <v>45039</v>
      </c>
      <c r="C30" s="26">
        <f>VLOOKUP(A30,Transaksi!$A$3:$C$52,3,FALSE)</f>
        <v>0.3360532407</v>
      </c>
      <c r="D30" s="24" t="s">
        <v>22</v>
      </c>
      <c r="E30" s="24" t="str">
        <f>VLOOKUP(A30,'Detail Transaksi (3NF)'!$A$3:$C$62,3,FALSE)</f>
        <v>GC7731</v>
      </c>
      <c r="F30" s="37" t="s">
        <v>381</v>
      </c>
      <c r="G30" s="24" t="s">
        <v>477</v>
      </c>
      <c r="H30" s="6">
        <v>1.0</v>
      </c>
      <c r="I30" s="24">
        <v>5300000.0</v>
      </c>
      <c r="J30" s="24">
        <f t="shared" si="1"/>
        <v>5300000</v>
      </c>
      <c r="K30" s="24">
        <f>VLOOKUP(F30,Membership!$B$3:$E$6,4,FALSE)</f>
        <v>10000</v>
      </c>
      <c r="L30" s="24" t="s">
        <v>573</v>
      </c>
      <c r="M30" s="24">
        <f>VLOOKUP('Detail Transaksi (3NF)'!F30,Pengiriman!$A$3:$D$10,4,FALSE)*VLOOKUP(E30,Pelanggan!$A$2:$F$22,6,FALSE)</f>
        <v>23400</v>
      </c>
      <c r="N30" s="60">
        <v>0.0</v>
      </c>
      <c r="O30" s="24" t="s">
        <v>394</v>
      </c>
      <c r="P30" s="24">
        <f t="shared" si="2"/>
        <v>5439400</v>
      </c>
      <c r="Q30" s="24">
        <f t="shared" si="3"/>
        <v>5439400</v>
      </c>
      <c r="S30" s="61"/>
      <c r="Y30" s="61"/>
    </row>
    <row r="31">
      <c r="A31" s="6" t="s">
        <v>478</v>
      </c>
      <c r="B31" s="25">
        <f>VLOOKUP(A31,Transaksi!$A$3:$B$52,2,FALSE)</f>
        <v>45073</v>
      </c>
      <c r="C31" s="26">
        <f>VLOOKUP(A31,Transaksi!$A$3:$C$52,3,FALSE)</f>
        <v>0.732974537</v>
      </c>
      <c r="D31" s="24" t="s">
        <v>20</v>
      </c>
      <c r="E31" s="24" t="str">
        <f>VLOOKUP(A31,'Detail Transaksi (3NF)'!$A$3:$C$62,3,FALSE)</f>
        <v>SM5337</v>
      </c>
      <c r="F31" s="37" t="s">
        <v>375</v>
      </c>
      <c r="G31" s="24" t="s">
        <v>479</v>
      </c>
      <c r="H31" s="6">
        <v>2.0</v>
      </c>
      <c r="I31" s="24">
        <v>600000.0</v>
      </c>
      <c r="J31" s="24">
        <f t="shared" si="1"/>
        <v>1200000</v>
      </c>
      <c r="K31" s="24">
        <f>VLOOKUP(F31,Membership!$B$3:$E$6,4,FALSE)</f>
        <v>0</v>
      </c>
      <c r="L31" s="24" t="s">
        <v>572</v>
      </c>
      <c r="M31" s="24">
        <f>VLOOKUP('Detail Transaksi (3NF)'!F31,Pengiriman!$A$3:$D$10,4,FALSE)*VLOOKUP(E31,Pelanggan!$A$2:$F$22,6,FALSE)</f>
        <v>151350</v>
      </c>
      <c r="N31" s="60">
        <v>0.0</v>
      </c>
      <c r="O31" s="24" t="s">
        <v>389</v>
      </c>
      <c r="P31" s="24">
        <f t="shared" si="2"/>
        <v>1351350</v>
      </c>
      <c r="Q31" s="24">
        <f t="shared" si="3"/>
        <v>1351350</v>
      </c>
      <c r="S31" s="61"/>
      <c r="Y31" s="61"/>
    </row>
    <row r="32">
      <c r="A32" s="6" t="s">
        <v>480</v>
      </c>
      <c r="B32" s="25">
        <f>VLOOKUP(A32,Transaksi!$A$3:$B$52,2,FALSE)</f>
        <v>45214</v>
      </c>
      <c r="C32" s="26">
        <f>VLOOKUP(A32,Transaksi!$A$3:$C$52,3,FALSE)</f>
        <v>0.2778240741</v>
      </c>
      <c r="D32" s="24" t="s">
        <v>16</v>
      </c>
      <c r="E32" s="24" t="str">
        <f>VLOOKUP(A32,'Detail Transaksi (3NF)'!$A$3:$C$62,3,FALSE)</f>
        <v>AG5590</v>
      </c>
      <c r="F32" s="39" t="s">
        <v>379</v>
      </c>
      <c r="G32" s="24" t="s">
        <v>481</v>
      </c>
      <c r="H32" s="6">
        <v>2.0</v>
      </c>
      <c r="I32" s="24">
        <v>1150000.0</v>
      </c>
      <c r="J32" s="24">
        <f t="shared" si="1"/>
        <v>2300000</v>
      </c>
      <c r="K32" s="24">
        <f>VLOOKUP(F32,Membership!$B$3:$E$6,4,FALSE)</f>
        <v>7500</v>
      </c>
      <c r="L32" s="24" t="s">
        <v>571</v>
      </c>
      <c r="M32" s="24">
        <f>VLOOKUP('Detail Transaksi (3NF)'!F32,Pengiriman!$A$3:$D$10,4,FALSE)*VLOOKUP(E32,Pelanggan!$A$2:$F$22,6,FALSE)</f>
        <v>33030</v>
      </c>
      <c r="N32" s="60">
        <v>0.0</v>
      </c>
      <c r="O32" s="24" t="s">
        <v>389</v>
      </c>
      <c r="P32" s="24">
        <f t="shared" si="2"/>
        <v>2340530</v>
      </c>
      <c r="Q32" s="24">
        <f t="shared" si="3"/>
        <v>2340530</v>
      </c>
      <c r="S32" s="61"/>
      <c r="Y32" s="61"/>
    </row>
    <row r="33">
      <c r="A33" s="6" t="s">
        <v>482</v>
      </c>
      <c r="B33" s="25">
        <f>VLOOKUP(A33,Transaksi!$A$3:$B$52,2,FALSE)</f>
        <v>45140</v>
      </c>
      <c r="C33" s="26">
        <f>VLOOKUP(A33,Transaksi!$A$3:$C$52,3,FALSE)</f>
        <v>0.9602893519</v>
      </c>
      <c r="D33" s="24" t="s">
        <v>18</v>
      </c>
      <c r="E33" s="24" t="str">
        <f>VLOOKUP(A33,'Detail Transaksi (3NF)'!$A$3:$C$62,3,FALSE)</f>
        <v>NH6056</v>
      </c>
      <c r="F33" s="37" t="s">
        <v>379</v>
      </c>
      <c r="G33" s="24" t="s">
        <v>483</v>
      </c>
      <c r="H33" s="6">
        <v>1.0</v>
      </c>
      <c r="I33" s="24">
        <v>4250000.0</v>
      </c>
      <c r="J33" s="24">
        <f t="shared" si="1"/>
        <v>4250000</v>
      </c>
      <c r="K33" s="24">
        <f>VLOOKUP(F33,Membership!$B$3:$E$6,4,FALSE)</f>
        <v>7500</v>
      </c>
      <c r="L33" s="24" t="s">
        <v>575</v>
      </c>
      <c r="M33" s="24">
        <f>VLOOKUP('Detail Transaksi (3NF)'!F33,Pengiriman!$A$3:$D$10,4,FALSE)*VLOOKUP(E33,Pelanggan!$A$2:$F$22,6,FALSE)</f>
        <v>15600</v>
      </c>
      <c r="N33" s="60">
        <v>0.0</v>
      </c>
      <c r="O33" s="24" t="s">
        <v>394</v>
      </c>
      <c r="P33" s="24">
        <f t="shared" si="2"/>
        <v>4400600</v>
      </c>
      <c r="Q33" s="24">
        <f t="shared" si="3"/>
        <v>4400600</v>
      </c>
      <c r="S33" s="61"/>
      <c r="Y33" s="61"/>
    </row>
    <row r="34">
      <c r="A34" s="6" t="s">
        <v>484</v>
      </c>
      <c r="B34" s="25">
        <f>VLOOKUP(A34,Transaksi!$A$3:$B$52,2,FALSE)</f>
        <v>44987</v>
      </c>
      <c r="C34" s="26">
        <f>VLOOKUP(A34,Transaksi!$A$3:$C$52,3,FALSE)</f>
        <v>0.6565277778</v>
      </c>
      <c r="D34" s="24" t="s">
        <v>14</v>
      </c>
      <c r="E34" s="24" t="str">
        <f>VLOOKUP(A34,'Detail Transaksi (3NF)'!$A$3:$C$62,3,FALSE)</f>
        <v>HI3234</v>
      </c>
      <c r="F34" s="37" t="s">
        <v>375</v>
      </c>
      <c r="G34" s="24" t="s">
        <v>485</v>
      </c>
      <c r="H34" s="6">
        <v>2.0</v>
      </c>
      <c r="I34" s="24">
        <v>6550000.0</v>
      </c>
      <c r="J34" s="24">
        <f t="shared" si="1"/>
        <v>13100000</v>
      </c>
      <c r="K34" s="24">
        <f>VLOOKUP(F34,Membership!$B$3:$E$6,4,FALSE)</f>
        <v>0</v>
      </c>
      <c r="L34" s="24" t="s">
        <v>570</v>
      </c>
      <c r="M34" s="24">
        <f>VLOOKUP('Detail Transaksi (3NF)'!F34,Pengiriman!$A$3:$D$10,4,FALSE)*VLOOKUP(E34,Pelanggan!$A$2:$F$22,6,FALSE)</f>
        <v>199600</v>
      </c>
      <c r="N34" s="60">
        <v>0.0</v>
      </c>
      <c r="O34" s="24" t="s">
        <v>389</v>
      </c>
      <c r="P34" s="24">
        <f t="shared" si="2"/>
        <v>13299600</v>
      </c>
      <c r="Q34" s="24">
        <f t="shared" si="3"/>
        <v>13299600</v>
      </c>
      <c r="S34" s="61"/>
      <c r="Y34" s="61"/>
    </row>
    <row r="35">
      <c r="A35" s="6" t="s">
        <v>486</v>
      </c>
      <c r="B35" s="25">
        <f>VLOOKUP(A35,Transaksi!$A$3:$B$52,2,FALSE)</f>
        <v>45239</v>
      </c>
      <c r="C35" s="26">
        <f>VLOOKUP(A35,Transaksi!$A$3:$C$52,3,FALSE)</f>
        <v>0.2191087963</v>
      </c>
      <c r="D35" s="24" t="s">
        <v>16</v>
      </c>
      <c r="E35" s="24" t="str">
        <f>VLOOKUP(A35,'Detail Transaksi (3NF)'!$A$3:$C$62,3,FALSE)</f>
        <v>BB8015</v>
      </c>
      <c r="F35" s="37" t="s">
        <v>375</v>
      </c>
      <c r="G35" s="24" t="s">
        <v>465</v>
      </c>
      <c r="H35" s="6">
        <v>1.0</v>
      </c>
      <c r="I35" s="24">
        <v>5050000.0</v>
      </c>
      <c r="J35" s="24">
        <f t="shared" si="1"/>
        <v>5050000</v>
      </c>
      <c r="K35" s="24">
        <f>VLOOKUP(F35,Membership!$B$3:$E$6,4,FALSE)</f>
        <v>0</v>
      </c>
      <c r="L35" s="24" t="s">
        <v>574</v>
      </c>
      <c r="M35" s="24">
        <f>VLOOKUP('Detail Transaksi (3NF)'!F35,Pengiriman!$A$3:$D$10,4,FALSE)*VLOOKUP(E35,Pelanggan!$A$2:$F$22,6,FALSE)</f>
        <v>126400</v>
      </c>
      <c r="N35" s="60">
        <v>0.0</v>
      </c>
      <c r="O35" s="24" t="s">
        <v>389</v>
      </c>
      <c r="P35" s="24">
        <f t="shared" si="2"/>
        <v>5176400</v>
      </c>
      <c r="Q35" s="24">
        <f t="shared" si="3"/>
        <v>5176400</v>
      </c>
      <c r="S35" s="61"/>
      <c r="Y35" s="61"/>
    </row>
    <row r="36">
      <c r="A36" s="6" t="s">
        <v>487</v>
      </c>
      <c r="B36" s="25">
        <f>VLOOKUP(A36,Transaksi!$A$3:$B$52,2,FALSE)</f>
        <v>45032</v>
      </c>
      <c r="C36" s="26">
        <f>VLOOKUP(A36,Transaksi!$A$3:$C$52,3,FALSE)</f>
        <v>0.7996180556</v>
      </c>
      <c r="D36" s="24" t="s">
        <v>20</v>
      </c>
      <c r="E36" s="24" t="str">
        <f>VLOOKUP(A36,'Detail Transaksi (3NF)'!$A$3:$C$62,3,FALSE)</f>
        <v>JS0114</v>
      </c>
      <c r="F36" s="37" t="s">
        <v>375</v>
      </c>
      <c r="G36" s="24" t="s">
        <v>488</v>
      </c>
      <c r="H36" s="6">
        <v>1.0</v>
      </c>
      <c r="I36" s="24">
        <v>800000.0</v>
      </c>
      <c r="J36" s="24">
        <f t="shared" si="1"/>
        <v>800000</v>
      </c>
      <c r="K36" s="24">
        <f>VLOOKUP(F36,Membership!$B$3:$E$6,4,FALSE)</f>
        <v>0</v>
      </c>
      <c r="L36" s="24" t="s">
        <v>440</v>
      </c>
      <c r="M36" s="24">
        <f>VLOOKUP('Detail Transaksi (3NF)'!F36,Pengiriman!$A$3:$D$10,4,FALSE)*VLOOKUP(E36,Pelanggan!$A$2:$F$22,6,FALSE)</f>
        <v>0</v>
      </c>
      <c r="N36" s="60">
        <v>0.0</v>
      </c>
      <c r="O36" s="24" t="s">
        <v>389</v>
      </c>
      <c r="P36" s="24">
        <f t="shared" si="2"/>
        <v>800000</v>
      </c>
      <c r="Q36" s="24">
        <f t="shared" si="3"/>
        <v>800000</v>
      </c>
      <c r="S36" s="61"/>
      <c r="Y36" s="61"/>
    </row>
    <row r="37">
      <c r="A37" s="6" t="s">
        <v>489</v>
      </c>
      <c r="B37" s="25">
        <f>VLOOKUP(A37,Transaksi!$A$3:$B$52,2,FALSE)</f>
        <v>45188</v>
      </c>
      <c r="C37" s="26">
        <f>VLOOKUP(A37,Transaksi!$A$3:$C$52,3,FALSE)</f>
        <v>0.7125462963</v>
      </c>
      <c r="D37" s="24" t="s">
        <v>16</v>
      </c>
      <c r="E37" s="24" t="str">
        <f>VLOOKUP(A37,'Detail Transaksi (3NF)'!$A$3:$C$62,3,FALSE)</f>
        <v>BT5513</v>
      </c>
      <c r="F37" s="37" t="s">
        <v>375</v>
      </c>
      <c r="G37" s="24" t="s">
        <v>436</v>
      </c>
      <c r="H37" s="6">
        <v>1.0</v>
      </c>
      <c r="I37" s="24">
        <v>1750000.0</v>
      </c>
      <c r="J37" s="24">
        <f t="shared" si="1"/>
        <v>1750000</v>
      </c>
      <c r="K37" s="24">
        <f>VLOOKUP(F37,Membership!$B$3:$E$6,4,FALSE)</f>
        <v>0</v>
      </c>
      <c r="L37" s="24" t="s">
        <v>574</v>
      </c>
      <c r="M37" s="24">
        <f>VLOOKUP('Detail Transaksi (3NF)'!F37,Pengiriman!$A$3:$D$10,4,FALSE)*VLOOKUP(E37,Pelanggan!$A$2:$F$22,6,FALSE)</f>
        <v>100200</v>
      </c>
      <c r="N37" s="60">
        <v>0.0</v>
      </c>
      <c r="O37" s="24" t="s">
        <v>389</v>
      </c>
      <c r="P37" s="24">
        <f t="shared" si="2"/>
        <v>1850200</v>
      </c>
      <c r="Q37" s="24">
        <f t="shared" si="3"/>
        <v>1850200</v>
      </c>
      <c r="S37" s="61"/>
      <c r="Y37" s="61"/>
    </row>
    <row r="38">
      <c r="A38" s="6" t="s">
        <v>490</v>
      </c>
      <c r="B38" s="25">
        <f>VLOOKUP(A38,Transaksi!$A$3:$B$52,2,FALSE)</f>
        <v>45257</v>
      </c>
      <c r="C38" s="26">
        <f>VLOOKUP(A38,Transaksi!$A$3:$C$52,3,FALSE)</f>
        <v>0.193287037</v>
      </c>
      <c r="D38" s="24" t="s">
        <v>18</v>
      </c>
      <c r="E38" s="24" t="str">
        <f>VLOOKUP(A38,'Detail Transaksi (3NF)'!$A$3:$C$62,3,FALSE)</f>
        <v>AG5590</v>
      </c>
      <c r="F38" s="39" t="s">
        <v>379</v>
      </c>
      <c r="G38" s="24" t="s">
        <v>491</v>
      </c>
      <c r="H38" s="6">
        <v>2.0</v>
      </c>
      <c r="I38" s="24">
        <v>2.6E7</v>
      </c>
      <c r="J38" s="24">
        <f t="shared" si="1"/>
        <v>52000000</v>
      </c>
      <c r="K38" s="24">
        <f>VLOOKUP(F38,Membership!$B$3:$E$6,4,FALSE)</f>
        <v>7500</v>
      </c>
      <c r="L38" s="24" t="s">
        <v>440</v>
      </c>
      <c r="M38" s="24">
        <f>VLOOKUP('Detail Transaksi (3NF)'!F38,Pengiriman!$A$3:$D$10,4,FALSE)*VLOOKUP(E38,Pelanggan!$A$2:$F$22,6,FALSE)</f>
        <v>0</v>
      </c>
      <c r="N38" s="60">
        <v>0.035</v>
      </c>
      <c r="O38" s="24" t="s">
        <v>389</v>
      </c>
      <c r="P38" s="24">
        <f t="shared" si="2"/>
        <v>50187500</v>
      </c>
      <c r="Q38" s="24">
        <f t="shared" si="3"/>
        <v>50187500</v>
      </c>
      <c r="S38" s="61"/>
      <c r="Y38" s="61"/>
    </row>
    <row r="39">
      <c r="A39" s="6" t="s">
        <v>492</v>
      </c>
      <c r="B39" s="25">
        <f>VLOOKUP(A39,Transaksi!$A$3:$B$52,2,FALSE)</f>
        <v>44983</v>
      </c>
      <c r="C39" s="26">
        <f>VLOOKUP(A39,Transaksi!$A$3:$C$52,3,FALSE)</f>
        <v>0.602974537</v>
      </c>
      <c r="D39" s="24" t="s">
        <v>16</v>
      </c>
      <c r="E39" s="24" t="str">
        <f>VLOOKUP(A39,'Detail Transaksi (3NF)'!$A$3:$C$62,3,FALSE)</f>
        <v>EK8696</v>
      </c>
      <c r="F39" s="37" t="s">
        <v>377</v>
      </c>
      <c r="G39" s="24" t="s">
        <v>493</v>
      </c>
      <c r="H39" s="6">
        <v>2.0</v>
      </c>
      <c r="I39" s="24">
        <v>1750000.0</v>
      </c>
      <c r="J39" s="24">
        <f t="shared" si="1"/>
        <v>3500000</v>
      </c>
      <c r="K39" s="24">
        <f>VLOOKUP(F39,Membership!$B$3:$E$6,4,FALSE)</f>
        <v>5000</v>
      </c>
      <c r="L39" s="24" t="s">
        <v>571</v>
      </c>
      <c r="M39" s="24">
        <f>VLOOKUP('Detail Transaksi (3NF)'!F39,Pengiriman!$A$3:$D$10,4,FALSE)*VLOOKUP(E39,Pelanggan!$A$2:$F$22,6,FALSE)</f>
        <v>78840</v>
      </c>
      <c r="N39" s="60">
        <v>0.0</v>
      </c>
      <c r="O39" s="24" t="s">
        <v>389</v>
      </c>
      <c r="P39" s="24">
        <f t="shared" si="2"/>
        <v>3583840</v>
      </c>
      <c r="Q39" s="24">
        <f t="shared" si="3"/>
        <v>3583840</v>
      </c>
      <c r="S39" s="61"/>
      <c r="Y39" s="61"/>
    </row>
    <row r="40">
      <c r="A40" s="6" t="s">
        <v>494</v>
      </c>
      <c r="B40" s="25">
        <f>VLOOKUP(A40,Transaksi!$A$3:$B$52,2,FALSE)</f>
        <v>45022</v>
      </c>
      <c r="C40" s="26">
        <f>VLOOKUP(A40,Transaksi!$A$3:$C$52,3,FALSE)</f>
        <v>0.5094328704</v>
      </c>
      <c r="D40" s="24" t="s">
        <v>18</v>
      </c>
      <c r="E40" s="24" t="str">
        <f>VLOOKUP(A40,'Detail Transaksi (3NF)'!$A$3:$C$62,3,FALSE)</f>
        <v>AM3905</v>
      </c>
      <c r="F40" s="37" t="s">
        <v>377</v>
      </c>
      <c r="G40" s="24" t="s">
        <v>463</v>
      </c>
      <c r="H40" s="6">
        <v>2.0</v>
      </c>
      <c r="I40" s="24">
        <v>1250000.0</v>
      </c>
      <c r="J40" s="24">
        <f t="shared" si="1"/>
        <v>2500000</v>
      </c>
      <c r="K40" s="24">
        <f>VLOOKUP(F40,Membership!$B$3:$E$6,4,FALSE)</f>
        <v>5000</v>
      </c>
      <c r="L40" s="24" t="s">
        <v>574</v>
      </c>
      <c r="M40" s="24">
        <f>VLOOKUP('Detail Transaksi (3NF)'!F40,Pengiriman!$A$3:$D$10,4,FALSE)*VLOOKUP(E40,Pelanggan!$A$2:$F$22,6,FALSE)</f>
        <v>49000</v>
      </c>
      <c r="N40" s="60">
        <v>0.0</v>
      </c>
      <c r="O40" s="24" t="s">
        <v>389</v>
      </c>
      <c r="P40" s="24">
        <f t="shared" si="2"/>
        <v>2554000</v>
      </c>
      <c r="Q40" s="24">
        <f t="shared" si="3"/>
        <v>2554000</v>
      </c>
      <c r="S40" s="61"/>
      <c r="Y40" s="61"/>
    </row>
    <row r="41">
      <c r="A41" s="6" t="s">
        <v>495</v>
      </c>
      <c r="B41" s="25">
        <f>VLOOKUP(A41,Transaksi!$A$3:$B$52,2,FALSE)</f>
        <v>45151</v>
      </c>
      <c r="C41" s="26">
        <f>VLOOKUP(A41,Transaksi!$A$3:$C$52,3,FALSE)</f>
        <v>0.9788425926</v>
      </c>
      <c r="D41" s="24" t="s">
        <v>20</v>
      </c>
      <c r="E41" s="24" t="str">
        <f>VLOOKUP(A41,'Detail Transaksi (3NF)'!$A$3:$C$62,3,FALSE)</f>
        <v>FI6047</v>
      </c>
      <c r="F41" s="39" t="s">
        <v>381</v>
      </c>
      <c r="G41" s="24" t="s">
        <v>496</v>
      </c>
      <c r="H41" s="6">
        <v>1.0</v>
      </c>
      <c r="I41" s="24">
        <v>2500000.0</v>
      </c>
      <c r="J41" s="24">
        <f t="shared" si="1"/>
        <v>2500000</v>
      </c>
      <c r="K41" s="24">
        <f>VLOOKUP(F41,Membership!$B$3:$E$6,4,FALSE)</f>
        <v>10000</v>
      </c>
      <c r="L41" s="24" t="s">
        <v>573</v>
      </c>
      <c r="M41" s="24">
        <f>VLOOKUP('Detail Transaksi (3NF)'!F41,Pengiriman!$A$3:$D$10,4,FALSE)*VLOOKUP(E41,Pelanggan!$A$2:$F$22,6,FALSE)</f>
        <v>75400</v>
      </c>
      <c r="N41" s="60">
        <v>0.0</v>
      </c>
      <c r="O41" s="24" t="s">
        <v>394</v>
      </c>
      <c r="P41" s="24">
        <f t="shared" si="2"/>
        <v>2635400</v>
      </c>
      <c r="Q41" s="24">
        <f t="shared" si="3"/>
        <v>2635400</v>
      </c>
      <c r="S41" s="61"/>
      <c r="Y41" s="61"/>
    </row>
    <row r="42">
      <c r="A42" s="6" t="s">
        <v>497</v>
      </c>
      <c r="B42" s="25">
        <f>VLOOKUP(A42,Transaksi!$A$3:$B$52,2,FALSE)</f>
        <v>45055</v>
      </c>
      <c r="C42" s="26">
        <f>VLOOKUP(A42,Transaksi!$A$3:$C$52,3,FALSE)</f>
        <v>0.6214351852</v>
      </c>
      <c r="D42" s="24" t="s">
        <v>16</v>
      </c>
      <c r="E42" s="24" t="str">
        <f>VLOOKUP(A42,'Detail Transaksi (3NF)'!$A$3:$C$62,3,FALSE)</f>
        <v>GC7731</v>
      </c>
      <c r="F42" s="39" t="s">
        <v>381</v>
      </c>
      <c r="G42" s="24" t="s">
        <v>498</v>
      </c>
      <c r="H42" s="6">
        <v>1.0</v>
      </c>
      <c r="I42" s="24">
        <v>1.325E7</v>
      </c>
      <c r="J42" s="24">
        <f t="shared" si="1"/>
        <v>13250000</v>
      </c>
      <c r="K42" s="24">
        <f>VLOOKUP(F42,Membership!$B$3:$E$6,4,FALSE)</f>
        <v>10000</v>
      </c>
      <c r="L42" s="24" t="s">
        <v>571</v>
      </c>
      <c r="M42" s="24">
        <f>VLOOKUP('Detail Transaksi (3NF)'!F42,Pengiriman!$A$3:$D$10,4,FALSE)*VLOOKUP(E42,Pelanggan!$A$2:$F$22,6,FALSE)</f>
        <v>21060</v>
      </c>
      <c r="N42" s="60">
        <v>0.05</v>
      </c>
      <c r="O42" s="24" t="s">
        <v>389</v>
      </c>
      <c r="P42" s="24">
        <f t="shared" si="2"/>
        <v>12618560</v>
      </c>
      <c r="Q42" s="24">
        <f t="shared" si="3"/>
        <v>12618560</v>
      </c>
      <c r="S42" s="61"/>
      <c r="Y42" s="61"/>
    </row>
    <row r="43">
      <c r="A43" s="6" t="s">
        <v>499</v>
      </c>
      <c r="B43" s="25">
        <f>VLOOKUP(A43,Transaksi!$A$3:$B$52,2,FALSE)</f>
        <v>45112</v>
      </c>
      <c r="C43" s="26">
        <f>VLOOKUP(A43,Transaksi!$A$3:$C$52,3,FALSE)</f>
        <v>0.4818055556</v>
      </c>
      <c r="D43" s="24" t="s">
        <v>18</v>
      </c>
      <c r="E43" s="24" t="str">
        <f>VLOOKUP(A43,'Detail Transaksi (3NF)'!$A$3:$C$62,3,FALSE)</f>
        <v>NH6056</v>
      </c>
      <c r="F43" s="37" t="s">
        <v>379</v>
      </c>
      <c r="G43" s="24" t="s">
        <v>500</v>
      </c>
      <c r="H43" s="6">
        <v>1.0</v>
      </c>
      <c r="I43" s="24">
        <v>1100000.0</v>
      </c>
      <c r="J43" s="24">
        <f t="shared" si="1"/>
        <v>1100000</v>
      </c>
      <c r="K43" s="24">
        <f>VLOOKUP(F43,Membership!$B$3:$E$6,4,FALSE)</f>
        <v>7500</v>
      </c>
      <c r="L43" s="24" t="s">
        <v>572</v>
      </c>
      <c r="M43" s="24">
        <f>VLOOKUP('Detail Transaksi (3NF)'!F43,Pengiriman!$A$3:$D$10,4,FALSE)*VLOOKUP(E43,Pelanggan!$A$2:$F$22,6,FALSE)</f>
        <v>46800</v>
      </c>
      <c r="N43" s="60">
        <v>0.0</v>
      </c>
      <c r="O43" s="24" t="s">
        <v>389</v>
      </c>
      <c r="P43" s="24">
        <f t="shared" si="2"/>
        <v>1154300</v>
      </c>
      <c r="Q43" s="24">
        <f t="shared" si="3"/>
        <v>1154300</v>
      </c>
      <c r="S43" s="61"/>
      <c r="Y43" s="61"/>
    </row>
    <row r="44">
      <c r="A44" s="6" t="s">
        <v>501</v>
      </c>
      <c r="B44" s="25">
        <f>VLOOKUP(A44,Transaksi!$A$3:$B$52,2,FALSE)</f>
        <v>45097</v>
      </c>
      <c r="C44" s="26">
        <f>VLOOKUP(A44,Transaksi!$A$3:$C$52,3,FALSE)</f>
        <v>0.1231481481</v>
      </c>
      <c r="D44" s="24" t="s">
        <v>16</v>
      </c>
      <c r="E44" s="24" t="str">
        <f>VLOOKUP(A44,'Detail Transaksi (3NF)'!$A$3:$C$62,3,FALSE)</f>
        <v>HI3234</v>
      </c>
      <c r="F44" s="37" t="s">
        <v>375</v>
      </c>
      <c r="G44" s="24" t="s">
        <v>433</v>
      </c>
      <c r="H44" s="6">
        <v>1.0</v>
      </c>
      <c r="I44" s="24">
        <v>2100000.0</v>
      </c>
      <c r="J44" s="24">
        <f t="shared" si="1"/>
        <v>2100000</v>
      </c>
      <c r="K44" s="24">
        <f>VLOOKUP(F44,Membership!$B$3:$E$6,4,FALSE)</f>
        <v>0</v>
      </c>
      <c r="L44" s="24" t="s">
        <v>575</v>
      </c>
      <c r="M44" s="24">
        <f>VLOOKUP('Detail Transaksi (3NF)'!F44,Pengiriman!$A$3:$D$10,4,FALSE)*VLOOKUP(E44,Pelanggan!$A$2:$F$22,6,FALSE)</f>
        <v>49900</v>
      </c>
      <c r="N44" s="60">
        <v>0.0</v>
      </c>
      <c r="O44" s="24" t="s">
        <v>389</v>
      </c>
      <c r="P44" s="24">
        <f t="shared" si="2"/>
        <v>2149900</v>
      </c>
      <c r="Q44" s="24">
        <f t="shared" si="3"/>
        <v>2149900</v>
      </c>
      <c r="S44" s="61"/>
      <c r="Y44" s="61"/>
    </row>
    <row r="45">
      <c r="A45" s="6" t="s">
        <v>502</v>
      </c>
      <c r="B45" s="25">
        <f>VLOOKUP(A45,Transaksi!$A$3:$B$52,2,FALSE)</f>
        <v>45092</v>
      </c>
      <c r="C45" s="26">
        <f>VLOOKUP(A45,Transaksi!$A$3:$C$52,3,FALSE)</f>
        <v>0.6410300926</v>
      </c>
      <c r="D45" s="24" t="s">
        <v>14</v>
      </c>
      <c r="E45" s="24" t="str">
        <f>VLOOKUP(A45,'Detail Transaksi (3NF)'!$A$3:$C$62,3,FALSE)</f>
        <v>AM3905</v>
      </c>
      <c r="F45" s="37" t="s">
        <v>377</v>
      </c>
      <c r="G45" s="24" t="s">
        <v>453</v>
      </c>
      <c r="H45" s="6">
        <v>1.0</v>
      </c>
      <c r="I45" s="24">
        <v>3000000.0</v>
      </c>
      <c r="J45" s="24">
        <f t="shared" si="1"/>
        <v>3000000</v>
      </c>
      <c r="K45" s="24">
        <f>VLOOKUP(F45,Membership!$B$3:$E$6,4,FALSE)</f>
        <v>5000</v>
      </c>
      <c r="L45" s="24" t="s">
        <v>573</v>
      </c>
      <c r="M45" s="24">
        <f>VLOOKUP('Detail Transaksi (3NF)'!F45,Pengiriman!$A$3:$D$10,4,FALSE)*VLOOKUP(E45,Pelanggan!$A$2:$F$22,6,FALSE)</f>
        <v>24500</v>
      </c>
      <c r="N45" s="60">
        <v>0.0</v>
      </c>
      <c r="O45" s="24" t="s">
        <v>394</v>
      </c>
      <c r="P45" s="24">
        <f t="shared" si="2"/>
        <v>3179500</v>
      </c>
      <c r="Q45" s="24">
        <f t="shared" si="3"/>
        <v>3179500</v>
      </c>
      <c r="S45" s="61"/>
      <c r="Y45" s="61"/>
    </row>
    <row r="46">
      <c r="A46" s="6" t="s">
        <v>503</v>
      </c>
      <c r="B46" s="25">
        <f>VLOOKUP(A46,Transaksi!$A$3:$B$52,2,FALSE)</f>
        <v>45025</v>
      </c>
      <c r="C46" s="26">
        <f>VLOOKUP(A46,Transaksi!$A$3:$C$52,3,FALSE)</f>
        <v>0.3107407407</v>
      </c>
      <c r="D46" s="24" t="s">
        <v>22</v>
      </c>
      <c r="E46" s="24" t="str">
        <f>VLOOKUP(A46,'Detail Transaksi (3NF)'!$A$3:$C$62,3,FALSE)</f>
        <v>SS6648</v>
      </c>
      <c r="F46" s="37" t="s">
        <v>381</v>
      </c>
      <c r="G46" s="24" t="s">
        <v>504</v>
      </c>
      <c r="H46" s="6">
        <v>1.0</v>
      </c>
      <c r="I46" s="24">
        <v>1500000.0</v>
      </c>
      <c r="J46" s="24">
        <f t="shared" si="1"/>
        <v>1500000</v>
      </c>
      <c r="K46" s="24">
        <f>VLOOKUP(F46,Membership!$B$3:$E$6,4,FALSE)</f>
        <v>10000</v>
      </c>
      <c r="L46" s="24" t="s">
        <v>572</v>
      </c>
      <c r="M46" s="24">
        <f>VLOOKUP('Detail Transaksi (3NF)'!F46,Pengiriman!$A$3:$D$10,4,FALSE)*VLOOKUP(E46,Pelanggan!$A$2:$F$22,6,FALSE)</f>
        <v>148050</v>
      </c>
      <c r="N46" s="60">
        <v>0.0</v>
      </c>
      <c r="O46" s="24" t="s">
        <v>394</v>
      </c>
      <c r="P46" s="24">
        <f t="shared" si="2"/>
        <v>1688050</v>
      </c>
      <c r="Q46" s="24">
        <f t="shared" si="3"/>
        <v>1688050</v>
      </c>
      <c r="S46" s="61"/>
      <c r="Y46" s="61"/>
    </row>
    <row r="47">
      <c r="A47" s="6" t="s">
        <v>505</v>
      </c>
      <c r="B47" s="25">
        <f>VLOOKUP(A47,Transaksi!$A$3:$B$52,2,FALSE)</f>
        <v>45246</v>
      </c>
      <c r="C47" s="26">
        <f>VLOOKUP(A47,Transaksi!$A$3:$C$52,3,FALSE)</f>
        <v>0.9382986111</v>
      </c>
      <c r="D47" s="24" t="s">
        <v>22</v>
      </c>
      <c r="E47" s="24" t="str">
        <f>VLOOKUP(A47,'Detail Transaksi (3NF)'!$A$3:$C$62,3,FALSE)</f>
        <v>AG5590</v>
      </c>
      <c r="F47" s="39" t="s">
        <v>379</v>
      </c>
      <c r="G47" s="24" t="s">
        <v>506</v>
      </c>
      <c r="H47" s="6">
        <v>2.0</v>
      </c>
      <c r="I47" s="24">
        <v>2500000.0</v>
      </c>
      <c r="J47" s="24">
        <f t="shared" si="1"/>
        <v>5000000</v>
      </c>
      <c r="K47" s="24">
        <f>VLOOKUP(F47,Membership!$B$3:$E$6,4,FALSE)</f>
        <v>7500</v>
      </c>
      <c r="L47" s="24" t="s">
        <v>569</v>
      </c>
      <c r="M47" s="24">
        <f>VLOOKUP('Detail Transaksi (3NF)'!F47,Pengiriman!$A$3:$D$10,4,FALSE)*VLOOKUP(E47,Pelanggan!$A$2:$F$22,6,FALSE)</f>
        <v>49545</v>
      </c>
      <c r="N47" s="60">
        <v>0.0</v>
      </c>
      <c r="O47" s="24" t="s">
        <v>394</v>
      </c>
      <c r="P47" s="24">
        <f t="shared" si="2"/>
        <v>5207045</v>
      </c>
      <c r="Q47" s="24">
        <f t="shared" si="3"/>
        <v>5207045</v>
      </c>
      <c r="S47" s="61"/>
      <c r="Y47" s="61"/>
    </row>
    <row r="48">
      <c r="A48" s="6" t="s">
        <v>507</v>
      </c>
      <c r="B48" s="25">
        <f>VLOOKUP(A48,Transaksi!$A$3:$B$52,2,FALSE)</f>
        <v>44986</v>
      </c>
      <c r="C48" s="26">
        <f>VLOOKUP(A48,Transaksi!$A$3:$C$52,3,FALSE)</f>
        <v>0.271412037</v>
      </c>
      <c r="D48" s="24" t="s">
        <v>22</v>
      </c>
      <c r="E48" s="24" t="str">
        <f>VLOOKUP(A48,'Detail Transaksi (3NF)'!$A$3:$C$62,3,FALSE)</f>
        <v>RS9997</v>
      </c>
      <c r="F48" s="37" t="s">
        <v>381</v>
      </c>
      <c r="G48" s="24" t="s">
        <v>508</v>
      </c>
      <c r="H48" s="6">
        <v>2.0</v>
      </c>
      <c r="I48" s="24">
        <v>2350000.0</v>
      </c>
      <c r="J48" s="24">
        <f t="shared" si="1"/>
        <v>4700000</v>
      </c>
      <c r="K48" s="24">
        <f>VLOOKUP(F48,Membership!$B$3:$E$6,4,FALSE)</f>
        <v>10000</v>
      </c>
      <c r="L48" s="24" t="s">
        <v>573</v>
      </c>
      <c r="M48" s="24">
        <f>VLOOKUP('Detail Transaksi (3NF)'!F48,Pengiriman!$A$3:$D$10,4,FALSE)*VLOOKUP(E48,Pelanggan!$A$2:$F$22,6,FALSE)</f>
        <v>74300</v>
      </c>
      <c r="N48" s="60">
        <v>0.0</v>
      </c>
      <c r="O48" s="24" t="s">
        <v>394</v>
      </c>
      <c r="P48" s="24">
        <f t="shared" si="2"/>
        <v>4878300</v>
      </c>
      <c r="Q48" s="24">
        <f t="shared" si="3"/>
        <v>4878300</v>
      </c>
      <c r="S48" s="61"/>
      <c r="Y48" s="61"/>
    </row>
    <row r="49">
      <c r="A49" s="6" t="s">
        <v>509</v>
      </c>
      <c r="B49" s="25">
        <f>VLOOKUP(A49,Transaksi!$A$3:$B$52,2,FALSE)</f>
        <v>44991</v>
      </c>
      <c r="C49" s="26">
        <f>VLOOKUP(A49,Transaksi!$A$3:$C$52,3,FALSE)</f>
        <v>0.9055439815</v>
      </c>
      <c r="D49" s="24" t="s">
        <v>16</v>
      </c>
      <c r="E49" s="24" t="str">
        <f>VLOOKUP(A49,'Detail Transaksi (3NF)'!$A$3:$C$62,3,FALSE)</f>
        <v>RB0308</v>
      </c>
      <c r="F49" s="37" t="s">
        <v>375</v>
      </c>
      <c r="G49" s="24" t="s">
        <v>510</v>
      </c>
      <c r="H49" s="6">
        <v>1.0</v>
      </c>
      <c r="I49" s="24">
        <v>2.6E7</v>
      </c>
      <c r="J49" s="24">
        <f t="shared" si="1"/>
        <v>26000000</v>
      </c>
      <c r="K49" s="24">
        <f>VLOOKUP(F49,Membership!$B$3:$E$6,4,FALSE)</f>
        <v>0</v>
      </c>
      <c r="L49" s="24" t="s">
        <v>574</v>
      </c>
      <c r="M49" s="24">
        <f>VLOOKUP('Detail Transaksi (3NF)'!F49,Pengiriman!$A$3:$D$10,4,FALSE)*VLOOKUP(E49,Pelanggan!$A$2:$F$22,6,FALSE)</f>
        <v>173000</v>
      </c>
      <c r="N49" s="60">
        <v>0.0</v>
      </c>
      <c r="O49" s="24" t="s">
        <v>389</v>
      </c>
      <c r="P49" s="24">
        <f t="shared" si="2"/>
        <v>26173000</v>
      </c>
      <c r="Q49" s="24">
        <f t="shared" si="3"/>
        <v>26173000</v>
      </c>
      <c r="S49" s="61"/>
      <c r="Y49" s="61"/>
    </row>
    <row r="50">
      <c r="A50" s="6" t="s">
        <v>511</v>
      </c>
      <c r="B50" s="25">
        <f>VLOOKUP(A50,Transaksi!$A$3:$B$52,2,FALSE)</f>
        <v>45137</v>
      </c>
      <c r="C50" s="26">
        <f>VLOOKUP(A50,Transaksi!$A$3:$C$52,3,FALSE)</f>
        <v>0.984849537</v>
      </c>
      <c r="D50" s="24" t="s">
        <v>18</v>
      </c>
      <c r="E50" s="24" t="str">
        <f>VLOOKUP(A50,'Detail Transaksi (3NF)'!$A$3:$C$62,3,FALSE)</f>
        <v>KS2627</v>
      </c>
      <c r="F50" s="37" t="s">
        <v>377</v>
      </c>
      <c r="G50" s="24" t="s">
        <v>512</v>
      </c>
      <c r="H50" s="6">
        <v>1.0</v>
      </c>
      <c r="I50" s="24">
        <v>2900000.0</v>
      </c>
      <c r="J50" s="24">
        <f t="shared" si="1"/>
        <v>2900000</v>
      </c>
      <c r="K50" s="24">
        <f>VLOOKUP(F50,Membership!$B$3:$E$6,4,FALSE)</f>
        <v>5000</v>
      </c>
      <c r="L50" s="24" t="s">
        <v>572</v>
      </c>
      <c r="M50" s="24">
        <f>VLOOKUP('Detail Transaksi (3NF)'!F50,Pengiriman!$A$3:$D$10,4,FALSE)*VLOOKUP(E50,Pelanggan!$A$2:$F$22,6,FALSE)</f>
        <v>71700</v>
      </c>
      <c r="N50" s="60">
        <v>0.0</v>
      </c>
      <c r="O50" s="24" t="s">
        <v>389</v>
      </c>
      <c r="P50" s="24">
        <f t="shared" si="2"/>
        <v>2976700</v>
      </c>
      <c r="Q50" s="24">
        <f t="shared" si="3"/>
        <v>2976700</v>
      </c>
      <c r="S50" s="61"/>
      <c r="Y50" s="61"/>
    </row>
    <row r="51">
      <c r="A51" s="6" t="s">
        <v>513</v>
      </c>
      <c r="B51" s="25">
        <f>VLOOKUP(A51,Transaksi!$A$3:$B$52,2,FALSE)</f>
        <v>45148</v>
      </c>
      <c r="C51" s="26">
        <f>VLOOKUP(A51,Transaksi!$A$3:$C$52,3,FALSE)</f>
        <v>0.4826967593</v>
      </c>
      <c r="D51" s="24" t="s">
        <v>22</v>
      </c>
      <c r="E51" s="24" t="str">
        <f>VLOOKUP(A51,'Detail Transaksi (3NF)'!$A$3:$C$62,3,FALSE)</f>
        <v>SS6648</v>
      </c>
      <c r="F51" s="37" t="s">
        <v>381</v>
      </c>
      <c r="G51" s="24" t="s">
        <v>514</v>
      </c>
      <c r="H51" s="6">
        <v>2.0</v>
      </c>
      <c r="I51" s="24">
        <v>1600000.0</v>
      </c>
      <c r="J51" s="24">
        <f t="shared" si="1"/>
        <v>3200000</v>
      </c>
      <c r="K51" s="24">
        <f>VLOOKUP(F51,Membership!$B$3:$E$6,4,FALSE)</f>
        <v>10000</v>
      </c>
      <c r="L51" s="24" t="s">
        <v>570</v>
      </c>
      <c r="M51" s="24">
        <f>VLOOKUP('Detail Transaksi (3NF)'!F51,Pengiriman!$A$3:$D$10,4,FALSE)*VLOOKUP(E51,Pelanggan!$A$2:$F$22,6,FALSE)</f>
        <v>197400</v>
      </c>
      <c r="N51" s="60">
        <v>0.0</v>
      </c>
      <c r="O51" s="24" t="s">
        <v>389</v>
      </c>
      <c r="P51" s="24">
        <f t="shared" si="2"/>
        <v>3407400</v>
      </c>
      <c r="Q51" s="24">
        <f t="shared" si="3"/>
        <v>3407400</v>
      </c>
      <c r="S51" s="61"/>
      <c r="Y51" s="61"/>
    </row>
    <row r="52">
      <c r="A52" s="6" t="s">
        <v>515</v>
      </c>
      <c r="B52" s="25">
        <f>VLOOKUP(A52,Transaksi!$A$3:$B$52,2,FALSE)</f>
        <v>45073</v>
      </c>
      <c r="C52" s="26">
        <f>VLOOKUP(A52,Transaksi!$A$3:$C$52,3,FALSE)</f>
        <v>0.7642013889</v>
      </c>
      <c r="D52" s="24" t="s">
        <v>18</v>
      </c>
      <c r="E52" s="24" t="str">
        <f>VLOOKUP(A52,'Detail Transaksi (3NF)'!$A$3:$C$62,3,FALSE)</f>
        <v>LW6014</v>
      </c>
      <c r="F52" s="37" t="s">
        <v>377</v>
      </c>
      <c r="G52" s="24" t="s">
        <v>446</v>
      </c>
      <c r="H52" s="6">
        <v>2.0</v>
      </c>
      <c r="I52" s="24">
        <v>400000.0</v>
      </c>
      <c r="J52" s="24">
        <f t="shared" si="1"/>
        <v>800000</v>
      </c>
      <c r="K52" s="24">
        <f>VLOOKUP(F52,Membership!$B$3:$E$6,4,FALSE)</f>
        <v>5000</v>
      </c>
      <c r="L52" s="24" t="s">
        <v>573</v>
      </c>
      <c r="M52" s="24">
        <f>VLOOKUP('Detail Transaksi (3NF)'!F52,Pengiriman!$A$3:$D$10,4,FALSE)*VLOOKUP(E52,Pelanggan!$A$2:$F$22,6,FALSE)</f>
        <v>35600</v>
      </c>
      <c r="N52" s="60">
        <v>0.0</v>
      </c>
      <c r="O52" s="24" t="s">
        <v>389</v>
      </c>
      <c r="P52" s="24">
        <f t="shared" si="2"/>
        <v>840600</v>
      </c>
      <c r="Q52" s="24">
        <f t="shared" si="3"/>
        <v>840600</v>
      </c>
      <c r="S52" s="61"/>
      <c r="Y52" s="61"/>
    </row>
    <row r="53">
      <c r="A53" s="6" t="s">
        <v>516</v>
      </c>
      <c r="B53" s="25">
        <f>VLOOKUP(A53,Transaksi!$A$3:$B$52,2,FALSE)</f>
        <v>44938</v>
      </c>
      <c r="C53" s="26">
        <f>VLOOKUP(A53,Transaksi!$A$3:$C$52,3,FALSE)</f>
        <v>0.2020833333</v>
      </c>
      <c r="D53" s="24" t="s">
        <v>18</v>
      </c>
      <c r="E53" s="24" t="str">
        <f>VLOOKUP(A53,'Detail Transaksi (3NF)'!$A$3:$C$62,3,FALSE)</f>
        <v>GP4505</v>
      </c>
      <c r="F53" s="37" t="s">
        <v>375</v>
      </c>
      <c r="G53" s="24" t="s">
        <v>433</v>
      </c>
      <c r="H53" s="6">
        <v>2.0</v>
      </c>
      <c r="I53" s="24">
        <v>2100000.0</v>
      </c>
      <c r="J53" s="24">
        <f t="shared" si="1"/>
        <v>4200000</v>
      </c>
      <c r="K53" s="24">
        <f>VLOOKUP(F53,Membership!$B$3:$E$6,4,FALSE)</f>
        <v>0</v>
      </c>
      <c r="L53" s="24" t="s">
        <v>440</v>
      </c>
      <c r="M53" s="24">
        <f>VLOOKUP('Detail Transaksi (3NF)'!F53,Pengiriman!$A$3:$D$10,4,FALSE)*VLOOKUP(E53,Pelanggan!$A$2:$F$22,6,FALSE)</f>
        <v>0</v>
      </c>
      <c r="N53" s="60">
        <v>0.0</v>
      </c>
      <c r="O53" s="24" t="s">
        <v>389</v>
      </c>
      <c r="P53" s="24">
        <f t="shared" si="2"/>
        <v>4200000</v>
      </c>
      <c r="Q53" s="24">
        <f t="shared" si="3"/>
        <v>4200000</v>
      </c>
      <c r="S53" s="61"/>
      <c r="Y53" s="61"/>
    </row>
    <row r="54">
      <c r="A54" s="6" t="s">
        <v>517</v>
      </c>
      <c r="B54" s="25">
        <f>VLOOKUP(A54,Transaksi!$A$3:$B$52,2,FALSE)</f>
        <v>45172</v>
      </c>
      <c r="C54" s="26">
        <f>VLOOKUP(A54,Transaksi!$A$3:$C$52,3,FALSE)</f>
        <v>0.2987268519</v>
      </c>
      <c r="D54" s="24" t="s">
        <v>18</v>
      </c>
      <c r="E54" s="24" t="str">
        <f>VLOOKUP(A54,'Detail Transaksi (3NF)'!$A$3:$C$62,3,FALSE)</f>
        <v>AI5689</v>
      </c>
      <c r="F54" s="37" t="s">
        <v>377</v>
      </c>
      <c r="G54" s="24" t="s">
        <v>518</v>
      </c>
      <c r="H54" s="6">
        <v>2.0</v>
      </c>
      <c r="I54" s="24">
        <v>900000.0</v>
      </c>
      <c r="J54" s="24">
        <f t="shared" si="1"/>
        <v>1800000</v>
      </c>
      <c r="K54" s="24">
        <f>VLOOKUP(F54,Membership!$B$3:$E$6,4,FALSE)</f>
        <v>5000</v>
      </c>
      <c r="L54" s="24" t="s">
        <v>569</v>
      </c>
      <c r="M54" s="24">
        <f>VLOOKUP('Detail Transaksi (3NF)'!F54,Pengiriman!$A$3:$D$10,4,FALSE)*VLOOKUP(E54,Pelanggan!$A$2:$F$22,6,FALSE)</f>
        <v>66015</v>
      </c>
      <c r="N54" s="60">
        <v>0.0</v>
      </c>
      <c r="O54" s="24" t="s">
        <v>394</v>
      </c>
      <c r="P54" s="24">
        <f t="shared" si="2"/>
        <v>1961015</v>
      </c>
      <c r="Q54" s="24">
        <f t="shared" si="3"/>
        <v>1961015</v>
      </c>
      <c r="S54" s="61"/>
      <c r="Y54" s="61"/>
    </row>
    <row r="55">
      <c r="A55" s="6" t="s">
        <v>519</v>
      </c>
      <c r="B55" s="25">
        <f>VLOOKUP(A55,Transaksi!$A$3:$B$52,2,FALSE)</f>
        <v>45247</v>
      </c>
      <c r="C55" s="26">
        <f>VLOOKUP(A55,Transaksi!$A$3:$C$52,3,FALSE)</f>
        <v>0.1952430556</v>
      </c>
      <c r="D55" s="24" t="s">
        <v>14</v>
      </c>
      <c r="E55" s="24" t="str">
        <f>VLOOKUP(A55,'Detail Transaksi (3NF)'!$A$3:$C$62,3,FALSE)</f>
        <v>BB8015</v>
      </c>
      <c r="F55" s="37" t="s">
        <v>375</v>
      </c>
      <c r="G55" s="24" t="s">
        <v>520</v>
      </c>
      <c r="H55" s="6">
        <v>2.0</v>
      </c>
      <c r="I55" s="24">
        <v>600000.0</v>
      </c>
      <c r="J55" s="24">
        <f t="shared" si="1"/>
        <v>1200000</v>
      </c>
      <c r="K55" s="24">
        <f>VLOOKUP(F55,Membership!$B$3:$E$6,4,FALSE)</f>
        <v>0</v>
      </c>
      <c r="L55" s="24" t="s">
        <v>575</v>
      </c>
      <c r="M55" s="24">
        <f>VLOOKUP('Detail Transaksi (3NF)'!F55,Pengiriman!$A$3:$D$10,4,FALSE)*VLOOKUP(E55,Pelanggan!$A$2:$F$22,6,FALSE)</f>
        <v>31600</v>
      </c>
      <c r="N55" s="60">
        <v>0.0</v>
      </c>
      <c r="O55" s="24" t="s">
        <v>389</v>
      </c>
      <c r="P55" s="24">
        <f t="shared" si="2"/>
        <v>1231600</v>
      </c>
      <c r="Q55" s="24">
        <f t="shared" si="3"/>
        <v>1231600</v>
      </c>
      <c r="S55" s="61"/>
      <c r="Y55" s="61"/>
    </row>
    <row r="56">
      <c r="A56" s="6" t="s">
        <v>521</v>
      </c>
      <c r="B56" s="25">
        <f>VLOOKUP(A56,Transaksi!$A$3:$B$52,2,FALSE)</f>
        <v>45248</v>
      </c>
      <c r="C56" s="26">
        <f>VLOOKUP(A56,Transaksi!$A$3:$C$52,3,FALSE)</f>
        <v>0.6768865741</v>
      </c>
      <c r="D56" s="24" t="s">
        <v>22</v>
      </c>
      <c r="E56" s="24" t="str">
        <f>VLOOKUP(A56,'Detail Transaksi (3NF)'!$A$3:$C$62,3,FALSE)</f>
        <v>RB0308</v>
      </c>
      <c r="F56" s="37" t="s">
        <v>381</v>
      </c>
      <c r="G56" s="24" t="s">
        <v>522</v>
      </c>
      <c r="H56" s="6">
        <v>1.0</v>
      </c>
      <c r="I56" s="24">
        <v>1.2E7</v>
      </c>
      <c r="J56" s="24">
        <f t="shared" si="1"/>
        <v>12000000</v>
      </c>
      <c r="K56" s="24">
        <f>VLOOKUP(F56,Membership!$B$3:$E$6,4,FALSE)</f>
        <v>10000</v>
      </c>
      <c r="L56" s="24" t="s">
        <v>571</v>
      </c>
      <c r="M56" s="24">
        <f>VLOOKUP('Detail Transaksi (3NF)'!F56,Pengiriman!$A$3:$D$10,4,FALSE)*VLOOKUP(E56,Pelanggan!$A$2:$F$22,6,FALSE)</f>
        <v>77850</v>
      </c>
      <c r="N56" s="60">
        <v>0.05</v>
      </c>
      <c r="O56" s="24" t="s">
        <v>394</v>
      </c>
      <c r="P56" s="24">
        <f t="shared" si="2"/>
        <v>11727850</v>
      </c>
      <c r="Q56" s="24">
        <f t="shared" si="3"/>
        <v>11727850</v>
      </c>
      <c r="S56" s="61"/>
      <c r="Y56" s="61"/>
    </row>
    <row r="57">
      <c r="A57" s="6" t="s">
        <v>523</v>
      </c>
      <c r="B57" s="25">
        <f>VLOOKUP(A57,Transaksi!$A$3:$B$52,2,FALSE)</f>
        <v>44974</v>
      </c>
      <c r="C57" s="26">
        <f>VLOOKUP(A57,Transaksi!$A$3:$C$52,3,FALSE)</f>
        <v>0.2555092593</v>
      </c>
      <c r="D57" s="24" t="s">
        <v>22</v>
      </c>
      <c r="E57" s="24" t="str">
        <f>VLOOKUP(A57,'Detail Transaksi (3NF)'!$A$3:$C$62,3,FALSE)</f>
        <v>GP4505</v>
      </c>
      <c r="F57" s="37" t="s">
        <v>375</v>
      </c>
      <c r="G57" s="24" t="s">
        <v>524</v>
      </c>
      <c r="H57" s="6">
        <v>2.0</v>
      </c>
      <c r="I57" s="24">
        <v>8050000.0</v>
      </c>
      <c r="J57" s="24">
        <f t="shared" si="1"/>
        <v>16100000</v>
      </c>
      <c r="K57" s="24">
        <f>VLOOKUP(F57,Membership!$B$3:$E$6,4,FALSE)</f>
        <v>0</v>
      </c>
      <c r="L57" s="24" t="s">
        <v>571</v>
      </c>
      <c r="M57" s="24">
        <f>VLOOKUP('Detail Transaksi (3NF)'!F57,Pengiriman!$A$3:$D$10,4,FALSE)*VLOOKUP(E57,Pelanggan!$A$2:$F$22,6,FALSE)</f>
        <v>90990</v>
      </c>
      <c r="N57" s="60">
        <v>0.0</v>
      </c>
      <c r="O57" s="24" t="s">
        <v>389</v>
      </c>
      <c r="P57" s="24">
        <f t="shared" si="2"/>
        <v>16190990</v>
      </c>
      <c r="Q57" s="24">
        <f>P57+P58</f>
        <v>42781980</v>
      </c>
      <c r="S57" s="61"/>
      <c r="Y57" s="61"/>
    </row>
    <row r="58">
      <c r="A58" s="6" t="s">
        <v>525</v>
      </c>
      <c r="B58" s="25">
        <f>VLOOKUP(A58,Transaksi!$A$3:$B$52,2,FALSE)</f>
        <v>44926</v>
      </c>
      <c r="C58" s="26">
        <f>VLOOKUP(A58,Transaksi!$A$3:$C$52,3,FALSE)</f>
        <v>0.7805787037</v>
      </c>
      <c r="D58" s="24" t="s">
        <v>22</v>
      </c>
      <c r="E58" s="24" t="str">
        <f>VLOOKUP(A58,'Detail Transaksi (3NF)'!$A$3:$C$62,3,FALSE)</f>
        <v>GP4505</v>
      </c>
      <c r="F58" s="37" t="s">
        <v>375</v>
      </c>
      <c r="G58" s="24" t="s">
        <v>526</v>
      </c>
      <c r="H58" s="6">
        <v>2.0</v>
      </c>
      <c r="I58" s="24">
        <v>1.325E7</v>
      </c>
      <c r="J58" s="24">
        <f t="shared" si="1"/>
        <v>26500000</v>
      </c>
      <c r="K58" s="24">
        <f>VLOOKUP(F58,Membership!$B$3:$E$6,4,FALSE)</f>
        <v>0</v>
      </c>
      <c r="L58" s="24" t="s">
        <v>571</v>
      </c>
      <c r="M58" s="24">
        <f>VLOOKUP('Detail Transaksi (3NF)'!F58,Pengiriman!$A$3:$D$10,4,FALSE)*VLOOKUP(E58,Pelanggan!$A$2:$F$22,6,FALSE)</f>
        <v>90990</v>
      </c>
      <c r="N58" s="60">
        <v>0.0</v>
      </c>
      <c r="O58" s="24" t="s">
        <v>389</v>
      </c>
      <c r="P58" s="24">
        <f t="shared" si="2"/>
        <v>26590990</v>
      </c>
      <c r="Q58" s="24"/>
      <c r="S58" s="61"/>
      <c r="Y58" s="61"/>
    </row>
    <row r="59">
      <c r="A59" s="6" t="s">
        <v>527</v>
      </c>
      <c r="B59" s="25">
        <f>VLOOKUP(A59,Transaksi!$A$3:$B$52,2,FALSE)</f>
        <v>45060</v>
      </c>
      <c r="C59" s="26">
        <f>VLOOKUP(A59,Transaksi!$A$3:$C$52,3,FALSE)</f>
        <v>0.9068402778</v>
      </c>
      <c r="D59" s="24" t="s">
        <v>18</v>
      </c>
      <c r="E59" s="24" t="str">
        <f>VLOOKUP(A59,'Detail Transaksi (3NF)'!$A$3:$C$62,3,FALSE)</f>
        <v>NH6056</v>
      </c>
      <c r="F59" s="37" t="s">
        <v>379</v>
      </c>
      <c r="G59" s="24" t="s">
        <v>460</v>
      </c>
      <c r="H59" s="6">
        <v>1.0</v>
      </c>
      <c r="I59" s="24">
        <v>1.025E7</v>
      </c>
      <c r="J59" s="24">
        <f t="shared" si="1"/>
        <v>10250000</v>
      </c>
      <c r="K59" s="24">
        <f>VLOOKUP(F59,Membership!$B$3:$E$6,4,FALSE)</f>
        <v>7500</v>
      </c>
      <c r="L59" s="24" t="s">
        <v>572</v>
      </c>
      <c r="M59" s="24">
        <f>VLOOKUP('Detail Transaksi (3NF)'!F59,Pengiriman!$A$3:$D$10,4,FALSE)*VLOOKUP(E59,Pelanggan!$A$2:$F$22,6,FALSE)</f>
        <v>46800</v>
      </c>
      <c r="N59" s="60">
        <v>0.035</v>
      </c>
      <c r="O59" s="24" t="s">
        <v>394</v>
      </c>
      <c r="P59" s="24">
        <f t="shared" si="2"/>
        <v>10253050</v>
      </c>
      <c r="Q59" s="24">
        <f t="shared" ref="Q59:Q62" si="4">P59</f>
        <v>10253050</v>
      </c>
      <c r="S59" s="61"/>
      <c r="Y59" s="61"/>
    </row>
    <row r="60">
      <c r="A60" s="6" t="s">
        <v>528</v>
      </c>
      <c r="B60" s="25">
        <f>VLOOKUP(A60,Transaksi!$A$3:$B$52,2,FALSE)</f>
        <v>45022</v>
      </c>
      <c r="C60" s="26">
        <f>VLOOKUP(A60,Transaksi!$A$3:$C$52,3,FALSE)</f>
        <v>0.07679398148</v>
      </c>
      <c r="D60" s="24" t="s">
        <v>20</v>
      </c>
      <c r="E60" s="24" t="str">
        <f>VLOOKUP(A60,'Detail Transaksi (3NF)'!$A$3:$C$62,3,FALSE)</f>
        <v>AA1403</v>
      </c>
      <c r="F60" s="37" t="s">
        <v>375</v>
      </c>
      <c r="G60" s="24" t="s">
        <v>529</v>
      </c>
      <c r="H60" s="6">
        <v>2.0</v>
      </c>
      <c r="I60" s="24">
        <v>7050000.0</v>
      </c>
      <c r="J60" s="24">
        <f t="shared" si="1"/>
        <v>14100000</v>
      </c>
      <c r="K60" s="24">
        <f>VLOOKUP(F60,Membership!$B$3:$E$6,4,FALSE)</f>
        <v>0</v>
      </c>
      <c r="L60" s="24" t="s">
        <v>572</v>
      </c>
      <c r="M60" s="24">
        <f>VLOOKUP('Detail Transaksi (3NF)'!F60,Pengiriman!$A$3:$D$10,4,FALSE)*VLOOKUP(E60,Pelanggan!$A$2:$F$22,6,FALSE)</f>
        <v>18450</v>
      </c>
      <c r="N60" s="60">
        <v>0.0</v>
      </c>
      <c r="O60" s="24" t="s">
        <v>389</v>
      </c>
      <c r="P60" s="24">
        <f t="shared" si="2"/>
        <v>14118450</v>
      </c>
      <c r="Q60" s="24">
        <f t="shared" si="4"/>
        <v>14118450</v>
      </c>
      <c r="S60" s="61"/>
      <c r="Y60" s="61"/>
    </row>
    <row r="61">
      <c r="A61" s="6" t="s">
        <v>530</v>
      </c>
      <c r="B61" s="25">
        <f>VLOOKUP(A61,Transaksi!$A$3:$B$52,2,FALSE)</f>
        <v>45033</v>
      </c>
      <c r="C61" s="26">
        <f>VLOOKUP(A61,Transaksi!$A$3:$C$52,3,FALSE)</f>
        <v>0.9832291667</v>
      </c>
      <c r="D61" s="24" t="s">
        <v>18</v>
      </c>
      <c r="E61" s="24" t="str">
        <f>VLOOKUP(A61,'Detail Transaksi (3NF)'!$A$3:$C$62,3,FALSE)</f>
        <v>BT5513</v>
      </c>
      <c r="F61" s="37" t="s">
        <v>375</v>
      </c>
      <c r="G61" s="24" t="s">
        <v>531</v>
      </c>
      <c r="H61" s="6">
        <v>1.0</v>
      </c>
      <c r="I61" s="24">
        <v>4750000.0</v>
      </c>
      <c r="J61" s="24">
        <f t="shared" si="1"/>
        <v>4750000</v>
      </c>
      <c r="K61" s="24">
        <f>VLOOKUP(F61,Membership!$B$3:$E$6,4,FALSE)</f>
        <v>0</v>
      </c>
      <c r="L61" s="24" t="s">
        <v>570</v>
      </c>
      <c r="M61" s="24">
        <f>VLOOKUP('Detail Transaksi (3NF)'!F61,Pengiriman!$A$3:$D$10,4,FALSE)*VLOOKUP(E61,Pelanggan!$A$2:$F$22,6,FALSE)</f>
        <v>100200</v>
      </c>
      <c r="N61" s="60">
        <v>0.0</v>
      </c>
      <c r="O61" s="24" t="s">
        <v>389</v>
      </c>
      <c r="P61" s="24">
        <f t="shared" si="2"/>
        <v>4850200</v>
      </c>
      <c r="Q61" s="24">
        <f t="shared" si="4"/>
        <v>4850200</v>
      </c>
      <c r="S61" s="61"/>
      <c r="Y61" s="61"/>
    </row>
    <row r="62">
      <c r="A62" s="6" t="s">
        <v>532</v>
      </c>
      <c r="B62" s="25">
        <f>VLOOKUP(A62,Transaksi!$A$3:$B$52,2,FALSE)</f>
        <v>45206</v>
      </c>
      <c r="C62" s="26">
        <f>VLOOKUP(A62,Transaksi!$A$3:$C$52,3,FALSE)</f>
        <v>0.8819907407</v>
      </c>
      <c r="D62" s="24" t="s">
        <v>20</v>
      </c>
      <c r="E62" s="24" t="str">
        <f>VLOOKUP(A62,'Detail Transaksi (3NF)'!$A$3:$C$62,3,FALSE)</f>
        <v>FI6047</v>
      </c>
      <c r="F62" s="37" t="s">
        <v>381</v>
      </c>
      <c r="G62" s="24" t="s">
        <v>533</v>
      </c>
      <c r="H62" s="6">
        <v>1.0</v>
      </c>
      <c r="I62" s="24">
        <v>9250000.0</v>
      </c>
      <c r="J62" s="24">
        <f t="shared" si="1"/>
        <v>9250000</v>
      </c>
      <c r="K62" s="24">
        <f>VLOOKUP(F62,Membership!$B$3:$E$6,4,FALSE)</f>
        <v>10000</v>
      </c>
      <c r="L62" s="24" t="s">
        <v>571</v>
      </c>
      <c r="M62" s="24">
        <f>VLOOKUP('Detail Transaksi (3NF)'!F62,Pengiriman!$A$3:$D$10,4,FALSE)*VLOOKUP(E62,Pelanggan!$A$2:$F$22,6,FALSE)</f>
        <v>67860</v>
      </c>
      <c r="N62" s="60">
        <v>0.0</v>
      </c>
      <c r="O62" s="24" t="s">
        <v>389</v>
      </c>
      <c r="P62" s="24">
        <f t="shared" si="2"/>
        <v>9327860</v>
      </c>
      <c r="Q62" s="24">
        <f t="shared" si="4"/>
        <v>9327860</v>
      </c>
      <c r="S62" s="61"/>
      <c r="Y62" s="6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16.38"/>
  </cols>
  <sheetData>
    <row r="1">
      <c r="A1" s="4" t="s">
        <v>9</v>
      </c>
    </row>
    <row r="2">
      <c r="A2" s="5" t="s">
        <v>10</v>
      </c>
      <c r="B2" s="5" t="s">
        <v>11</v>
      </c>
      <c r="C2" s="5" t="s">
        <v>12</v>
      </c>
    </row>
    <row r="3">
      <c r="A3" s="6" t="s">
        <v>13</v>
      </c>
      <c r="B3" s="6" t="s">
        <v>14</v>
      </c>
      <c r="C3" s="7">
        <v>36506.0</v>
      </c>
    </row>
    <row r="4">
      <c r="A4" s="6" t="s">
        <v>15</v>
      </c>
      <c r="B4" s="6" t="s">
        <v>16</v>
      </c>
      <c r="C4" s="7">
        <v>33607.0</v>
      </c>
    </row>
    <row r="5">
      <c r="A5" s="6" t="s">
        <v>17</v>
      </c>
      <c r="B5" s="6" t="s">
        <v>18</v>
      </c>
      <c r="C5" s="7">
        <v>33133.0</v>
      </c>
    </row>
    <row r="6">
      <c r="A6" s="6" t="s">
        <v>19</v>
      </c>
      <c r="B6" s="6" t="s">
        <v>20</v>
      </c>
      <c r="C6" s="7">
        <v>35652.0</v>
      </c>
    </row>
    <row r="7">
      <c r="A7" s="6" t="s">
        <v>21</v>
      </c>
      <c r="B7" s="6" t="s">
        <v>22</v>
      </c>
      <c r="C7" s="7">
        <v>34096.0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1.13"/>
    <col customWidth="1" min="4" max="4" width="15.88"/>
    <col customWidth="1" min="5" max="5" width="12.5"/>
    <col customWidth="1" min="6" max="6" width="40.75"/>
    <col customWidth="1" min="7" max="7" width="16.25"/>
    <col customWidth="1" min="9" max="9" width="69.13"/>
  </cols>
  <sheetData>
    <row r="1">
      <c r="A1" s="4" t="s">
        <v>23</v>
      </c>
    </row>
    <row r="2">
      <c r="A2" s="8" t="s">
        <v>24</v>
      </c>
      <c r="B2" s="8" t="s">
        <v>25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 t="s">
        <v>31</v>
      </c>
    </row>
    <row r="3">
      <c r="A3" s="9" t="s">
        <v>32</v>
      </c>
      <c r="B3" s="10" t="s">
        <v>33</v>
      </c>
      <c r="C3" s="9" t="s">
        <v>34</v>
      </c>
      <c r="D3" s="9" t="s">
        <v>35</v>
      </c>
      <c r="E3" s="9" t="s">
        <v>36</v>
      </c>
      <c r="F3" s="11" t="str">
        <f t="shared" ref="F3:F197" si="1">CONCATENATE(C3," " ,D3," ",B3," ",E3)</f>
        <v>Samsung Split 1/2 PK AC Ivory White</v>
      </c>
      <c r="G3" s="12">
        <v>25.0</v>
      </c>
      <c r="H3" s="12">
        <v>3500000.0</v>
      </c>
    </row>
    <row r="4">
      <c r="A4" s="9" t="s">
        <v>37</v>
      </c>
      <c r="B4" s="10" t="s">
        <v>33</v>
      </c>
      <c r="C4" s="9" t="s">
        <v>34</v>
      </c>
      <c r="D4" s="9" t="s">
        <v>38</v>
      </c>
      <c r="E4" s="9" t="s">
        <v>36</v>
      </c>
      <c r="F4" s="11" t="str">
        <f t="shared" si="1"/>
        <v>Samsung Split 3/4 PK AC Ivory White</v>
      </c>
      <c r="G4" s="12">
        <v>25.0</v>
      </c>
      <c r="H4" s="12">
        <v>5000000.0</v>
      </c>
      <c r="L4" s="13"/>
    </row>
    <row r="5">
      <c r="A5" s="9" t="s">
        <v>39</v>
      </c>
      <c r="B5" s="10" t="s">
        <v>33</v>
      </c>
      <c r="C5" s="9" t="s">
        <v>34</v>
      </c>
      <c r="D5" s="9" t="s">
        <v>40</v>
      </c>
      <c r="E5" s="9" t="s">
        <v>36</v>
      </c>
      <c r="F5" s="11" t="str">
        <f t="shared" si="1"/>
        <v>Samsung Split 1 PK AC Ivory White</v>
      </c>
      <c r="G5" s="12">
        <v>25.0</v>
      </c>
      <c r="H5" s="12">
        <v>6500000.0</v>
      </c>
      <c r="L5" s="13"/>
    </row>
    <row r="6">
      <c r="A6" s="9" t="s">
        <v>41</v>
      </c>
      <c r="B6" s="10" t="s">
        <v>33</v>
      </c>
      <c r="C6" s="9" t="s">
        <v>34</v>
      </c>
      <c r="D6" s="9" t="s">
        <v>42</v>
      </c>
      <c r="E6" s="9" t="s">
        <v>36</v>
      </c>
      <c r="F6" s="11" t="str">
        <f t="shared" si="1"/>
        <v>Samsung Split 1,5 PK AC Ivory White</v>
      </c>
      <c r="G6" s="12">
        <v>25.0</v>
      </c>
      <c r="H6" s="12">
        <v>9500000.0</v>
      </c>
      <c r="L6" s="13"/>
    </row>
    <row r="7">
      <c r="A7" s="9" t="s">
        <v>43</v>
      </c>
      <c r="B7" s="10" t="s">
        <v>33</v>
      </c>
      <c r="C7" s="9" t="s">
        <v>34</v>
      </c>
      <c r="D7" s="9" t="s">
        <v>44</v>
      </c>
      <c r="E7" s="9" t="s">
        <v>36</v>
      </c>
      <c r="F7" s="11" t="str">
        <f t="shared" si="1"/>
        <v>Samsung Split 2 PK AC Ivory White</v>
      </c>
      <c r="G7" s="12">
        <v>25.0</v>
      </c>
      <c r="H7" s="12">
        <v>1.025E7</v>
      </c>
      <c r="K7" s="14"/>
      <c r="L7" s="13"/>
    </row>
    <row r="8">
      <c r="A8" s="9" t="s">
        <v>45</v>
      </c>
      <c r="B8" s="10" t="s">
        <v>33</v>
      </c>
      <c r="C8" s="9" t="s">
        <v>46</v>
      </c>
      <c r="D8" s="9" t="s">
        <v>35</v>
      </c>
      <c r="E8" s="9" t="s">
        <v>36</v>
      </c>
      <c r="F8" s="11" t="str">
        <f t="shared" si="1"/>
        <v>Daikin Split 1/2 PK AC Ivory White</v>
      </c>
      <c r="G8" s="12">
        <v>25.0</v>
      </c>
      <c r="H8" s="12">
        <v>3250000.0</v>
      </c>
      <c r="K8" s="14"/>
      <c r="L8" s="13"/>
    </row>
    <row r="9">
      <c r="A9" s="9" t="s">
        <v>47</v>
      </c>
      <c r="B9" s="10" t="s">
        <v>33</v>
      </c>
      <c r="C9" s="9" t="s">
        <v>46</v>
      </c>
      <c r="D9" s="9" t="s">
        <v>38</v>
      </c>
      <c r="E9" s="9" t="s">
        <v>36</v>
      </c>
      <c r="F9" s="11" t="str">
        <f t="shared" si="1"/>
        <v>Daikin Split 3/4 PK AC Ivory White</v>
      </c>
      <c r="G9" s="12">
        <v>25.0</v>
      </c>
      <c r="H9" s="12">
        <v>5000000.0</v>
      </c>
      <c r="L9" s="13"/>
    </row>
    <row r="10">
      <c r="A10" s="9" t="s">
        <v>48</v>
      </c>
      <c r="B10" s="10" t="s">
        <v>33</v>
      </c>
      <c r="C10" s="9" t="s">
        <v>46</v>
      </c>
      <c r="D10" s="9" t="s">
        <v>40</v>
      </c>
      <c r="E10" s="9" t="s">
        <v>36</v>
      </c>
      <c r="F10" s="11" t="str">
        <f t="shared" si="1"/>
        <v>Daikin Split 1 PK AC Ivory White</v>
      </c>
      <c r="G10" s="12">
        <v>25.0</v>
      </c>
      <c r="H10" s="12">
        <v>7500000.0</v>
      </c>
      <c r="L10" s="13"/>
    </row>
    <row r="11">
      <c r="A11" s="9" t="s">
        <v>49</v>
      </c>
      <c r="B11" s="10" t="s">
        <v>33</v>
      </c>
      <c r="C11" s="9" t="s">
        <v>46</v>
      </c>
      <c r="D11" s="9" t="s">
        <v>42</v>
      </c>
      <c r="E11" s="9" t="s">
        <v>36</v>
      </c>
      <c r="F11" s="11" t="str">
        <f t="shared" si="1"/>
        <v>Daikin Split 1,5 PK AC Ivory White</v>
      </c>
      <c r="G11" s="12">
        <v>25.0</v>
      </c>
      <c r="H11" s="12">
        <v>9500000.0</v>
      </c>
      <c r="K11" s="14"/>
      <c r="L11" s="13"/>
    </row>
    <row r="12">
      <c r="A12" s="9" t="s">
        <v>50</v>
      </c>
      <c r="B12" s="10" t="s">
        <v>33</v>
      </c>
      <c r="C12" s="9" t="s">
        <v>46</v>
      </c>
      <c r="D12" s="9" t="s">
        <v>44</v>
      </c>
      <c r="E12" s="9" t="s">
        <v>36</v>
      </c>
      <c r="F12" s="11" t="str">
        <f t="shared" si="1"/>
        <v>Daikin Split 2 PK AC Ivory White</v>
      </c>
      <c r="G12" s="12">
        <v>25.0</v>
      </c>
      <c r="H12" s="12">
        <v>1.1E7</v>
      </c>
      <c r="K12" s="14"/>
      <c r="L12" s="13"/>
    </row>
    <row r="13">
      <c r="A13" s="9" t="s">
        <v>51</v>
      </c>
      <c r="B13" s="10" t="s">
        <v>33</v>
      </c>
      <c r="C13" s="9" t="s">
        <v>52</v>
      </c>
      <c r="D13" s="9" t="s">
        <v>35</v>
      </c>
      <c r="E13" s="9" t="s">
        <v>36</v>
      </c>
      <c r="F13" s="11" t="str">
        <f t="shared" si="1"/>
        <v>Panasonic Split 1/2 PK AC Ivory White</v>
      </c>
      <c r="G13" s="12">
        <v>25.0</v>
      </c>
      <c r="H13" s="12">
        <v>3500000.0</v>
      </c>
      <c r="K13" s="14"/>
      <c r="L13" s="13"/>
    </row>
    <row r="14">
      <c r="A14" s="9" t="s">
        <v>53</v>
      </c>
      <c r="B14" s="10" t="s">
        <v>33</v>
      </c>
      <c r="C14" s="9" t="s">
        <v>52</v>
      </c>
      <c r="D14" s="9" t="s">
        <v>38</v>
      </c>
      <c r="E14" s="9" t="s">
        <v>36</v>
      </c>
      <c r="F14" s="11" t="str">
        <f t="shared" si="1"/>
        <v>Panasonic Split 3/4 PK AC Ivory White</v>
      </c>
      <c r="G14" s="12">
        <v>25.0</v>
      </c>
      <c r="H14" s="12">
        <v>4750000.0</v>
      </c>
      <c r="K14" s="14"/>
      <c r="L14" s="13"/>
    </row>
    <row r="15">
      <c r="A15" s="9" t="s">
        <v>54</v>
      </c>
      <c r="B15" s="10" t="s">
        <v>33</v>
      </c>
      <c r="C15" s="9" t="s">
        <v>52</v>
      </c>
      <c r="D15" s="9" t="s">
        <v>40</v>
      </c>
      <c r="E15" s="9" t="s">
        <v>36</v>
      </c>
      <c r="F15" s="11" t="str">
        <f t="shared" si="1"/>
        <v>Panasonic Split 1 PK AC Ivory White</v>
      </c>
      <c r="G15" s="12">
        <v>25.0</v>
      </c>
      <c r="H15" s="12">
        <v>7250000.0</v>
      </c>
    </row>
    <row r="16">
      <c r="A16" s="9" t="s">
        <v>55</v>
      </c>
      <c r="B16" s="10" t="s">
        <v>33</v>
      </c>
      <c r="C16" s="9" t="s">
        <v>52</v>
      </c>
      <c r="D16" s="9" t="s">
        <v>42</v>
      </c>
      <c r="E16" s="9" t="s">
        <v>36</v>
      </c>
      <c r="F16" s="11" t="str">
        <f t="shared" si="1"/>
        <v>Panasonic Split 1,5 PK AC Ivory White</v>
      </c>
      <c r="G16" s="12">
        <v>25.0</v>
      </c>
      <c r="H16" s="12">
        <v>9250000.0</v>
      </c>
    </row>
    <row r="17">
      <c r="A17" s="9" t="s">
        <v>56</v>
      </c>
      <c r="B17" s="10" t="s">
        <v>33</v>
      </c>
      <c r="C17" s="9" t="s">
        <v>52</v>
      </c>
      <c r="D17" s="9" t="s">
        <v>44</v>
      </c>
      <c r="E17" s="9" t="s">
        <v>36</v>
      </c>
      <c r="F17" s="11" t="str">
        <f t="shared" si="1"/>
        <v>Panasonic Split 2 PK AC Ivory White</v>
      </c>
      <c r="G17" s="12">
        <v>25.0</v>
      </c>
      <c r="H17" s="12">
        <v>1.025E7</v>
      </c>
    </row>
    <row r="18">
      <c r="A18" s="9" t="s">
        <v>57</v>
      </c>
      <c r="B18" s="10" t="s">
        <v>33</v>
      </c>
      <c r="C18" s="9" t="s">
        <v>58</v>
      </c>
      <c r="D18" s="9" t="s">
        <v>35</v>
      </c>
      <c r="E18" s="9" t="s">
        <v>36</v>
      </c>
      <c r="F18" s="11" t="str">
        <f t="shared" si="1"/>
        <v>LG Split 1/2 PK AC Ivory White</v>
      </c>
      <c r="G18" s="12">
        <v>25.0</v>
      </c>
      <c r="H18" s="12">
        <v>2500000.0</v>
      </c>
    </row>
    <row r="19">
      <c r="A19" s="9" t="s">
        <v>59</v>
      </c>
      <c r="B19" s="10" t="s">
        <v>33</v>
      </c>
      <c r="C19" s="9" t="s">
        <v>58</v>
      </c>
      <c r="D19" s="9" t="s">
        <v>38</v>
      </c>
      <c r="E19" s="9" t="s">
        <v>36</v>
      </c>
      <c r="F19" s="11" t="str">
        <f t="shared" si="1"/>
        <v>LG Split 3/4 PK AC Ivory White</v>
      </c>
      <c r="G19" s="12">
        <v>25.0</v>
      </c>
      <c r="H19" s="12">
        <v>4500000.0</v>
      </c>
    </row>
    <row r="20">
      <c r="A20" s="9" t="s">
        <v>60</v>
      </c>
      <c r="B20" s="10" t="s">
        <v>33</v>
      </c>
      <c r="C20" s="9" t="s">
        <v>58</v>
      </c>
      <c r="D20" s="9" t="s">
        <v>40</v>
      </c>
      <c r="E20" s="9" t="s">
        <v>36</v>
      </c>
      <c r="F20" s="11" t="str">
        <f t="shared" si="1"/>
        <v>LG Split 1 PK AC Ivory White</v>
      </c>
      <c r="G20" s="12">
        <v>25.0</v>
      </c>
      <c r="H20" s="12">
        <v>7500000.0</v>
      </c>
    </row>
    <row r="21">
      <c r="A21" s="9" t="s">
        <v>61</v>
      </c>
      <c r="B21" s="10" t="s">
        <v>33</v>
      </c>
      <c r="C21" s="9" t="s">
        <v>58</v>
      </c>
      <c r="D21" s="9" t="s">
        <v>42</v>
      </c>
      <c r="E21" s="9" t="s">
        <v>36</v>
      </c>
      <c r="F21" s="11" t="str">
        <f t="shared" si="1"/>
        <v>LG Split 1,5 PK AC Ivory White</v>
      </c>
      <c r="G21" s="12">
        <v>25.0</v>
      </c>
      <c r="H21" s="12">
        <v>8500000.0</v>
      </c>
    </row>
    <row r="22">
      <c r="A22" s="9" t="s">
        <v>62</v>
      </c>
      <c r="B22" s="10" t="s">
        <v>33</v>
      </c>
      <c r="C22" s="9" t="s">
        <v>58</v>
      </c>
      <c r="D22" s="9" t="s">
        <v>44</v>
      </c>
      <c r="E22" s="9" t="s">
        <v>36</v>
      </c>
      <c r="F22" s="11" t="str">
        <f t="shared" si="1"/>
        <v>LG Split 2 PK AC Ivory White</v>
      </c>
      <c r="G22" s="12">
        <v>25.0</v>
      </c>
      <c r="H22" s="12">
        <v>1.025E7</v>
      </c>
    </row>
    <row r="23">
      <c r="A23" s="9" t="s">
        <v>63</v>
      </c>
      <c r="B23" s="10" t="s">
        <v>33</v>
      </c>
      <c r="C23" s="9" t="s">
        <v>64</v>
      </c>
      <c r="D23" s="9" t="s">
        <v>35</v>
      </c>
      <c r="E23" s="9" t="s">
        <v>36</v>
      </c>
      <c r="F23" s="11" t="str">
        <f t="shared" si="1"/>
        <v>Sharp Split 1/2 PK AC Ivory White</v>
      </c>
      <c r="G23" s="12">
        <v>25.0</v>
      </c>
      <c r="H23" s="12">
        <v>2250000.0</v>
      </c>
    </row>
    <row r="24">
      <c r="A24" s="9" t="s">
        <v>65</v>
      </c>
      <c r="B24" s="10" t="s">
        <v>33</v>
      </c>
      <c r="C24" s="9" t="s">
        <v>64</v>
      </c>
      <c r="D24" s="9" t="s">
        <v>38</v>
      </c>
      <c r="E24" s="9" t="s">
        <v>36</v>
      </c>
      <c r="F24" s="11" t="str">
        <f t="shared" si="1"/>
        <v>Sharp Split 3/4 PK AC Ivory White</v>
      </c>
      <c r="G24" s="12">
        <v>25.0</v>
      </c>
      <c r="H24" s="12">
        <v>4500000.0</v>
      </c>
    </row>
    <row r="25">
      <c r="A25" s="9" t="s">
        <v>66</v>
      </c>
      <c r="B25" s="10" t="s">
        <v>33</v>
      </c>
      <c r="C25" s="9" t="s">
        <v>64</v>
      </c>
      <c r="D25" s="9" t="s">
        <v>40</v>
      </c>
      <c r="E25" s="9" t="s">
        <v>36</v>
      </c>
      <c r="F25" s="11" t="str">
        <f t="shared" si="1"/>
        <v>Sharp Split 1 PK AC Ivory White</v>
      </c>
      <c r="G25" s="12">
        <v>25.0</v>
      </c>
      <c r="H25" s="12">
        <v>7000000.0</v>
      </c>
    </row>
    <row r="26">
      <c r="A26" s="9" t="s">
        <v>67</v>
      </c>
      <c r="B26" s="10" t="s">
        <v>33</v>
      </c>
      <c r="C26" s="9" t="s">
        <v>64</v>
      </c>
      <c r="D26" s="9" t="s">
        <v>42</v>
      </c>
      <c r="E26" s="9" t="s">
        <v>36</v>
      </c>
      <c r="F26" s="11" t="str">
        <f t="shared" si="1"/>
        <v>Sharp Split 1,5 PK AC Ivory White</v>
      </c>
      <c r="G26" s="12">
        <v>25.0</v>
      </c>
      <c r="H26" s="12">
        <v>8500000.0</v>
      </c>
    </row>
    <row r="27">
      <c r="A27" s="9" t="s">
        <v>68</v>
      </c>
      <c r="B27" s="10" t="s">
        <v>33</v>
      </c>
      <c r="C27" s="9" t="s">
        <v>64</v>
      </c>
      <c r="D27" s="9" t="s">
        <v>44</v>
      </c>
      <c r="E27" s="9" t="s">
        <v>36</v>
      </c>
      <c r="F27" s="11" t="str">
        <f t="shared" si="1"/>
        <v>Sharp Split 2 PK AC Ivory White</v>
      </c>
      <c r="G27" s="12">
        <v>25.0</v>
      </c>
      <c r="H27" s="12">
        <v>1.125E7</v>
      </c>
    </row>
    <row r="28">
      <c r="A28" s="9" t="s">
        <v>69</v>
      </c>
      <c r="B28" s="10" t="s">
        <v>70</v>
      </c>
      <c r="C28" s="9" t="s">
        <v>34</v>
      </c>
      <c r="D28" s="9" t="s">
        <v>71</v>
      </c>
      <c r="E28" s="9" t="s">
        <v>72</v>
      </c>
      <c r="F28" s="11" t="str">
        <f t="shared" si="1"/>
        <v>Samsung LED 24" TV Night Black</v>
      </c>
      <c r="G28" s="12">
        <v>25.0</v>
      </c>
      <c r="H28" s="12">
        <v>3000000.0</v>
      </c>
    </row>
    <row r="29">
      <c r="A29" s="9" t="s">
        <v>73</v>
      </c>
      <c r="B29" s="10" t="s">
        <v>70</v>
      </c>
      <c r="C29" s="9" t="s">
        <v>34</v>
      </c>
      <c r="D29" s="9" t="s">
        <v>71</v>
      </c>
      <c r="E29" s="9" t="s">
        <v>74</v>
      </c>
      <c r="F29" s="11" t="str">
        <f t="shared" si="1"/>
        <v>Samsung LED 24" TV Metal Gray</v>
      </c>
      <c r="G29" s="12">
        <v>25.0</v>
      </c>
      <c r="H29" s="12">
        <v>3000000.0</v>
      </c>
    </row>
    <row r="30">
      <c r="A30" s="9" t="s">
        <v>75</v>
      </c>
      <c r="B30" s="10" t="s">
        <v>70</v>
      </c>
      <c r="C30" s="9" t="s">
        <v>34</v>
      </c>
      <c r="D30" s="9" t="s">
        <v>76</v>
      </c>
      <c r="E30" s="9" t="s">
        <v>72</v>
      </c>
      <c r="F30" s="11" t="str">
        <f t="shared" si="1"/>
        <v>Samsung LED 43" TV Night Black</v>
      </c>
      <c r="G30" s="12">
        <v>25.0</v>
      </c>
      <c r="H30" s="12">
        <v>4500000.0</v>
      </c>
    </row>
    <row r="31">
      <c r="A31" s="9" t="s">
        <v>77</v>
      </c>
      <c r="B31" s="10" t="s">
        <v>70</v>
      </c>
      <c r="C31" s="9" t="s">
        <v>34</v>
      </c>
      <c r="D31" s="9" t="s">
        <v>76</v>
      </c>
      <c r="E31" s="9" t="s">
        <v>74</v>
      </c>
      <c r="F31" s="11" t="str">
        <f t="shared" si="1"/>
        <v>Samsung LED 43" TV Metal Gray</v>
      </c>
      <c r="G31" s="12">
        <v>25.0</v>
      </c>
      <c r="H31" s="12">
        <v>4500000.0</v>
      </c>
    </row>
    <row r="32">
      <c r="A32" s="9" t="s">
        <v>78</v>
      </c>
      <c r="B32" s="10" t="s">
        <v>70</v>
      </c>
      <c r="C32" s="9" t="s">
        <v>34</v>
      </c>
      <c r="D32" s="9" t="s">
        <v>79</v>
      </c>
      <c r="E32" s="9" t="s">
        <v>72</v>
      </c>
      <c r="F32" s="11" t="str">
        <f t="shared" si="1"/>
        <v>Samsung LED 70" TV Night Black</v>
      </c>
      <c r="G32" s="12">
        <v>25.0</v>
      </c>
      <c r="H32" s="12">
        <v>1.725E7</v>
      </c>
    </row>
    <row r="33">
      <c r="A33" s="9" t="s">
        <v>80</v>
      </c>
      <c r="B33" s="10" t="s">
        <v>70</v>
      </c>
      <c r="C33" s="9" t="s">
        <v>34</v>
      </c>
      <c r="D33" s="9" t="s">
        <v>79</v>
      </c>
      <c r="E33" s="9" t="s">
        <v>74</v>
      </c>
      <c r="F33" s="11" t="str">
        <f t="shared" si="1"/>
        <v>Samsung LED 70" TV Metal Gray</v>
      </c>
      <c r="G33" s="12">
        <v>25.0</v>
      </c>
      <c r="H33" s="12">
        <v>1.725E7</v>
      </c>
    </row>
    <row r="34">
      <c r="A34" s="9" t="s">
        <v>81</v>
      </c>
      <c r="B34" s="10" t="s">
        <v>70</v>
      </c>
      <c r="C34" s="9" t="s">
        <v>82</v>
      </c>
      <c r="D34" s="9" t="s">
        <v>71</v>
      </c>
      <c r="E34" s="9" t="s">
        <v>72</v>
      </c>
      <c r="F34" s="11" t="str">
        <f t="shared" si="1"/>
        <v>Xiaomi LED 24" TV Night Black</v>
      </c>
      <c r="G34" s="12">
        <v>25.0</v>
      </c>
      <c r="H34" s="12">
        <v>2750000.0</v>
      </c>
    </row>
    <row r="35">
      <c r="A35" s="9" t="s">
        <v>83</v>
      </c>
      <c r="B35" s="10" t="s">
        <v>70</v>
      </c>
      <c r="C35" s="9" t="s">
        <v>82</v>
      </c>
      <c r="D35" s="9" t="s">
        <v>71</v>
      </c>
      <c r="E35" s="9" t="s">
        <v>74</v>
      </c>
      <c r="F35" s="11" t="str">
        <f t="shared" si="1"/>
        <v>Xiaomi LED 24" TV Metal Gray</v>
      </c>
      <c r="G35" s="12">
        <v>25.0</v>
      </c>
      <c r="H35" s="12">
        <v>2750000.0</v>
      </c>
    </row>
    <row r="36">
      <c r="A36" s="9" t="s">
        <v>84</v>
      </c>
      <c r="B36" s="10" t="s">
        <v>70</v>
      </c>
      <c r="C36" s="9" t="s">
        <v>82</v>
      </c>
      <c r="D36" s="9" t="s">
        <v>76</v>
      </c>
      <c r="E36" s="9" t="s">
        <v>72</v>
      </c>
      <c r="F36" s="11" t="str">
        <f t="shared" si="1"/>
        <v>Xiaomi LED 43" TV Night Black</v>
      </c>
      <c r="G36" s="12">
        <v>25.0</v>
      </c>
      <c r="H36" s="12">
        <v>4250000.0</v>
      </c>
    </row>
    <row r="37">
      <c r="A37" s="9" t="s">
        <v>85</v>
      </c>
      <c r="B37" s="10" t="s">
        <v>70</v>
      </c>
      <c r="C37" s="9" t="s">
        <v>82</v>
      </c>
      <c r="D37" s="9" t="s">
        <v>76</v>
      </c>
      <c r="E37" s="9" t="s">
        <v>74</v>
      </c>
      <c r="F37" s="11" t="str">
        <f t="shared" si="1"/>
        <v>Xiaomi LED 43" TV Metal Gray</v>
      </c>
      <c r="G37" s="12">
        <v>25.0</v>
      </c>
      <c r="H37" s="12">
        <v>4250000.0</v>
      </c>
    </row>
    <row r="38">
      <c r="A38" s="9" t="s">
        <v>86</v>
      </c>
      <c r="B38" s="10" t="s">
        <v>70</v>
      </c>
      <c r="C38" s="9" t="s">
        <v>82</v>
      </c>
      <c r="D38" s="9" t="s">
        <v>79</v>
      </c>
      <c r="E38" s="9" t="s">
        <v>72</v>
      </c>
      <c r="F38" s="11" t="str">
        <f t="shared" si="1"/>
        <v>Xiaomi LED 70" TV Night Black</v>
      </c>
      <c r="G38" s="12">
        <v>25.0</v>
      </c>
      <c r="H38" s="12">
        <v>1.65E7</v>
      </c>
    </row>
    <row r="39">
      <c r="A39" s="9" t="s">
        <v>87</v>
      </c>
      <c r="B39" s="10" t="s">
        <v>70</v>
      </c>
      <c r="C39" s="9" t="s">
        <v>82</v>
      </c>
      <c r="D39" s="9" t="s">
        <v>79</v>
      </c>
      <c r="E39" s="9" t="s">
        <v>74</v>
      </c>
      <c r="F39" s="11" t="str">
        <f t="shared" si="1"/>
        <v>Xiaomi LED 70" TV Metal Gray</v>
      </c>
      <c r="G39" s="12">
        <v>25.0</v>
      </c>
      <c r="H39" s="12">
        <v>1.65E7</v>
      </c>
    </row>
    <row r="40">
      <c r="A40" s="9" t="s">
        <v>88</v>
      </c>
      <c r="B40" s="10" t="s">
        <v>70</v>
      </c>
      <c r="C40" s="9" t="s">
        <v>58</v>
      </c>
      <c r="D40" s="9" t="s">
        <v>71</v>
      </c>
      <c r="E40" s="9" t="s">
        <v>72</v>
      </c>
      <c r="F40" s="11" t="str">
        <f t="shared" si="1"/>
        <v>LG LED 24" TV Night Black</v>
      </c>
      <c r="G40" s="12">
        <v>25.0</v>
      </c>
      <c r="H40" s="12">
        <v>1250000.0</v>
      </c>
    </row>
    <row r="41">
      <c r="A41" s="9" t="s">
        <v>89</v>
      </c>
      <c r="B41" s="10" t="s">
        <v>70</v>
      </c>
      <c r="C41" s="9" t="s">
        <v>58</v>
      </c>
      <c r="D41" s="9" t="s">
        <v>71</v>
      </c>
      <c r="E41" s="9" t="s">
        <v>74</v>
      </c>
      <c r="F41" s="11" t="str">
        <f t="shared" si="1"/>
        <v>LG LED 24" TV Metal Gray</v>
      </c>
      <c r="G41" s="12">
        <v>25.0</v>
      </c>
      <c r="H41" s="12">
        <v>1250000.0</v>
      </c>
    </row>
    <row r="42">
      <c r="A42" s="9" t="s">
        <v>90</v>
      </c>
      <c r="B42" s="10" t="s">
        <v>70</v>
      </c>
      <c r="C42" s="9" t="s">
        <v>58</v>
      </c>
      <c r="D42" s="9" t="s">
        <v>76</v>
      </c>
      <c r="E42" s="9" t="s">
        <v>72</v>
      </c>
      <c r="F42" s="11" t="str">
        <f t="shared" si="1"/>
        <v>LG LED 43" TV Night Black</v>
      </c>
      <c r="G42" s="12">
        <v>25.0</v>
      </c>
      <c r="H42" s="12">
        <v>5000000.0</v>
      </c>
    </row>
    <row r="43">
      <c r="A43" s="9" t="s">
        <v>91</v>
      </c>
      <c r="B43" s="10" t="s">
        <v>70</v>
      </c>
      <c r="C43" s="9" t="s">
        <v>58</v>
      </c>
      <c r="D43" s="9" t="s">
        <v>76</v>
      </c>
      <c r="E43" s="9" t="s">
        <v>74</v>
      </c>
      <c r="F43" s="11" t="str">
        <f t="shared" si="1"/>
        <v>LG LED 43" TV Metal Gray</v>
      </c>
      <c r="G43" s="12">
        <v>25.0</v>
      </c>
      <c r="H43" s="12">
        <v>5000000.0</v>
      </c>
    </row>
    <row r="44">
      <c r="A44" s="9" t="s">
        <v>92</v>
      </c>
      <c r="B44" s="10" t="s">
        <v>70</v>
      </c>
      <c r="C44" s="9" t="s">
        <v>58</v>
      </c>
      <c r="D44" s="9" t="s">
        <v>79</v>
      </c>
      <c r="E44" s="9" t="s">
        <v>72</v>
      </c>
      <c r="F44" s="11" t="str">
        <f t="shared" si="1"/>
        <v>LG LED 70" TV Night Black</v>
      </c>
      <c r="G44" s="12">
        <v>25.0</v>
      </c>
      <c r="H44" s="12">
        <v>2.025E7</v>
      </c>
    </row>
    <row r="45">
      <c r="A45" s="9" t="s">
        <v>93</v>
      </c>
      <c r="B45" s="10" t="s">
        <v>70</v>
      </c>
      <c r="C45" s="9" t="s">
        <v>58</v>
      </c>
      <c r="D45" s="9" t="s">
        <v>79</v>
      </c>
      <c r="E45" s="9" t="s">
        <v>74</v>
      </c>
      <c r="F45" s="11" t="str">
        <f t="shared" si="1"/>
        <v>LG LED 70" TV Metal Gray</v>
      </c>
      <c r="G45" s="12">
        <v>25.0</v>
      </c>
      <c r="H45" s="12">
        <v>2.025E7</v>
      </c>
    </row>
    <row r="46">
      <c r="A46" s="9" t="s">
        <v>94</v>
      </c>
      <c r="B46" s="10" t="s">
        <v>70</v>
      </c>
      <c r="C46" s="9" t="s">
        <v>64</v>
      </c>
      <c r="D46" s="9" t="s">
        <v>71</v>
      </c>
      <c r="E46" s="9" t="s">
        <v>72</v>
      </c>
      <c r="F46" s="11" t="str">
        <f t="shared" si="1"/>
        <v>Sharp LED 24" TV Night Black</v>
      </c>
      <c r="G46" s="12">
        <v>25.0</v>
      </c>
      <c r="H46" s="12">
        <v>1750000.0</v>
      </c>
    </row>
    <row r="47">
      <c r="A47" s="9" t="s">
        <v>95</v>
      </c>
      <c r="B47" s="10" t="s">
        <v>70</v>
      </c>
      <c r="C47" s="9" t="s">
        <v>64</v>
      </c>
      <c r="D47" s="9" t="s">
        <v>71</v>
      </c>
      <c r="E47" s="9" t="s">
        <v>74</v>
      </c>
      <c r="F47" s="11" t="str">
        <f t="shared" si="1"/>
        <v>Sharp LED 24" TV Metal Gray</v>
      </c>
      <c r="G47" s="12">
        <v>25.0</v>
      </c>
      <c r="H47" s="12">
        <v>1750000.0</v>
      </c>
    </row>
    <row r="48">
      <c r="A48" s="9" t="s">
        <v>96</v>
      </c>
      <c r="B48" s="10" t="s">
        <v>70</v>
      </c>
      <c r="C48" s="9" t="s">
        <v>64</v>
      </c>
      <c r="D48" s="9" t="s">
        <v>76</v>
      </c>
      <c r="E48" s="9" t="s">
        <v>72</v>
      </c>
      <c r="F48" s="11" t="str">
        <f t="shared" si="1"/>
        <v>Sharp LED 43" TV Night Black</v>
      </c>
      <c r="G48" s="12">
        <v>25.0</v>
      </c>
      <c r="H48" s="12">
        <v>3250000.0</v>
      </c>
    </row>
    <row r="49">
      <c r="A49" s="9" t="s">
        <v>97</v>
      </c>
      <c r="B49" s="10" t="s">
        <v>70</v>
      </c>
      <c r="C49" s="9" t="s">
        <v>64</v>
      </c>
      <c r="D49" s="9" t="s">
        <v>76</v>
      </c>
      <c r="E49" s="9" t="s">
        <v>74</v>
      </c>
      <c r="F49" s="11" t="str">
        <f t="shared" si="1"/>
        <v>Sharp LED 43" TV Metal Gray</v>
      </c>
      <c r="G49" s="12">
        <v>25.0</v>
      </c>
      <c r="H49" s="12">
        <v>3250000.0</v>
      </c>
    </row>
    <row r="50">
      <c r="A50" s="9" t="s">
        <v>98</v>
      </c>
      <c r="B50" s="10" t="s">
        <v>70</v>
      </c>
      <c r="C50" s="9" t="s">
        <v>64</v>
      </c>
      <c r="D50" s="9" t="s">
        <v>79</v>
      </c>
      <c r="E50" s="9" t="s">
        <v>72</v>
      </c>
      <c r="F50" s="11" t="str">
        <f t="shared" si="1"/>
        <v>Sharp LED 70" TV Night Black</v>
      </c>
      <c r="G50" s="12">
        <v>25.0</v>
      </c>
      <c r="H50" s="12">
        <v>1.825E7</v>
      </c>
    </row>
    <row r="51">
      <c r="A51" s="9" t="s">
        <v>99</v>
      </c>
      <c r="B51" s="10" t="s">
        <v>70</v>
      </c>
      <c r="C51" s="9" t="s">
        <v>64</v>
      </c>
      <c r="D51" s="9" t="s">
        <v>79</v>
      </c>
      <c r="E51" s="9" t="s">
        <v>74</v>
      </c>
      <c r="F51" s="11" t="str">
        <f t="shared" si="1"/>
        <v>Sharp LED 70" TV Metal Gray</v>
      </c>
      <c r="G51" s="12">
        <v>25.0</v>
      </c>
      <c r="H51" s="12">
        <v>1.825E7</v>
      </c>
    </row>
    <row r="52">
      <c r="A52" s="9" t="s">
        <v>100</v>
      </c>
      <c r="B52" s="10" t="s">
        <v>70</v>
      </c>
      <c r="C52" s="9" t="s">
        <v>101</v>
      </c>
      <c r="D52" s="9" t="s">
        <v>71</v>
      </c>
      <c r="E52" s="9" t="s">
        <v>72</v>
      </c>
      <c r="F52" s="11" t="str">
        <f t="shared" si="1"/>
        <v>Sony LED 24" TV Night Black</v>
      </c>
      <c r="G52" s="12">
        <v>25.0</v>
      </c>
      <c r="H52" s="12">
        <v>1750000.0</v>
      </c>
    </row>
    <row r="53">
      <c r="A53" s="9" t="s">
        <v>102</v>
      </c>
      <c r="B53" s="10" t="s">
        <v>70</v>
      </c>
      <c r="C53" s="9" t="s">
        <v>101</v>
      </c>
      <c r="D53" s="9" t="s">
        <v>71</v>
      </c>
      <c r="E53" s="9" t="s">
        <v>74</v>
      </c>
      <c r="F53" s="11" t="str">
        <f t="shared" si="1"/>
        <v>Sony LED 24" TV Metal Gray</v>
      </c>
      <c r="G53" s="12">
        <v>25.0</v>
      </c>
      <c r="H53" s="12">
        <v>1750000.0</v>
      </c>
    </row>
    <row r="54">
      <c r="A54" s="9" t="s">
        <v>103</v>
      </c>
      <c r="B54" s="10" t="s">
        <v>70</v>
      </c>
      <c r="C54" s="9" t="s">
        <v>101</v>
      </c>
      <c r="D54" s="9" t="s">
        <v>76</v>
      </c>
      <c r="E54" s="9" t="s">
        <v>72</v>
      </c>
      <c r="F54" s="11" t="str">
        <f t="shared" si="1"/>
        <v>Sony LED 43" TV Night Black</v>
      </c>
      <c r="G54" s="12">
        <v>25.0</v>
      </c>
      <c r="H54" s="12">
        <v>3500000.0</v>
      </c>
    </row>
    <row r="55">
      <c r="A55" s="9" t="s">
        <v>104</v>
      </c>
      <c r="B55" s="10" t="s">
        <v>70</v>
      </c>
      <c r="C55" s="9" t="s">
        <v>101</v>
      </c>
      <c r="D55" s="9" t="s">
        <v>76</v>
      </c>
      <c r="E55" s="9" t="s">
        <v>74</v>
      </c>
      <c r="F55" s="11" t="str">
        <f t="shared" si="1"/>
        <v>Sony LED 43" TV Metal Gray</v>
      </c>
      <c r="G55" s="12">
        <v>25.0</v>
      </c>
      <c r="H55" s="12">
        <v>3500000.0</v>
      </c>
    </row>
    <row r="56">
      <c r="A56" s="9" t="s">
        <v>105</v>
      </c>
      <c r="B56" s="10" t="s">
        <v>70</v>
      </c>
      <c r="C56" s="9" t="s">
        <v>101</v>
      </c>
      <c r="D56" s="9" t="s">
        <v>79</v>
      </c>
      <c r="E56" s="9" t="s">
        <v>72</v>
      </c>
      <c r="F56" s="11" t="str">
        <f t="shared" si="1"/>
        <v>Sony LED 70" TV Night Black</v>
      </c>
      <c r="G56" s="12">
        <v>25.0</v>
      </c>
      <c r="H56" s="12">
        <v>2.175E7</v>
      </c>
    </row>
    <row r="57">
      <c r="A57" s="9" t="s">
        <v>106</v>
      </c>
      <c r="B57" s="10" t="s">
        <v>70</v>
      </c>
      <c r="C57" s="9" t="s">
        <v>101</v>
      </c>
      <c r="D57" s="9" t="s">
        <v>79</v>
      </c>
      <c r="E57" s="9" t="s">
        <v>74</v>
      </c>
      <c r="F57" s="11" t="str">
        <f t="shared" si="1"/>
        <v>Sony LED 70" TV Metal Gray</v>
      </c>
      <c r="G57" s="12">
        <v>25.0</v>
      </c>
      <c r="H57" s="12">
        <v>2.175E7</v>
      </c>
    </row>
    <row r="58">
      <c r="A58" s="9" t="s">
        <v>107</v>
      </c>
      <c r="B58" s="10" t="s">
        <v>108</v>
      </c>
      <c r="C58" s="9" t="s">
        <v>109</v>
      </c>
      <c r="D58" s="9" t="s">
        <v>110</v>
      </c>
      <c r="E58" s="9" t="s">
        <v>111</v>
      </c>
      <c r="F58" s="11" t="str">
        <f t="shared" si="1"/>
        <v>Miyako 1L Rice Cooker Cherry Red</v>
      </c>
      <c r="G58" s="12">
        <v>25.0</v>
      </c>
      <c r="H58" s="12">
        <v>300000.0</v>
      </c>
    </row>
    <row r="59">
      <c r="A59" s="9" t="s">
        <v>112</v>
      </c>
      <c r="B59" s="10" t="s">
        <v>108</v>
      </c>
      <c r="C59" s="9" t="s">
        <v>109</v>
      </c>
      <c r="D59" s="9" t="s">
        <v>110</v>
      </c>
      <c r="E59" s="9" t="s">
        <v>113</v>
      </c>
      <c r="F59" s="11" t="str">
        <f t="shared" si="1"/>
        <v>Miyako 1L Rice Cooker Caramel Brown</v>
      </c>
      <c r="G59" s="12">
        <v>25.0</v>
      </c>
      <c r="H59" s="12">
        <v>300000.0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>
      <c r="A60" s="9" t="s">
        <v>114</v>
      </c>
      <c r="B60" s="10" t="s">
        <v>108</v>
      </c>
      <c r="C60" s="9" t="s">
        <v>109</v>
      </c>
      <c r="D60" s="9" t="s">
        <v>115</v>
      </c>
      <c r="E60" s="9" t="s">
        <v>111</v>
      </c>
      <c r="F60" s="11" t="str">
        <f t="shared" si="1"/>
        <v>Miyako 1,8L Rice Cooker Cherry Red</v>
      </c>
      <c r="G60" s="12">
        <v>25.0</v>
      </c>
      <c r="H60" s="12">
        <v>600000.0</v>
      </c>
    </row>
    <row r="61">
      <c r="A61" s="9" t="s">
        <v>116</v>
      </c>
      <c r="B61" s="10" t="s">
        <v>108</v>
      </c>
      <c r="C61" s="9" t="s">
        <v>109</v>
      </c>
      <c r="D61" s="9" t="s">
        <v>115</v>
      </c>
      <c r="E61" s="9" t="s">
        <v>113</v>
      </c>
      <c r="F61" s="11" t="str">
        <f t="shared" si="1"/>
        <v>Miyako 1,8L Rice Cooker Caramel Brown</v>
      </c>
      <c r="G61" s="12">
        <v>25.0</v>
      </c>
      <c r="H61" s="12">
        <v>600000.0</v>
      </c>
    </row>
    <row r="62">
      <c r="A62" s="9" t="s">
        <v>117</v>
      </c>
      <c r="B62" s="10" t="s">
        <v>108</v>
      </c>
      <c r="C62" s="9" t="s">
        <v>109</v>
      </c>
      <c r="D62" s="9" t="s">
        <v>118</v>
      </c>
      <c r="E62" s="9" t="s">
        <v>111</v>
      </c>
      <c r="F62" s="11" t="str">
        <f t="shared" si="1"/>
        <v>Miyako 4L Rice Cooker Cherry Red</v>
      </c>
      <c r="G62" s="12">
        <v>25.0</v>
      </c>
      <c r="H62" s="12">
        <v>1200000.0</v>
      </c>
    </row>
    <row r="63">
      <c r="A63" s="9" t="s">
        <v>119</v>
      </c>
      <c r="B63" s="10" t="s">
        <v>108</v>
      </c>
      <c r="C63" s="9" t="s">
        <v>109</v>
      </c>
      <c r="D63" s="9" t="s">
        <v>118</v>
      </c>
      <c r="E63" s="9" t="s">
        <v>113</v>
      </c>
      <c r="F63" s="11" t="str">
        <f t="shared" si="1"/>
        <v>Miyako 4L Rice Cooker Caramel Brown</v>
      </c>
      <c r="G63" s="12">
        <v>25.0</v>
      </c>
      <c r="H63" s="12">
        <v>1200000.0</v>
      </c>
    </row>
    <row r="64">
      <c r="A64" s="9" t="s">
        <v>120</v>
      </c>
      <c r="B64" s="10" t="s">
        <v>108</v>
      </c>
      <c r="C64" s="9" t="s">
        <v>121</v>
      </c>
      <c r="D64" s="9" t="s">
        <v>110</v>
      </c>
      <c r="E64" s="9" t="s">
        <v>111</v>
      </c>
      <c r="F64" s="11" t="str">
        <f t="shared" si="1"/>
        <v>Philips 1L Rice Cooker Cherry Red</v>
      </c>
      <c r="G64" s="12">
        <v>25.0</v>
      </c>
      <c r="H64" s="12">
        <v>350000.0</v>
      </c>
    </row>
    <row r="65">
      <c r="A65" s="9" t="s">
        <v>122</v>
      </c>
      <c r="B65" s="10" t="s">
        <v>108</v>
      </c>
      <c r="C65" s="9" t="s">
        <v>121</v>
      </c>
      <c r="D65" s="9" t="s">
        <v>110</v>
      </c>
      <c r="E65" s="9" t="s">
        <v>113</v>
      </c>
      <c r="F65" s="11" t="str">
        <f t="shared" si="1"/>
        <v>Philips 1L Rice Cooker Caramel Brown</v>
      </c>
      <c r="G65" s="12">
        <v>25.0</v>
      </c>
      <c r="H65" s="12">
        <v>350000.0</v>
      </c>
    </row>
    <row r="66">
      <c r="A66" s="9" t="s">
        <v>123</v>
      </c>
      <c r="B66" s="10" t="s">
        <v>108</v>
      </c>
      <c r="C66" s="9" t="s">
        <v>121</v>
      </c>
      <c r="D66" s="9" t="s">
        <v>115</v>
      </c>
      <c r="E66" s="9" t="s">
        <v>111</v>
      </c>
      <c r="F66" s="11" t="str">
        <f t="shared" si="1"/>
        <v>Philips 1,8L Rice Cooker Cherry Red</v>
      </c>
      <c r="G66" s="12">
        <v>25.0</v>
      </c>
      <c r="H66" s="12">
        <v>600000.0</v>
      </c>
    </row>
    <row r="67">
      <c r="A67" s="9" t="s">
        <v>124</v>
      </c>
      <c r="B67" s="10" t="s">
        <v>108</v>
      </c>
      <c r="C67" s="9" t="s">
        <v>121</v>
      </c>
      <c r="D67" s="9" t="s">
        <v>115</v>
      </c>
      <c r="E67" s="9" t="s">
        <v>113</v>
      </c>
      <c r="F67" s="11" t="str">
        <f t="shared" si="1"/>
        <v>Philips 1,8L Rice Cooker Caramel Brown</v>
      </c>
      <c r="G67" s="12">
        <v>25.0</v>
      </c>
      <c r="H67" s="12">
        <v>600000.0</v>
      </c>
    </row>
    <row r="68">
      <c r="A68" s="9" t="s">
        <v>125</v>
      </c>
      <c r="B68" s="10" t="s">
        <v>108</v>
      </c>
      <c r="C68" s="9" t="s">
        <v>121</v>
      </c>
      <c r="D68" s="9" t="s">
        <v>118</v>
      </c>
      <c r="E68" s="9" t="s">
        <v>111</v>
      </c>
      <c r="F68" s="11" t="str">
        <f t="shared" si="1"/>
        <v>Philips 4L Rice Cooker Cherry Red</v>
      </c>
      <c r="G68" s="12">
        <v>25.0</v>
      </c>
      <c r="H68" s="12">
        <v>1050000.0</v>
      </c>
    </row>
    <row r="69">
      <c r="A69" s="9" t="s">
        <v>126</v>
      </c>
      <c r="B69" s="10" t="s">
        <v>108</v>
      </c>
      <c r="C69" s="9" t="s">
        <v>121</v>
      </c>
      <c r="D69" s="9" t="s">
        <v>118</v>
      </c>
      <c r="E69" s="9" t="s">
        <v>113</v>
      </c>
      <c r="F69" s="11" t="str">
        <f t="shared" si="1"/>
        <v>Philips 4L Rice Cooker Caramel Brown</v>
      </c>
      <c r="G69" s="12">
        <v>25.0</v>
      </c>
      <c r="H69" s="12">
        <v>1050000.0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>
      <c r="A70" s="9" t="s">
        <v>127</v>
      </c>
      <c r="B70" s="10" t="s">
        <v>108</v>
      </c>
      <c r="C70" s="9" t="s">
        <v>128</v>
      </c>
      <c r="D70" s="9" t="s">
        <v>110</v>
      </c>
      <c r="E70" s="9" t="s">
        <v>111</v>
      </c>
      <c r="F70" s="11" t="str">
        <f t="shared" si="1"/>
        <v>Cosmos 1L Rice Cooker Cherry Red</v>
      </c>
      <c r="G70" s="12">
        <v>25.0</v>
      </c>
      <c r="H70" s="12">
        <v>500000.0</v>
      </c>
    </row>
    <row r="71">
      <c r="A71" s="9" t="s">
        <v>129</v>
      </c>
      <c r="B71" s="10" t="s">
        <v>108</v>
      </c>
      <c r="C71" s="9" t="s">
        <v>128</v>
      </c>
      <c r="D71" s="9" t="s">
        <v>110</v>
      </c>
      <c r="E71" s="9" t="s">
        <v>113</v>
      </c>
      <c r="F71" s="11" t="str">
        <f t="shared" si="1"/>
        <v>Cosmos 1L Rice Cooker Caramel Brown</v>
      </c>
      <c r="G71" s="12">
        <v>25.0</v>
      </c>
      <c r="H71" s="12">
        <v>500000.0</v>
      </c>
    </row>
    <row r="72">
      <c r="A72" s="9" t="s">
        <v>130</v>
      </c>
      <c r="B72" s="10" t="s">
        <v>108</v>
      </c>
      <c r="C72" s="9" t="s">
        <v>128</v>
      </c>
      <c r="D72" s="9" t="s">
        <v>115</v>
      </c>
      <c r="E72" s="9" t="s">
        <v>111</v>
      </c>
      <c r="F72" s="11" t="str">
        <f t="shared" si="1"/>
        <v>Cosmos 1,8L Rice Cooker Cherry Red</v>
      </c>
      <c r="G72" s="12">
        <v>25.0</v>
      </c>
      <c r="H72" s="12">
        <v>800000.0</v>
      </c>
    </row>
    <row r="73">
      <c r="A73" s="9" t="s">
        <v>131</v>
      </c>
      <c r="B73" s="10" t="s">
        <v>108</v>
      </c>
      <c r="C73" s="9" t="s">
        <v>128</v>
      </c>
      <c r="D73" s="9" t="s">
        <v>115</v>
      </c>
      <c r="E73" s="9" t="s">
        <v>113</v>
      </c>
      <c r="F73" s="11" t="str">
        <f t="shared" si="1"/>
        <v>Cosmos 1,8L Rice Cooker Caramel Brown</v>
      </c>
      <c r="G73" s="12">
        <v>25.0</v>
      </c>
      <c r="H73" s="12">
        <v>800000.0</v>
      </c>
    </row>
    <row r="74">
      <c r="A74" s="9" t="s">
        <v>132</v>
      </c>
      <c r="B74" s="10" t="s">
        <v>108</v>
      </c>
      <c r="C74" s="9" t="s">
        <v>128</v>
      </c>
      <c r="D74" s="9" t="s">
        <v>118</v>
      </c>
      <c r="E74" s="9" t="s">
        <v>111</v>
      </c>
      <c r="F74" s="11" t="str">
        <f t="shared" si="1"/>
        <v>Cosmos 4L Rice Cooker Cherry Red</v>
      </c>
      <c r="G74" s="12">
        <v>25.0</v>
      </c>
      <c r="H74" s="12">
        <v>1200000.0</v>
      </c>
    </row>
    <row r="75">
      <c r="A75" s="9" t="s">
        <v>133</v>
      </c>
      <c r="B75" s="10" t="s">
        <v>108</v>
      </c>
      <c r="C75" s="9" t="s">
        <v>128</v>
      </c>
      <c r="D75" s="9" t="s">
        <v>118</v>
      </c>
      <c r="E75" s="9" t="s">
        <v>113</v>
      </c>
      <c r="F75" s="11" t="str">
        <f t="shared" si="1"/>
        <v>Cosmos 4L Rice Cooker Caramel Brown</v>
      </c>
      <c r="G75" s="12">
        <v>25.0</v>
      </c>
      <c r="H75" s="12">
        <v>1200000.0</v>
      </c>
    </row>
    <row r="76">
      <c r="A76" s="9" t="s">
        <v>134</v>
      </c>
      <c r="B76" s="10" t="s">
        <v>108</v>
      </c>
      <c r="C76" s="9" t="s">
        <v>135</v>
      </c>
      <c r="D76" s="9" t="s">
        <v>110</v>
      </c>
      <c r="E76" s="9" t="s">
        <v>111</v>
      </c>
      <c r="F76" s="11" t="str">
        <f t="shared" si="1"/>
        <v>Rinai 1L Rice Cooker Cherry Red</v>
      </c>
      <c r="G76" s="12">
        <v>25.0</v>
      </c>
      <c r="H76" s="12">
        <v>500000.0</v>
      </c>
    </row>
    <row r="77">
      <c r="A77" s="9" t="s">
        <v>136</v>
      </c>
      <c r="B77" s="10" t="s">
        <v>108</v>
      </c>
      <c r="C77" s="9" t="s">
        <v>135</v>
      </c>
      <c r="D77" s="9" t="s">
        <v>110</v>
      </c>
      <c r="E77" s="9" t="s">
        <v>113</v>
      </c>
      <c r="F77" s="11" t="str">
        <f t="shared" si="1"/>
        <v>Rinai 1L Rice Cooker Caramel Brown</v>
      </c>
      <c r="G77" s="12">
        <v>25.0</v>
      </c>
      <c r="H77" s="12">
        <v>500000.0</v>
      </c>
    </row>
    <row r="78">
      <c r="A78" s="9" t="s">
        <v>137</v>
      </c>
      <c r="B78" s="10" t="s">
        <v>108</v>
      </c>
      <c r="C78" s="9" t="s">
        <v>135</v>
      </c>
      <c r="D78" s="9" t="s">
        <v>115</v>
      </c>
      <c r="E78" s="9" t="s">
        <v>111</v>
      </c>
      <c r="F78" s="11" t="str">
        <f t="shared" si="1"/>
        <v>Rinai 1,8L Rice Cooker Cherry Red</v>
      </c>
      <c r="G78" s="12">
        <v>25.0</v>
      </c>
      <c r="H78" s="12">
        <v>650000.0</v>
      </c>
    </row>
    <row r="79">
      <c r="A79" s="9" t="s">
        <v>138</v>
      </c>
      <c r="B79" s="10" t="s">
        <v>108</v>
      </c>
      <c r="C79" s="9" t="s">
        <v>135</v>
      </c>
      <c r="D79" s="9" t="s">
        <v>115</v>
      </c>
      <c r="E79" s="9" t="s">
        <v>113</v>
      </c>
      <c r="F79" s="11" t="str">
        <f t="shared" si="1"/>
        <v>Rinai 1,8L Rice Cooker Caramel Brown</v>
      </c>
      <c r="G79" s="12">
        <v>25.0</v>
      </c>
      <c r="H79" s="12">
        <v>650000.0</v>
      </c>
    </row>
    <row r="80">
      <c r="A80" s="9" t="s">
        <v>139</v>
      </c>
      <c r="B80" s="10" t="s">
        <v>108</v>
      </c>
      <c r="C80" s="9" t="s">
        <v>135</v>
      </c>
      <c r="D80" s="9" t="s">
        <v>118</v>
      </c>
      <c r="E80" s="9" t="s">
        <v>111</v>
      </c>
      <c r="F80" s="11" t="str">
        <f t="shared" si="1"/>
        <v>Rinai 4L Rice Cooker Cherry Red</v>
      </c>
      <c r="G80" s="12">
        <v>25.0</v>
      </c>
      <c r="H80" s="12">
        <v>1050000.0</v>
      </c>
    </row>
    <row r="81">
      <c r="A81" s="9" t="s">
        <v>140</v>
      </c>
      <c r="B81" s="10" t="s">
        <v>108</v>
      </c>
      <c r="C81" s="9" t="s">
        <v>135</v>
      </c>
      <c r="D81" s="9" t="s">
        <v>118</v>
      </c>
      <c r="E81" s="9" t="s">
        <v>113</v>
      </c>
      <c r="F81" s="11" t="str">
        <f t="shared" si="1"/>
        <v>Rinai 4L Rice Cooker Caramel Brown</v>
      </c>
      <c r="G81" s="12">
        <v>25.0</v>
      </c>
      <c r="H81" s="12">
        <v>1050000.0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>
      <c r="A82" s="9" t="s">
        <v>141</v>
      </c>
      <c r="B82" s="10" t="s">
        <v>108</v>
      </c>
      <c r="C82" s="9" t="s">
        <v>142</v>
      </c>
      <c r="D82" s="9" t="s">
        <v>110</v>
      </c>
      <c r="E82" s="9" t="s">
        <v>111</v>
      </c>
      <c r="F82" s="11" t="str">
        <f t="shared" si="1"/>
        <v>Electrolux 1L Rice Cooker Cherry Red</v>
      </c>
      <c r="G82" s="12">
        <v>25.0</v>
      </c>
      <c r="H82" s="12">
        <v>250000.0</v>
      </c>
    </row>
    <row r="83">
      <c r="A83" s="9" t="s">
        <v>143</v>
      </c>
      <c r="B83" s="10" t="s">
        <v>108</v>
      </c>
      <c r="C83" s="9" t="s">
        <v>142</v>
      </c>
      <c r="D83" s="9" t="s">
        <v>110</v>
      </c>
      <c r="E83" s="9" t="s">
        <v>113</v>
      </c>
      <c r="F83" s="11" t="str">
        <f t="shared" si="1"/>
        <v>Electrolux 1L Rice Cooker Caramel Brown</v>
      </c>
      <c r="G83" s="12">
        <v>25.0</v>
      </c>
      <c r="H83" s="12">
        <v>250000.0</v>
      </c>
    </row>
    <row r="84">
      <c r="A84" s="9" t="s">
        <v>144</v>
      </c>
      <c r="B84" s="10" t="s">
        <v>108</v>
      </c>
      <c r="C84" s="9" t="s">
        <v>142</v>
      </c>
      <c r="D84" s="9" t="s">
        <v>115</v>
      </c>
      <c r="E84" s="9" t="s">
        <v>111</v>
      </c>
      <c r="F84" s="11" t="str">
        <f t="shared" si="1"/>
        <v>Electrolux 1,8L Rice Cooker Cherry Red</v>
      </c>
      <c r="G84" s="12">
        <v>25.0</v>
      </c>
      <c r="H84" s="12">
        <v>850000.0</v>
      </c>
    </row>
    <row r="85">
      <c r="A85" s="9" t="s">
        <v>145</v>
      </c>
      <c r="B85" s="10" t="s">
        <v>108</v>
      </c>
      <c r="C85" s="9" t="s">
        <v>142</v>
      </c>
      <c r="D85" s="9" t="s">
        <v>115</v>
      </c>
      <c r="E85" s="9" t="s">
        <v>113</v>
      </c>
      <c r="F85" s="11" t="str">
        <f t="shared" si="1"/>
        <v>Electrolux 1,8L Rice Cooker Caramel Brown</v>
      </c>
      <c r="G85" s="12">
        <v>25.0</v>
      </c>
      <c r="H85" s="12">
        <v>850000.0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>
      <c r="A86" s="9" t="s">
        <v>146</v>
      </c>
      <c r="B86" s="10" t="s">
        <v>108</v>
      </c>
      <c r="C86" s="9" t="s">
        <v>142</v>
      </c>
      <c r="D86" s="9" t="s">
        <v>118</v>
      </c>
      <c r="E86" s="9" t="s">
        <v>111</v>
      </c>
      <c r="F86" s="11" t="str">
        <f t="shared" si="1"/>
        <v>Electrolux 4L Rice Cooker Cherry Red</v>
      </c>
      <c r="G86" s="12">
        <v>25.0</v>
      </c>
      <c r="H86" s="12">
        <v>950000.0</v>
      </c>
    </row>
    <row r="87">
      <c r="A87" s="9" t="s">
        <v>147</v>
      </c>
      <c r="B87" s="10" t="s">
        <v>108</v>
      </c>
      <c r="C87" s="9" t="s">
        <v>142</v>
      </c>
      <c r="D87" s="9" t="s">
        <v>118</v>
      </c>
      <c r="E87" s="9" t="s">
        <v>113</v>
      </c>
      <c r="F87" s="11" t="str">
        <f t="shared" si="1"/>
        <v>Electrolux 4L Rice Cooker Caramel Brown</v>
      </c>
      <c r="G87" s="12">
        <v>25.0</v>
      </c>
      <c r="H87" s="12">
        <v>950000.0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>
      <c r="A88" s="9" t="s">
        <v>148</v>
      </c>
      <c r="B88" s="10" t="s">
        <v>149</v>
      </c>
      <c r="C88" s="9" t="s">
        <v>150</v>
      </c>
      <c r="D88" s="9" t="s">
        <v>110</v>
      </c>
      <c r="E88" s="9" t="s">
        <v>151</v>
      </c>
      <c r="F88" s="11" t="str">
        <f t="shared" si="1"/>
        <v>Oxone 1L Blender Light Green</v>
      </c>
      <c r="G88" s="12">
        <v>25.0</v>
      </c>
      <c r="H88" s="16">
        <v>1250000.0</v>
      </c>
    </row>
    <row r="89">
      <c r="A89" s="9" t="s">
        <v>152</v>
      </c>
      <c r="B89" s="10" t="s">
        <v>149</v>
      </c>
      <c r="C89" s="9" t="s">
        <v>150</v>
      </c>
      <c r="D89" s="9" t="s">
        <v>110</v>
      </c>
      <c r="E89" s="9" t="s">
        <v>153</v>
      </c>
      <c r="F89" s="11" t="str">
        <f t="shared" si="1"/>
        <v>Oxone 1L Blender Light Blue</v>
      </c>
      <c r="G89" s="12">
        <v>25.0</v>
      </c>
      <c r="H89" s="16">
        <v>1250000.0</v>
      </c>
    </row>
    <row r="90">
      <c r="A90" s="9" t="s">
        <v>154</v>
      </c>
      <c r="B90" s="10" t="s">
        <v>149</v>
      </c>
      <c r="C90" s="9" t="s">
        <v>150</v>
      </c>
      <c r="D90" s="9" t="s">
        <v>155</v>
      </c>
      <c r="E90" s="9" t="s">
        <v>151</v>
      </c>
      <c r="F90" s="11" t="str">
        <f t="shared" si="1"/>
        <v>Oxone 2L Blender Light Green</v>
      </c>
      <c r="G90" s="12">
        <v>25.0</v>
      </c>
      <c r="H90" s="16">
        <v>1800000.0</v>
      </c>
    </row>
    <row r="91">
      <c r="A91" s="9" t="s">
        <v>156</v>
      </c>
      <c r="B91" s="10" t="s">
        <v>149</v>
      </c>
      <c r="C91" s="9" t="s">
        <v>150</v>
      </c>
      <c r="D91" s="9" t="s">
        <v>155</v>
      </c>
      <c r="E91" s="9" t="s">
        <v>153</v>
      </c>
      <c r="F91" s="11" t="str">
        <f t="shared" si="1"/>
        <v>Oxone 2L Blender Light Blue</v>
      </c>
      <c r="G91" s="12">
        <v>25.0</v>
      </c>
      <c r="H91" s="16">
        <v>1800000.0</v>
      </c>
    </row>
    <row r="92">
      <c r="A92" s="9" t="s">
        <v>157</v>
      </c>
      <c r="B92" s="10" t="s">
        <v>149</v>
      </c>
      <c r="C92" s="9" t="s">
        <v>109</v>
      </c>
      <c r="D92" s="9" t="s">
        <v>110</v>
      </c>
      <c r="E92" s="9" t="s">
        <v>151</v>
      </c>
      <c r="F92" s="11" t="str">
        <f t="shared" si="1"/>
        <v>Miyako 1L Blender Light Green</v>
      </c>
      <c r="G92" s="12">
        <v>25.0</v>
      </c>
      <c r="H92" s="16">
        <v>1150000.0</v>
      </c>
    </row>
    <row r="93">
      <c r="A93" s="9" t="s">
        <v>158</v>
      </c>
      <c r="B93" s="10" t="s">
        <v>149</v>
      </c>
      <c r="C93" s="9" t="s">
        <v>109</v>
      </c>
      <c r="D93" s="9" t="s">
        <v>110</v>
      </c>
      <c r="E93" s="9" t="s">
        <v>153</v>
      </c>
      <c r="F93" s="11" t="str">
        <f t="shared" si="1"/>
        <v>Miyako 1L Blender Light Blue</v>
      </c>
      <c r="G93" s="12">
        <v>25.0</v>
      </c>
      <c r="H93" s="16">
        <v>1150000.0</v>
      </c>
    </row>
    <row r="94">
      <c r="A94" s="9" t="s">
        <v>159</v>
      </c>
      <c r="B94" s="10" t="s">
        <v>149</v>
      </c>
      <c r="C94" s="9" t="s">
        <v>109</v>
      </c>
      <c r="D94" s="9" t="s">
        <v>155</v>
      </c>
      <c r="E94" s="9" t="s">
        <v>151</v>
      </c>
      <c r="F94" s="11" t="str">
        <f t="shared" si="1"/>
        <v>Miyako 2L Blender Light Green</v>
      </c>
      <c r="G94" s="12">
        <v>25.0</v>
      </c>
      <c r="H94" s="16">
        <v>2350000.0</v>
      </c>
    </row>
    <row r="95">
      <c r="A95" s="9" t="s">
        <v>160</v>
      </c>
      <c r="B95" s="10" t="s">
        <v>149</v>
      </c>
      <c r="C95" s="9" t="s">
        <v>109</v>
      </c>
      <c r="D95" s="9" t="s">
        <v>155</v>
      </c>
      <c r="E95" s="9" t="s">
        <v>153</v>
      </c>
      <c r="F95" s="11" t="str">
        <f t="shared" si="1"/>
        <v>Miyako 2L Blender Light Blue</v>
      </c>
      <c r="G95" s="12">
        <v>25.0</v>
      </c>
      <c r="H95" s="16">
        <v>2350000.0</v>
      </c>
    </row>
    <row r="96">
      <c r="A96" s="9" t="s">
        <v>161</v>
      </c>
      <c r="B96" s="10" t="s">
        <v>149</v>
      </c>
      <c r="C96" s="9" t="s">
        <v>121</v>
      </c>
      <c r="D96" s="9" t="s">
        <v>110</v>
      </c>
      <c r="E96" s="9" t="s">
        <v>151</v>
      </c>
      <c r="F96" s="11" t="str">
        <f t="shared" si="1"/>
        <v>Philips 1L Blender Light Green</v>
      </c>
      <c r="G96" s="12">
        <v>25.0</v>
      </c>
      <c r="H96" s="16">
        <v>1350000.0</v>
      </c>
    </row>
    <row r="97">
      <c r="A97" s="9" t="s">
        <v>162</v>
      </c>
      <c r="B97" s="10" t="s">
        <v>149</v>
      </c>
      <c r="C97" s="9" t="s">
        <v>121</v>
      </c>
      <c r="D97" s="9" t="s">
        <v>110</v>
      </c>
      <c r="E97" s="9" t="s">
        <v>153</v>
      </c>
      <c r="F97" s="11" t="str">
        <f t="shared" si="1"/>
        <v>Philips 1L Blender Light Blue</v>
      </c>
      <c r="G97" s="12">
        <v>25.0</v>
      </c>
      <c r="H97" s="16">
        <v>2350000.0</v>
      </c>
    </row>
    <row r="98">
      <c r="A98" s="9" t="s">
        <v>163</v>
      </c>
      <c r="B98" s="10" t="s">
        <v>149</v>
      </c>
      <c r="C98" s="9" t="s">
        <v>121</v>
      </c>
      <c r="D98" s="9" t="s">
        <v>155</v>
      </c>
      <c r="E98" s="9" t="s">
        <v>151</v>
      </c>
      <c r="F98" s="11" t="str">
        <f t="shared" si="1"/>
        <v>Philips 2L Blender Light Green</v>
      </c>
      <c r="G98" s="12">
        <v>25.0</v>
      </c>
      <c r="H98" s="16">
        <v>1750000.0</v>
      </c>
    </row>
    <row r="99">
      <c r="A99" s="9" t="s">
        <v>164</v>
      </c>
      <c r="B99" s="10" t="s">
        <v>149</v>
      </c>
      <c r="C99" s="9" t="s">
        <v>121</v>
      </c>
      <c r="D99" s="9" t="s">
        <v>155</v>
      </c>
      <c r="E99" s="9" t="s">
        <v>153</v>
      </c>
      <c r="F99" s="11" t="str">
        <f t="shared" si="1"/>
        <v>Philips 2L Blender Light Blue</v>
      </c>
      <c r="G99" s="12">
        <v>25.0</v>
      </c>
      <c r="H99" s="16">
        <v>1750000.0</v>
      </c>
    </row>
    <row r="100">
      <c r="A100" s="9" t="s">
        <v>165</v>
      </c>
      <c r="B100" s="10" t="s">
        <v>149</v>
      </c>
      <c r="C100" s="9" t="s">
        <v>128</v>
      </c>
      <c r="D100" s="9" t="s">
        <v>110</v>
      </c>
      <c r="E100" s="9" t="s">
        <v>151</v>
      </c>
      <c r="F100" s="11" t="str">
        <f t="shared" si="1"/>
        <v>Cosmos 1L Blender Light Green</v>
      </c>
      <c r="G100" s="12">
        <v>25.0</v>
      </c>
      <c r="H100" s="16">
        <v>1150000.0</v>
      </c>
    </row>
    <row r="101">
      <c r="A101" s="9" t="s">
        <v>166</v>
      </c>
      <c r="B101" s="10" t="s">
        <v>149</v>
      </c>
      <c r="C101" s="9" t="s">
        <v>128</v>
      </c>
      <c r="D101" s="9" t="s">
        <v>110</v>
      </c>
      <c r="E101" s="9" t="s">
        <v>153</v>
      </c>
      <c r="F101" s="11" t="str">
        <f t="shared" si="1"/>
        <v>Cosmos 1L Blender Light Blue</v>
      </c>
      <c r="G101" s="12">
        <v>25.0</v>
      </c>
      <c r="H101" s="16">
        <v>1150000.0</v>
      </c>
    </row>
    <row r="102">
      <c r="A102" s="9" t="s">
        <v>167</v>
      </c>
      <c r="B102" s="10" t="s">
        <v>149</v>
      </c>
      <c r="C102" s="9" t="s">
        <v>128</v>
      </c>
      <c r="D102" s="9" t="s">
        <v>155</v>
      </c>
      <c r="E102" s="9" t="s">
        <v>151</v>
      </c>
      <c r="F102" s="11" t="str">
        <f t="shared" si="1"/>
        <v>Cosmos 2L Blender Light Green</v>
      </c>
      <c r="G102" s="12">
        <v>25.0</v>
      </c>
      <c r="H102" s="16">
        <v>1900000.0</v>
      </c>
    </row>
    <row r="103">
      <c r="A103" s="9" t="s">
        <v>168</v>
      </c>
      <c r="B103" s="10" t="s">
        <v>149</v>
      </c>
      <c r="C103" s="9" t="s">
        <v>128</v>
      </c>
      <c r="D103" s="9" t="s">
        <v>155</v>
      </c>
      <c r="E103" s="9" t="s">
        <v>153</v>
      </c>
      <c r="F103" s="11" t="str">
        <f t="shared" si="1"/>
        <v>Cosmos 2L Blender Light Blue</v>
      </c>
      <c r="G103" s="12">
        <v>25.0</v>
      </c>
      <c r="H103" s="16">
        <v>1900000.0</v>
      </c>
    </row>
    <row r="104">
      <c r="A104" s="9" t="s">
        <v>169</v>
      </c>
      <c r="B104" s="10" t="s">
        <v>149</v>
      </c>
      <c r="C104" s="9" t="s">
        <v>64</v>
      </c>
      <c r="D104" s="9" t="s">
        <v>110</v>
      </c>
      <c r="E104" s="9" t="s">
        <v>151</v>
      </c>
      <c r="F104" s="11" t="str">
        <f t="shared" si="1"/>
        <v>Sharp 1L Blender Light Green</v>
      </c>
      <c r="G104" s="12">
        <v>25.0</v>
      </c>
      <c r="H104" s="16">
        <v>1350000.0</v>
      </c>
    </row>
    <row r="105">
      <c r="A105" s="9" t="s">
        <v>170</v>
      </c>
      <c r="B105" s="10" t="s">
        <v>149</v>
      </c>
      <c r="C105" s="9" t="s">
        <v>64</v>
      </c>
      <c r="D105" s="9" t="s">
        <v>110</v>
      </c>
      <c r="E105" s="9" t="s">
        <v>153</v>
      </c>
      <c r="F105" s="11" t="str">
        <f t="shared" si="1"/>
        <v>Sharp 1L Blender Light Blue</v>
      </c>
      <c r="G105" s="12">
        <v>25.0</v>
      </c>
      <c r="H105" s="16">
        <v>1350000.0</v>
      </c>
    </row>
    <row r="106">
      <c r="A106" s="9" t="s">
        <v>171</v>
      </c>
      <c r="B106" s="10" t="s">
        <v>149</v>
      </c>
      <c r="C106" s="9" t="s">
        <v>64</v>
      </c>
      <c r="D106" s="9" t="s">
        <v>155</v>
      </c>
      <c r="E106" s="9" t="s">
        <v>151</v>
      </c>
      <c r="F106" s="11" t="str">
        <f t="shared" si="1"/>
        <v>Sharp 2L Blender Light Green</v>
      </c>
      <c r="G106" s="12">
        <v>25.0</v>
      </c>
      <c r="H106" s="16">
        <v>1600000.0</v>
      </c>
    </row>
    <row r="107">
      <c r="A107" s="9" t="s">
        <v>172</v>
      </c>
      <c r="B107" s="10" t="s">
        <v>149</v>
      </c>
      <c r="C107" s="9" t="s">
        <v>64</v>
      </c>
      <c r="D107" s="9" t="s">
        <v>155</v>
      </c>
      <c r="E107" s="9" t="s">
        <v>153</v>
      </c>
      <c r="F107" s="11" t="str">
        <f t="shared" si="1"/>
        <v>Sharp 2L Blender Light Blue</v>
      </c>
      <c r="G107" s="12">
        <v>25.0</v>
      </c>
      <c r="H107" s="16">
        <v>1600000.0</v>
      </c>
    </row>
    <row r="108">
      <c r="A108" s="9" t="s">
        <v>173</v>
      </c>
      <c r="B108" s="10" t="s">
        <v>174</v>
      </c>
      <c r="C108" s="9" t="s">
        <v>58</v>
      </c>
      <c r="D108" s="9" t="s">
        <v>175</v>
      </c>
      <c r="E108" s="9" t="s">
        <v>176</v>
      </c>
      <c r="F108" s="11" t="str">
        <f t="shared" si="1"/>
        <v>LG 1-Door Lemari Es Black Doff</v>
      </c>
      <c r="G108" s="12">
        <v>25.0</v>
      </c>
      <c r="H108" s="12">
        <v>1500000.0</v>
      </c>
    </row>
    <row r="109">
      <c r="A109" s="9" t="s">
        <v>177</v>
      </c>
      <c r="B109" s="10" t="s">
        <v>174</v>
      </c>
      <c r="C109" s="9" t="s">
        <v>58</v>
      </c>
      <c r="D109" s="9" t="s">
        <v>175</v>
      </c>
      <c r="E109" s="9" t="s">
        <v>178</v>
      </c>
      <c r="F109" s="11" t="str">
        <f t="shared" si="1"/>
        <v>LG 1-Door Lemari Es Bloody Red</v>
      </c>
      <c r="G109" s="12">
        <v>25.0</v>
      </c>
      <c r="H109" s="12">
        <v>1500000.0</v>
      </c>
    </row>
    <row r="110">
      <c r="A110" s="9" t="s">
        <v>179</v>
      </c>
      <c r="B110" s="10" t="s">
        <v>174</v>
      </c>
      <c r="C110" s="9" t="s">
        <v>58</v>
      </c>
      <c r="D110" s="9" t="s">
        <v>180</v>
      </c>
      <c r="E110" s="9" t="s">
        <v>176</v>
      </c>
      <c r="F110" s="11" t="str">
        <f t="shared" si="1"/>
        <v>LG 2-Door Lemari Es Black Doff</v>
      </c>
      <c r="G110" s="12">
        <v>25.0</v>
      </c>
      <c r="H110" s="12">
        <v>4750000.0</v>
      </c>
    </row>
    <row r="111">
      <c r="A111" s="9" t="s">
        <v>181</v>
      </c>
      <c r="B111" s="10" t="s">
        <v>174</v>
      </c>
      <c r="C111" s="9" t="s">
        <v>58</v>
      </c>
      <c r="D111" s="9" t="s">
        <v>180</v>
      </c>
      <c r="E111" s="9" t="s">
        <v>178</v>
      </c>
      <c r="F111" s="11" t="str">
        <f t="shared" si="1"/>
        <v>LG 2-Door Lemari Es Bloody Red</v>
      </c>
      <c r="G111" s="12">
        <v>25.0</v>
      </c>
      <c r="H111" s="12">
        <v>4750000.0</v>
      </c>
    </row>
    <row r="112">
      <c r="A112" s="9" t="s">
        <v>182</v>
      </c>
      <c r="B112" s="10" t="s">
        <v>174</v>
      </c>
      <c r="C112" s="9" t="s">
        <v>58</v>
      </c>
      <c r="D112" s="9" t="s">
        <v>183</v>
      </c>
      <c r="E112" s="9" t="s">
        <v>176</v>
      </c>
      <c r="F112" s="11" t="str">
        <f t="shared" si="1"/>
        <v>LG Multi Door Lemari Es Black Doff</v>
      </c>
      <c r="G112" s="12">
        <v>25.0</v>
      </c>
      <c r="H112" s="12">
        <v>1.2E7</v>
      </c>
    </row>
    <row r="113">
      <c r="A113" s="9" t="s">
        <v>184</v>
      </c>
      <c r="B113" s="10" t="s">
        <v>174</v>
      </c>
      <c r="C113" s="9" t="s">
        <v>58</v>
      </c>
      <c r="D113" s="9" t="s">
        <v>183</v>
      </c>
      <c r="E113" s="9" t="s">
        <v>178</v>
      </c>
      <c r="F113" s="11" t="str">
        <f t="shared" si="1"/>
        <v>LG Multi Door Lemari Es Bloody Red</v>
      </c>
      <c r="G113" s="12">
        <v>25.0</v>
      </c>
      <c r="H113" s="12">
        <v>1.2E7</v>
      </c>
    </row>
    <row r="114">
      <c r="A114" s="9" t="s">
        <v>185</v>
      </c>
      <c r="B114" s="10" t="s">
        <v>174</v>
      </c>
      <c r="C114" s="9" t="s">
        <v>58</v>
      </c>
      <c r="D114" s="9" t="s">
        <v>186</v>
      </c>
      <c r="E114" s="9" t="s">
        <v>176</v>
      </c>
      <c r="F114" s="11" t="str">
        <f t="shared" si="1"/>
        <v>LG Side-by-Side Lemari Es Black Doff</v>
      </c>
      <c r="G114" s="12">
        <v>25.0</v>
      </c>
      <c r="H114" s="12">
        <v>2.525E7</v>
      </c>
    </row>
    <row r="115">
      <c r="A115" s="9" t="s">
        <v>187</v>
      </c>
      <c r="B115" s="10" t="s">
        <v>174</v>
      </c>
      <c r="C115" s="9" t="s">
        <v>58</v>
      </c>
      <c r="D115" s="9" t="s">
        <v>186</v>
      </c>
      <c r="E115" s="9" t="s">
        <v>178</v>
      </c>
      <c r="F115" s="11" t="str">
        <f t="shared" si="1"/>
        <v>LG Side-by-Side Lemari Es Bloody Red</v>
      </c>
      <c r="G115" s="12">
        <v>25.0</v>
      </c>
      <c r="H115" s="12">
        <v>2.525E7</v>
      </c>
    </row>
    <row r="116">
      <c r="A116" s="9" t="s">
        <v>188</v>
      </c>
      <c r="B116" s="10" t="s">
        <v>174</v>
      </c>
      <c r="C116" s="9" t="s">
        <v>34</v>
      </c>
      <c r="D116" s="9" t="s">
        <v>175</v>
      </c>
      <c r="E116" s="9" t="s">
        <v>176</v>
      </c>
      <c r="F116" s="11" t="str">
        <f t="shared" si="1"/>
        <v>Samsung 1-Door Lemari Es Black Doff</v>
      </c>
      <c r="G116" s="12">
        <v>25.0</v>
      </c>
      <c r="H116" s="12">
        <v>3000000.0</v>
      </c>
    </row>
    <row r="117">
      <c r="A117" s="9" t="s">
        <v>189</v>
      </c>
      <c r="B117" s="10" t="s">
        <v>174</v>
      </c>
      <c r="C117" s="9" t="s">
        <v>34</v>
      </c>
      <c r="D117" s="9" t="s">
        <v>175</v>
      </c>
      <c r="E117" s="9" t="s">
        <v>178</v>
      </c>
      <c r="F117" s="11" t="str">
        <f t="shared" si="1"/>
        <v>Samsung 1-Door Lemari Es Bloody Red</v>
      </c>
      <c r="G117" s="12">
        <v>25.0</v>
      </c>
      <c r="H117" s="12">
        <v>3000000.0</v>
      </c>
    </row>
    <row r="118">
      <c r="A118" s="9" t="s">
        <v>190</v>
      </c>
      <c r="B118" s="10" t="s">
        <v>174</v>
      </c>
      <c r="C118" s="9" t="s">
        <v>34</v>
      </c>
      <c r="D118" s="9" t="s">
        <v>180</v>
      </c>
      <c r="E118" s="9" t="s">
        <v>176</v>
      </c>
      <c r="F118" s="11" t="str">
        <f t="shared" si="1"/>
        <v>Samsung 2-Door Lemari Es Black Doff</v>
      </c>
      <c r="G118" s="12">
        <v>25.0</v>
      </c>
      <c r="H118" s="12">
        <v>5000000.0</v>
      </c>
    </row>
    <row r="119">
      <c r="A119" s="9" t="s">
        <v>191</v>
      </c>
      <c r="B119" s="10" t="s">
        <v>174</v>
      </c>
      <c r="C119" s="9" t="s">
        <v>34</v>
      </c>
      <c r="D119" s="9" t="s">
        <v>180</v>
      </c>
      <c r="E119" s="9" t="s">
        <v>178</v>
      </c>
      <c r="F119" s="11" t="str">
        <f t="shared" si="1"/>
        <v>Samsung 2-Door Lemari Es Bloody Red</v>
      </c>
      <c r="G119" s="12">
        <v>25.0</v>
      </c>
      <c r="H119" s="12">
        <v>5000000.0</v>
      </c>
    </row>
    <row r="120">
      <c r="A120" s="9" t="s">
        <v>192</v>
      </c>
      <c r="B120" s="10" t="s">
        <v>174</v>
      </c>
      <c r="C120" s="9" t="s">
        <v>34</v>
      </c>
      <c r="D120" s="9" t="s">
        <v>183</v>
      </c>
      <c r="E120" s="9" t="s">
        <v>176</v>
      </c>
      <c r="F120" s="11" t="str">
        <f t="shared" si="1"/>
        <v>Samsung Multi Door Lemari Es Black Doff</v>
      </c>
      <c r="G120" s="12">
        <v>25.0</v>
      </c>
      <c r="H120" s="12">
        <v>1.175E7</v>
      </c>
    </row>
    <row r="121">
      <c r="A121" s="9" t="s">
        <v>193</v>
      </c>
      <c r="B121" s="10" t="s">
        <v>174</v>
      </c>
      <c r="C121" s="9" t="s">
        <v>34</v>
      </c>
      <c r="D121" s="9" t="s">
        <v>183</v>
      </c>
      <c r="E121" s="9" t="s">
        <v>178</v>
      </c>
      <c r="F121" s="11" t="str">
        <f t="shared" si="1"/>
        <v>Samsung Multi Door Lemari Es Bloody Red</v>
      </c>
      <c r="G121" s="12">
        <v>25.0</v>
      </c>
      <c r="H121" s="12">
        <v>1.175E7</v>
      </c>
    </row>
    <row r="122">
      <c r="A122" s="9" t="s">
        <v>194</v>
      </c>
      <c r="B122" s="10" t="s">
        <v>174</v>
      </c>
      <c r="C122" s="9" t="s">
        <v>34</v>
      </c>
      <c r="D122" s="9" t="s">
        <v>186</v>
      </c>
      <c r="E122" s="9" t="s">
        <v>176</v>
      </c>
      <c r="F122" s="11" t="str">
        <f t="shared" si="1"/>
        <v>Samsung Side-by-Side Lemari Es Black Doff</v>
      </c>
      <c r="G122" s="12">
        <v>25.0</v>
      </c>
      <c r="H122" s="12">
        <v>1.55E7</v>
      </c>
    </row>
    <row r="123">
      <c r="A123" s="9" t="s">
        <v>195</v>
      </c>
      <c r="B123" s="10" t="s">
        <v>174</v>
      </c>
      <c r="C123" s="9" t="s">
        <v>34</v>
      </c>
      <c r="D123" s="9" t="s">
        <v>186</v>
      </c>
      <c r="E123" s="9" t="s">
        <v>178</v>
      </c>
      <c r="F123" s="11" t="str">
        <f t="shared" si="1"/>
        <v>Samsung Side-by-Side Lemari Es Bloody Red</v>
      </c>
      <c r="G123" s="12">
        <v>25.0</v>
      </c>
      <c r="H123" s="12">
        <v>1.55E7</v>
      </c>
    </row>
    <row r="124">
      <c r="A124" s="9" t="s">
        <v>196</v>
      </c>
      <c r="B124" s="10" t="s">
        <v>174</v>
      </c>
      <c r="C124" s="9" t="s">
        <v>64</v>
      </c>
      <c r="D124" s="9" t="s">
        <v>175</v>
      </c>
      <c r="E124" s="9" t="s">
        <v>176</v>
      </c>
      <c r="F124" s="11" t="str">
        <f t="shared" si="1"/>
        <v>Sharp 1-Door Lemari Es Black Doff</v>
      </c>
      <c r="G124" s="12">
        <v>25.0</v>
      </c>
      <c r="H124" s="12">
        <v>1250000.0</v>
      </c>
    </row>
    <row r="125">
      <c r="A125" s="9" t="s">
        <v>197</v>
      </c>
      <c r="B125" s="10" t="s">
        <v>174</v>
      </c>
      <c r="C125" s="9" t="s">
        <v>64</v>
      </c>
      <c r="D125" s="9" t="s">
        <v>175</v>
      </c>
      <c r="E125" s="9" t="s">
        <v>178</v>
      </c>
      <c r="F125" s="11" t="str">
        <f t="shared" si="1"/>
        <v>Sharp 1-Door Lemari Es Bloody Red</v>
      </c>
      <c r="G125" s="12">
        <v>25.0</v>
      </c>
      <c r="H125" s="12">
        <v>1250000.0</v>
      </c>
    </row>
    <row r="126">
      <c r="A126" s="9" t="s">
        <v>198</v>
      </c>
      <c r="B126" s="10" t="s">
        <v>174</v>
      </c>
      <c r="C126" s="9" t="s">
        <v>64</v>
      </c>
      <c r="D126" s="9" t="s">
        <v>180</v>
      </c>
      <c r="E126" s="9" t="s">
        <v>176</v>
      </c>
      <c r="F126" s="11" t="str">
        <f t="shared" si="1"/>
        <v>Sharp 2-Door Lemari Es Black Doff</v>
      </c>
      <c r="G126" s="12">
        <v>25.0</v>
      </c>
      <c r="H126" s="12">
        <v>4750000.0</v>
      </c>
    </row>
    <row r="127">
      <c r="A127" s="9" t="s">
        <v>199</v>
      </c>
      <c r="B127" s="10" t="s">
        <v>174</v>
      </c>
      <c r="C127" s="9" t="s">
        <v>64</v>
      </c>
      <c r="D127" s="9" t="s">
        <v>180</v>
      </c>
      <c r="E127" s="9" t="s">
        <v>178</v>
      </c>
      <c r="F127" s="11" t="str">
        <f t="shared" si="1"/>
        <v>Sharp 2-Door Lemari Es Bloody Red</v>
      </c>
      <c r="G127" s="12">
        <v>25.0</v>
      </c>
      <c r="H127" s="12">
        <v>4750000.0</v>
      </c>
    </row>
    <row r="128">
      <c r="A128" s="9" t="s">
        <v>200</v>
      </c>
      <c r="B128" s="10" t="s">
        <v>174</v>
      </c>
      <c r="C128" s="9" t="s">
        <v>64</v>
      </c>
      <c r="D128" s="9" t="s">
        <v>183</v>
      </c>
      <c r="E128" s="9" t="s">
        <v>176</v>
      </c>
      <c r="F128" s="11" t="str">
        <f t="shared" si="1"/>
        <v>Sharp Multi Door Lemari Es Black Doff</v>
      </c>
      <c r="G128" s="12">
        <v>25.0</v>
      </c>
      <c r="H128" s="12">
        <v>1.325E7</v>
      </c>
    </row>
    <row r="129">
      <c r="A129" s="9" t="s">
        <v>201</v>
      </c>
      <c r="B129" s="10" t="s">
        <v>174</v>
      </c>
      <c r="C129" s="9" t="s">
        <v>64</v>
      </c>
      <c r="D129" s="9" t="s">
        <v>183</v>
      </c>
      <c r="E129" s="9" t="s">
        <v>178</v>
      </c>
      <c r="F129" s="11" t="str">
        <f t="shared" si="1"/>
        <v>Sharp Multi Door Lemari Es Bloody Red</v>
      </c>
      <c r="G129" s="12">
        <v>25.0</v>
      </c>
      <c r="H129" s="12">
        <v>1.325E7</v>
      </c>
    </row>
    <row r="130">
      <c r="A130" s="9" t="s">
        <v>202</v>
      </c>
      <c r="B130" s="10" t="s">
        <v>174</v>
      </c>
      <c r="C130" s="9" t="s">
        <v>64</v>
      </c>
      <c r="D130" s="9" t="s">
        <v>186</v>
      </c>
      <c r="E130" s="9" t="s">
        <v>176</v>
      </c>
      <c r="F130" s="11" t="str">
        <f t="shared" si="1"/>
        <v>Sharp Side-by-Side Lemari Es Black Doff</v>
      </c>
      <c r="G130" s="12">
        <v>25.0</v>
      </c>
      <c r="H130" s="12">
        <v>2.3E7</v>
      </c>
    </row>
    <row r="131">
      <c r="A131" s="9" t="s">
        <v>203</v>
      </c>
      <c r="B131" s="10" t="s">
        <v>174</v>
      </c>
      <c r="C131" s="9" t="s">
        <v>64</v>
      </c>
      <c r="D131" s="9" t="s">
        <v>186</v>
      </c>
      <c r="E131" s="9" t="s">
        <v>178</v>
      </c>
      <c r="F131" s="11" t="str">
        <f t="shared" si="1"/>
        <v>Sharp Side-by-Side Lemari Es Bloody Red</v>
      </c>
      <c r="G131" s="12">
        <v>25.0</v>
      </c>
      <c r="H131" s="12">
        <v>2.3E7</v>
      </c>
    </row>
    <row r="132">
      <c r="A132" s="9" t="s">
        <v>204</v>
      </c>
      <c r="B132" s="10" t="s">
        <v>174</v>
      </c>
      <c r="C132" s="9" t="s">
        <v>205</v>
      </c>
      <c r="D132" s="9" t="s">
        <v>175</v>
      </c>
      <c r="E132" s="9" t="s">
        <v>176</v>
      </c>
      <c r="F132" s="11" t="str">
        <f t="shared" si="1"/>
        <v>Toshiba 1-Door Lemari Es Black Doff</v>
      </c>
      <c r="G132" s="12">
        <v>25.0</v>
      </c>
      <c r="H132" s="12">
        <v>3000000.0</v>
      </c>
    </row>
    <row r="133">
      <c r="A133" s="9" t="s">
        <v>206</v>
      </c>
      <c r="B133" s="10" t="s">
        <v>174</v>
      </c>
      <c r="C133" s="9" t="s">
        <v>205</v>
      </c>
      <c r="D133" s="9" t="s">
        <v>175</v>
      </c>
      <c r="E133" s="9" t="s">
        <v>178</v>
      </c>
      <c r="F133" s="11" t="str">
        <f t="shared" si="1"/>
        <v>Toshiba 1-Door Lemari Es Bloody Red</v>
      </c>
      <c r="G133" s="12">
        <v>25.0</v>
      </c>
      <c r="H133" s="12">
        <v>3000000.0</v>
      </c>
    </row>
    <row r="134">
      <c r="A134" s="9" t="s">
        <v>207</v>
      </c>
      <c r="B134" s="10" t="s">
        <v>174</v>
      </c>
      <c r="C134" s="9" t="s">
        <v>205</v>
      </c>
      <c r="D134" s="9" t="s">
        <v>180</v>
      </c>
      <c r="E134" s="9" t="s">
        <v>176</v>
      </c>
      <c r="F134" s="11" t="str">
        <f t="shared" si="1"/>
        <v>Toshiba 2-Door Lemari Es Black Doff</v>
      </c>
      <c r="G134" s="12">
        <v>25.0</v>
      </c>
      <c r="H134" s="12">
        <v>3000000.0</v>
      </c>
    </row>
    <row r="135">
      <c r="A135" s="9" t="s">
        <v>208</v>
      </c>
      <c r="B135" s="10" t="s">
        <v>174</v>
      </c>
      <c r="C135" s="9" t="s">
        <v>205</v>
      </c>
      <c r="D135" s="9" t="s">
        <v>180</v>
      </c>
      <c r="E135" s="9" t="s">
        <v>178</v>
      </c>
      <c r="F135" s="11" t="str">
        <f t="shared" si="1"/>
        <v>Toshiba 2-Door Lemari Es Bloody Red</v>
      </c>
      <c r="G135" s="12">
        <v>25.0</v>
      </c>
      <c r="H135" s="12">
        <v>3000000.0</v>
      </c>
    </row>
    <row r="136">
      <c r="A136" s="9" t="s">
        <v>209</v>
      </c>
      <c r="B136" s="10" t="s">
        <v>174</v>
      </c>
      <c r="C136" s="9" t="s">
        <v>205</v>
      </c>
      <c r="D136" s="9" t="s">
        <v>183</v>
      </c>
      <c r="E136" s="9" t="s">
        <v>176</v>
      </c>
      <c r="F136" s="11" t="str">
        <f t="shared" si="1"/>
        <v>Toshiba Multi Door Lemari Es Black Doff</v>
      </c>
      <c r="G136" s="12">
        <v>25.0</v>
      </c>
      <c r="H136" s="12">
        <v>1.025E7</v>
      </c>
    </row>
    <row r="137">
      <c r="A137" s="9" t="s">
        <v>210</v>
      </c>
      <c r="B137" s="10" t="s">
        <v>174</v>
      </c>
      <c r="C137" s="9" t="s">
        <v>205</v>
      </c>
      <c r="D137" s="9" t="s">
        <v>183</v>
      </c>
      <c r="E137" s="9" t="s">
        <v>178</v>
      </c>
      <c r="F137" s="11" t="str">
        <f t="shared" si="1"/>
        <v>Toshiba Multi Door Lemari Es Bloody Red</v>
      </c>
      <c r="G137" s="12">
        <v>25.0</v>
      </c>
      <c r="H137" s="12">
        <v>1.025E7</v>
      </c>
    </row>
    <row r="138">
      <c r="A138" s="9" t="s">
        <v>211</v>
      </c>
      <c r="B138" s="10" t="s">
        <v>174</v>
      </c>
      <c r="C138" s="9" t="s">
        <v>205</v>
      </c>
      <c r="D138" s="9" t="s">
        <v>186</v>
      </c>
      <c r="E138" s="9" t="s">
        <v>176</v>
      </c>
      <c r="F138" s="11" t="str">
        <f t="shared" si="1"/>
        <v>Toshiba Side-by-Side Lemari Es Black Doff</v>
      </c>
      <c r="G138" s="12">
        <v>25.0</v>
      </c>
      <c r="H138" s="16">
        <v>2.6E7</v>
      </c>
    </row>
    <row r="139">
      <c r="A139" s="9" t="s">
        <v>212</v>
      </c>
      <c r="B139" s="10" t="s">
        <v>174</v>
      </c>
      <c r="C139" s="9" t="s">
        <v>205</v>
      </c>
      <c r="D139" s="9" t="s">
        <v>186</v>
      </c>
      <c r="E139" s="9" t="s">
        <v>178</v>
      </c>
      <c r="F139" s="11" t="str">
        <f t="shared" si="1"/>
        <v>Toshiba Side-by-Side Lemari Es Bloody Red</v>
      </c>
      <c r="G139" s="12">
        <v>25.0</v>
      </c>
      <c r="H139" s="16">
        <v>2.6E7</v>
      </c>
    </row>
    <row r="140">
      <c r="A140" s="9" t="s">
        <v>213</v>
      </c>
      <c r="B140" s="10" t="s">
        <v>174</v>
      </c>
      <c r="C140" s="9" t="s">
        <v>214</v>
      </c>
      <c r="D140" s="9" t="s">
        <v>175</v>
      </c>
      <c r="E140" s="9" t="s">
        <v>176</v>
      </c>
      <c r="F140" s="11" t="str">
        <f t="shared" si="1"/>
        <v>Polytron 1-Door Lemari Es Black Doff</v>
      </c>
      <c r="G140" s="12">
        <v>25.0</v>
      </c>
      <c r="H140" s="12">
        <v>1750000.0</v>
      </c>
    </row>
    <row r="141">
      <c r="A141" s="9" t="s">
        <v>215</v>
      </c>
      <c r="B141" s="10" t="s">
        <v>174</v>
      </c>
      <c r="C141" s="9" t="s">
        <v>214</v>
      </c>
      <c r="D141" s="9" t="s">
        <v>175</v>
      </c>
      <c r="E141" s="9" t="s">
        <v>178</v>
      </c>
      <c r="F141" s="11" t="str">
        <f t="shared" si="1"/>
        <v>Polytron 1-Door Lemari Es Bloody Red</v>
      </c>
      <c r="G141" s="12">
        <v>25.0</v>
      </c>
      <c r="H141" s="12">
        <v>1750000.0</v>
      </c>
    </row>
    <row r="142">
      <c r="A142" s="9" t="s">
        <v>216</v>
      </c>
      <c r="B142" s="10" t="s">
        <v>174</v>
      </c>
      <c r="C142" s="9" t="s">
        <v>214</v>
      </c>
      <c r="D142" s="9" t="s">
        <v>180</v>
      </c>
      <c r="E142" s="9" t="s">
        <v>176</v>
      </c>
      <c r="F142" s="11" t="str">
        <f t="shared" si="1"/>
        <v>Polytron 2-Door Lemari Es Black Doff</v>
      </c>
      <c r="G142" s="12">
        <v>25.0</v>
      </c>
      <c r="H142" s="12">
        <v>4250000.0</v>
      </c>
    </row>
    <row r="143">
      <c r="A143" s="9" t="s">
        <v>217</v>
      </c>
      <c r="B143" s="10" t="s">
        <v>174</v>
      </c>
      <c r="C143" s="9" t="s">
        <v>214</v>
      </c>
      <c r="D143" s="9" t="s">
        <v>180</v>
      </c>
      <c r="E143" s="9" t="s">
        <v>178</v>
      </c>
      <c r="F143" s="11" t="str">
        <f t="shared" si="1"/>
        <v>Polytron 2-Door Lemari Es Bloody Red</v>
      </c>
      <c r="G143" s="12">
        <v>25.0</v>
      </c>
      <c r="H143" s="12">
        <v>4250000.0</v>
      </c>
    </row>
    <row r="144">
      <c r="A144" s="9" t="s">
        <v>218</v>
      </c>
      <c r="B144" s="10" t="s">
        <v>174</v>
      </c>
      <c r="C144" s="9" t="s">
        <v>214</v>
      </c>
      <c r="D144" s="9" t="s">
        <v>183</v>
      </c>
      <c r="E144" s="9" t="s">
        <v>176</v>
      </c>
      <c r="F144" s="11" t="str">
        <f t="shared" si="1"/>
        <v>Polytron Multi Door Lemari Es Black Doff</v>
      </c>
      <c r="G144" s="12">
        <v>25.0</v>
      </c>
      <c r="H144" s="12">
        <v>9250000.0</v>
      </c>
    </row>
    <row r="145">
      <c r="A145" s="9" t="s">
        <v>219</v>
      </c>
      <c r="B145" s="10" t="s">
        <v>174</v>
      </c>
      <c r="C145" s="9" t="s">
        <v>214</v>
      </c>
      <c r="D145" s="9" t="s">
        <v>183</v>
      </c>
      <c r="E145" s="9" t="s">
        <v>178</v>
      </c>
      <c r="F145" s="11" t="str">
        <f t="shared" si="1"/>
        <v>Polytron Multi Door Lemari Es Bloody Red</v>
      </c>
      <c r="G145" s="12">
        <v>25.0</v>
      </c>
      <c r="H145" s="12">
        <v>9250000.0</v>
      </c>
    </row>
    <row r="146">
      <c r="A146" s="9" t="s">
        <v>220</v>
      </c>
      <c r="B146" s="10" t="s">
        <v>174</v>
      </c>
      <c r="C146" s="9" t="s">
        <v>214</v>
      </c>
      <c r="D146" s="9" t="s">
        <v>186</v>
      </c>
      <c r="E146" s="9" t="s">
        <v>176</v>
      </c>
      <c r="F146" s="11" t="str">
        <f t="shared" si="1"/>
        <v>Polytron Side-by-Side Lemari Es Black Doff</v>
      </c>
      <c r="G146" s="12">
        <v>25.0</v>
      </c>
      <c r="H146" s="12">
        <v>1.575E7</v>
      </c>
    </row>
    <row r="147">
      <c r="A147" s="9" t="s">
        <v>221</v>
      </c>
      <c r="B147" s="10" t="s">
        <v>174</v>
      </c>
      <c r="C147" s="9" t="s">
        <v>214</v>
      </c>
      <c r="D147" s="9" t="s">
        <v>186</v>
      </c>
      <c r="E147" s="9" t="s">
        <v>178</v>
      </c>
      <c r="F147" s="11" t="str">
        <f t="shared" si="1"/>
        <v>Polytron Side-by-Side Lemari Es Bloody Red</v>
      </c>
      <c r="G147" s="12">
        <v>25.0</v>
      </c>
      <c r="H147" s="12">
        <v>1.575E7</v>
      </c>
    </row>
    <row r="148">
      <c r="A148" s="9" t="s">
        <v>222</v>
      </c>
      <c r="B148" s="17" t="s">
        <v>223</v>
      </c>
      <c r="C148" s="9" t="s">
        <v>224</v>
      </c>
      <c r="D148" s="9" t="s">
        <v>225</v>
      </c>
      <c r="E148" s="9" t="s">
        <v>226</v>
      </c>
      <c r="F148" s="11" t="str">
        <f t="shared" si="1"/>
        <v>Dyson Upright Vacuum Cleaner Orange Sunset</v>
      </c>
      <c r="G148" s="12">
        <v>25.0</v>
      </c>
      <c r="H148" s="12">
        <v>500000.0</v>
      </c>
    </row>
    <row r="149">
      <c r="A149" s="9" t="s">
        <v>227</v>
      </c>
      <c r="B149" s="17" t="s">
        <v>223</v>
      </c>
      <c r="C149" s="9" t="s">
        <v>224</v>
      </c>
      <c r="D149" s="9" t="s">
        <v>225</v>
      </c>
      <c r="E149" s="9" t="s">
        <v>228</v>
      </c>
      <c r="F149" s="11" t="str">
        <f t="shared" si="1"/>
        <v>Dyson Upright Vacuum Cleaner Green Sage</v>
      </c>
      <c r="G149" s="12">
        <v>25.0</v>
      </c>
      <c r="H149" s="12">
        <v>500000.0</v>
      </c>
    </row>
    <row r="150">
      <c r="A150" s="9" t="s">
        <v>229</v>
      </c>
      <c r="B150" s="17" t="s">
        <v>223</v>
      </c>
      <c r="C150" s="9" t="s">
        <v>224</v>
      </c>
      <c r="D150" s="9" t="s">
        <v>230</v>
      </c>
      <c r="E150" s="9" t="s">
        <v>226</v>
      </c>
      <c r="F150" s="11" t="str">
        <f t="shared" si="1"/>
        <v>Dyson Canister Vacuum Cleaner Orange Sunset</v>
      </c>
      <c r="G150" s="12">
        <v>25.0</v>
      </c>
      <c r="H150" s="12">
        <v>1100000.0</v>
      </c>
    </row>
    <row r="151">
      <c r="A151" s="9" t="s">
        <v>231</v>
      </c>
      <c r="B151" s="17" t="s">
        <v>223</v>
      </c>
      <c r="C151" s="9" t="s">
        <v>224</v>
      </c>
      <c r="D151" s="9" t="s">
        <v>230</v>
      </c>
      <c r="E151" s="9" t="s">
        <v>228</v>
      </c>
      <c r="F151" s="11" t="str">
        <f t="shared" si="1"/>
        <v>Dyson Canister Vacuum Cleaner Green Sage</v>
      </c>
      <c r="G151" s="12">
        <v>25.0</v>
      </c>
      <c r="H151" s="12">
        <v>1100000.0</v>
      </c>
    </row>
    <row r="152">
      <c r="A152" s="9" t="s">
        <v>232</v>
      </c>
      <c r="B152" s="17" t="s">
        <v>223</v>
      </c>
      <c r="C152" s="9" t="s">
        <v>224</v>
      </c>
      <c r="D152" s="9" t="s">
        <v>233</v>
      </c>
      <c r="E152" s="9" t="s">
        <v>226</v>
      </c>
      <c r="F152" s="11" t="str">
        <f t="shared" si="1"/>
        <v>Dyson Stick Vacuum Cleaner Orange Sunset</v>
      </c>
      <c r="G152" s="12">
        <v>25.0</v>
      </c>
      <c r="H152" s="12">
        <v>2900000.0</v>
      </c>
    </row>
    <row r="153">
      <c r="A153" s="9" t="s">
        <v>234</v>
      </c>
      <c r="B153" s="17" t="s">
        <v>223</v>
      </c>
      <c r="C153" s="9" t="s">
        <v>224</v>
      </c>
      <c r="D153" s="9" t="s">
        <v>233</v>
      </c>
      <c r="E153" s="9" t="s">
        <v>228</v>
      </c>
      <c r="F153" s="11" t="str">
        <f t="shared" si="1"/>
        <v>Dyson Stick Vacuum Cleaner Green Sage</v>
      </c>
      <c r="G153" s="12">
        <v>25.0</v>
      </c>
      <c r="H153" s="12">
        <v>2900000.0</v>
      </c>
    </row>
    <row r="154">
      <c r="A154" s="9" t="s">
        <v>235</v>
      </c>
      <c r="B154" s="17" t="s">
        <v>223</v>
      </c>
      <c r="C154" s="9" t="s">
        <v>224</v>
      </c>
      <c r="D154" s="9" t="s">
        <v>236</v>
      </c>
      <c r="E154" s="9" t="s">
        <v>226</v>
      </c>
      <c r="F154" s="11" t="str">
        <f t="shared" si="1"/>
        <v>Dyson Handheld Vacuum Cleaner Orange Sunset</v>
      </c>
      <c r="G154" s="12">
        <v>25.0</v>
      </c>
      <c r="H154" s="12">
        <v>4300000.0</v>
      </c>
    </row>
    <row r="155">
      <c r="A155" s="9" t="s">
        <v>237</v>
      </c>
      <c r="B155" s="17" t="s">
        <v>223</v>
      </c>
      <c r="C155" s="9" t="s">
        <v>224</v>
      </c>
      <c r="D155" s="9" t="s">
        <v>236</v>
      </c>
      <c r="E155" s="9" t="s">
        <v>228</v>
      </c>
      <c r="F155" s="11" t="str">
        <f t="shared" si="1"/>
        <v>Dyson Handheld Vacuum Cleaner Green Sage</v>
      </c>
      <c r="G155" s="12">
        <v>25.0</v>
      </c>
      <c r="H155" s="12">
        <v>4300000.0</v>
      </c>
    </row>
    <row r="156">
      <c r="A156" s="9" t="s">
        <v>238</v>
      </c>
      <c r="B156" s="17" t="s">
        <v>223</v>
      </c>
      <c r="C156" s="9" t="s">
        <v>224</v>
      </c>
      <c r="D156" s="9" t="s">
        <v>239</v>
      </c>
      <c r="E156" s="9" t="s">
        <v>226</v>
      </c>
      <c r="F156" s="11" t="str">
        <f t="shared" si="1"/>
        <v>Dyson Robot Vacuum Cleaner Orange Sunset</v>
      </c>
      <c r="G156" s="12">
        <v>25.0</v>
      </c>
      <c r="H156" s="12">
        <v>8050000.0</v>
      </c>
    </row>
    <row r="157">
      <c r="A157" s="9" t="s">
        <v>240</v>
      </c>
      <c r="B157" s="17" t="s">
        <v>223</v>
      </c>
      <c r="C157" s="9" t="s">
        <v>224</v>
      </c>
      <c r="D157" s="9" t="s">
        <v>239</v>
      </c>
      <c r="E157" s="9" t="s">
        <v>228</v>
      </c>
      <c r="F157" s="11" t="str">
        <f t="shared" si="1"/>
        <v>Dyson Robot Vacuum Cleaner Green Sage</v>
      </c>
      <c r="G157" s="12">
        <v>25.0</v>
      </c>
      <c r="H157" s="12">
        <v>8050000.0</v>
      </c>
    </row>
    <row r="158">
      <c r="A158" s="9" t="s">
        <v>241</v>
      </c>
      <c r="B158" s="17" t="s">
        <v>223</v>
      </c>
      <c r="C158" s="9" t="s">
        <v>142</v>
      </c>
      <c r="D158" s="9" t="s">
        <v>225</v>
      </c>
      <c r="E158" s="9" t="s">
        <v>226</v>
      </c>
      <c r="F158" s="11" t="str">
        <f t="shared" si="1"/>
        <v>Electrolux Upright Vacuum Cleaner Orange Sunset</v>
      </c>
      <c r="G158" s="12">
        <v>25.0</v>
      </c>
      <c r="H158" s="12">
        <v>400000.0</v>
      </c>
    </row>
    <row r="159">
      <c r="A159" s="9" t="s">
        <v>242</v>
      </c>
      <c r="B159" s="17" t="s">
        <v>223</v>
      </c>
      <c r="C159" s="9" t="s">
        <v>142</v>
      </c>
      <c r="D159" s="9" t="s">
        <v>225</v>
      </c>
      <c r="E159" s="9" t="s">
        <v>228</v>
      </c>
      <c r="F159" s="11" t="str">
        <f t="shared" si="1"/>
        <v>Electrolux Upright Vacuum Cleaner Green Sage</v>
      </c>
      <c r="G159" s="12">
        <v>25.0</v>
      </c>
      <c r="H159" s="12">
        <v>400000.0</v>
      </c>
    </row>
    <row r="160">
      <c r="A160" s="9" t="s">
        <v>243</v>
      </c>
      <c r="B160" s="17" t="s">
        <v>223</v>
      </c>
      <c r="C160" s="9" t="s">
        <v>142</v>
      </c>
      <c r="D160" s="9" t="s">
        <v>230</v>
      </c>
      <c r="E160" s="9" t="s">
        <v>226</v>
      </c>
      <c r="F160" s="11" t="str">
        <f t="shared" si="1"/>
        <v>Electrolux Canister Vacuum Cleaner Orange Sunset</v>
      </c>
      <c r="G160" s="12">
        <v>25.0</v>
      </c>
      <c r="H160" s="12">
        <v>1100000.0</v>
      </c>
    </row>
    <row r="161">
      <c r="A161" s="9" t="s">
        <v>244</v>
      </c>
      <c r="B161" s="17" t="s">
        <v>223</v>
      </c>
      <c r="C161" s="9" t="s">
        <v>142</v>
      </c>
      <c r="D161" s="9" t="s">
        <v>230</v>
      </c>
      <c r="E161" s="9" t="s">
        <v>228</v>
      </c>
      <c r="F161" s="11" t="str">
        <f t="shared" si="1"/>
        <v>Electrolux Canister Vacuum Cleaner Green Sage</v>
      </c>
      <c r="G161" s="12">
        <v>25.0</v>
      </c>
      <c r="H161" s="12">
        <v>1100000.0</v>
      </c>
    </row>
    <row r="162">
      <c r="A162" s="9" t="s">
        <v>245</v>
      </c>
      <c r="B162" s="17" t="s">
        <v>223</v>
      </c>
      <c r="C162" s="9" t="s">
        <v>142</v>
      </c>
      <c r="D162" s="9" t="s">
        <v>233</v>
      </c>
      <c r="E162" s="9" t="s">
        <v>226</v>
      </c>
      <c r="F162" s="11" t="str">
        <f t="shared" si="1"/>
        <v>Electrolux Stick Vacuum Cleaner Orange Sunset</v>
      </c>
      <c r="G162" s="12">
        <v>25.0</v>
      </c>
      <c r="H162" s="12">
        <v>2500000.0</v>
      </c>
    </row>
    <row r="163">
      <c r="A163" s="9" t="s">
        <v>246</v>
      </c>
      <c r="B163" s="17" t="s">
        <v>223</v>
      </c>
      <c r="C163" s="9" t="s">
        <v>142</v>
      </c>
      <c r="D163" s="9" t="s">
        <v>233</v>
      </c>
      <c r="E163" s="9" t="s">
        <v>228</v>
      </c>
      <c r="F163" s="11" t="str">
        <f t="shared" si="1"/>
        <v>Electrolux Stick Vacuum Cleaner Green Sage</v>
      </c>
      <c r="G163" s="12">
        <v>25.0</v>
      </c>
      <c r="H163" s="12">
        <v>2500000.0</v>
      </c>
    </row>
    <row r="164">
      <c r="A164" s="9" t="s">
        <v>247</v>
      </c>
      <c r="B164" s="17" t="s">
        <v>223</v>
      </c>
      <c r="C164" s="9" t="s">
        <v>142</v>
      </c>
      <c r="D164" s="9" t="s">
        <v>236</v>
      </c>
      <c r="E164" s="9" t="s">
        <v>226</v>
      </c>
      <c r="F164" s="11" t="str">
        <f t="shared" si="1"/>
        <v>Electrolux Handheld Vacuum Cleaner Orange Sunset</v>
      </c>
      <c r="G164" s="12">
        <v>25.0</v>
      </c>
      <c r="H164" s="12">
        <v>4050000.0</v>
      </c>
    </row>
    <row r="165">
      <c r="A165" s="9" t="s">
        <v>248</v>
      </c>
      <c r="B165" s="17" t="s">
        <v>223</v>
      </c>
      <c r="C165" s="9" t="s">
        <v>142</v>
      </c>
      <c r="D165" s="9" t="s">
        <v>236</v>
      </c>
      <c r="E165" s="9" t="s">
        <v>228</v>
      </c>
      <c r="F165" s="11" t="str">
        <f t="shared" si="1"/>
        <v>Electrolux Handheld Vacuum Cleaner Green Sage</v>
      </c>
      <c r="G165" s="12">
        <v>25.0</v>
      </c>
      <c r="H165" s="12">
        <v>4050000.0</v>
      </c>
    </row>
    <row r="166">
      <c r="A166" s="9" t="s">
        <v>249</v>
      </c>
      <c r="B166" s="17" t="s">
        <v>223</v>
      </c>
      <c r="C166" s="9" t="s">
        <v>142</v>
      </c>
      <c r="D166" s="9" t="s">
        <v>239</v>
      </c>
      <c r="E166" s="9" t="s">
        <v>226</v>
      </c>
      <c r="F166" s="11" t="str">
        <f t="shared" si="1"/>
        <v>Electrolux Robot Vacuum Cleaner Orange Sunset</v>
      </c>
      <c r="G166" s="12">
        <v>25.0</v>
      </c>
      <c r="H166" s="12">
        <v>6550000.0</v>
      </c>
    </row>
    <row r="167">
      <c r="A167" s="9" t="s">
        <v>250</v>
      </c>
      <c r="B167" s="17" t="s">
        <v>223</v>
      </c>
      <c r="C167" s="9" t="s">
        <v>142</v>
      </c>
      <c r="D167" s="9" t="s">
        <v>239</v>
      </c>
      <c r="E167" s="9" t="s">
        <v>228</v>
      </c>
      <c r="F167" s="11" t="str">
        <f t="shared" si="1"/>
        <v>Electrolux Robot Vacuum Cleaner Green Sage</v>
      </c>
      <c r="G167" s="12">
        <v>25.0</v>
      </c>
      <c r="H167" s="12">
        <v>6550000.0</v>
      </c>
    </row>
    <row r="168">
      <c r="A168" s="9" t="s">
        <v>251</v>
      </c>
      <c r="B168" s="17" t="s">
        <v>223</v>
      </c>
      <c r="C168" s="9" t="s">
        <v>252</v>
      </c>
      <c r="D168" s="9" t="s">
        <v>225</v>
      </c>
      <c r="E168" s="9" t="s">
        <v>226</v>
      </c>
      <c r="F168" s="11" t="str">
        <f t="shared" si="1"/>
        <v>Bosch Upright Vacuum Cleaner Orange Sunset</v>
      </c>
      <c r="G168" s="12">
        <v>25.0</v>
      </c>
      <c r="H168" s="12">
        <v>500000.0</v>
      </c>
    </row>
    <row r="169">
      <c r="A169" s="9" t="s">
        <v>253</v>
      </c>
      <c r="B169" s="17" t="s">
        <v>223</v>
      </c>
      <c r="C169" s="9" t="s">
        <v>252</v>
      </c>
      <c r="D169" s="9" t="s">
        <v>225</v>
      </c>
      <c r="E169" s="9" t="s">
        <v>228</v>
      </c>
      <c r="F169" s="11" t="str">
        <f t="shared" si="1"/>
        <v>Bosch Upright Vacuum Cleaner Green Sage</v>
      </c>
      <c r="G169" s="12">
        <v>25.0</v>
      </c>
      <c r="H169" s="12">
        <v>500000.0</v>
      </c>
    </row>
    <row r="170">
      <c r="A170" s="9" t="s">
        <v>254</v>
      </c>
      <c r="B170" s="17" t="s">
        <v>223</v>
      </c>
      <c r="C170" s="9" t="s">
        <v>252</v>
      </c>
      <c r="D170" s="9" t="s">
        <v>230</v>
      </c>
      <c r="E170" s="9" t="s">
        <v>226</v>
      </c>
      <c r="F170" s="11" t="str">
        <f t="shared" si="1"/>
        <v>Bosch Canister Vacuum Cleaner Orange Sunset</v>
      </c>
      <c r="G170" s="12">
        <v>25.0</v>
      </c>
      <c r="H170" s="12">
        <v>900000.0</v>
      </c>
    </row>
    <row r="171">
      <c r="A171" s="9" t="s">
        <v>255</v>
      </c>
      <c r="B171" s="17" t="s">
        <v>223</v>
      </c>
      <c r="C171" s="9" t="s">
        <v>252</v>
      </c>
      <c r="D171" s="9" t="s">
        <v>230</v>
      </c>
      <c r="E171" s="9" t="s">
        <v>228</v>
      </c>
      <c r="F171" s="11" t="str">
        <f t="shared" si="1"/>
        <v>Bosch Canister Vacuum Cleaner Green Sage</v>
      </c>
      <c r="G171" s="12">
        <v>25.0</v>
      </c>
      <c r="H171" s="12">
        <v>900000.0</v>
      </c>
    </row>
    <row r="172">
      <c r="A172" s="9" t="s">
        <v>256</v>
      </c>
      <c r="B172" s="17" t="s">
        <v>223</v>
      </c>
      <c r="C172" s="9" t="s">
        <v>252</v>
      </c>
      <c r="D172" s="9" t="s">
        <v>233</v>
      </c>
      <c r="E172" s="9" t="s">
        <v>226</v>
      </c>
      <c r="F172" s="11" t="str">
        <f t="shared" si="1"/>
        <v>Bosch Stick Vacuum Cleaner Orange Sunset</v>
      </c>
      <c r="G172" s="12">
        <v>25.0</v>
      </c>
      <c r="H172" s="12">
        <v>2500000.0</v>
      </c>
    </row>
    <row r="173">
      <c r="A173" s="9" t="s">
        <v>257</v>
      </c>
      <c r="B173" s="17" t="s">
        <v>223</v>
      </c>
      <c r="C173" s="9" t="s">
        <v>252</v>
      </c>
      <c r="D173" s="9" t="s">
        <v>233</v>
      </c>
      <c r="E173" s="9" t="s">
        <v>228</v>
      </c>
      <c r="F173" s="11" t="str">
        <f t="shared" si="1"/>
        <v>Bosch Stick Vacuum Cleaner Green Sage</v>
      </c>
      <c r="G173" s="12">
        <v>25.0</v>
      </c>
      <c r="H173" s="12">
        <v>2500000.0</v>
      </c>
    </row>
    <row r="174">
      <c r="A174" s="9" t="s">
        <v>258</v>
      </c>
      <c r="B174" s="17" t="s">
        <v>223</v>
      </c>
      <c r="C174" s="9" t="s">
        <v>252</v>
      </c>
      <c r="D174" s="9" t="s">
        <v>236</v>
      </c>
      <c r="E174" s="9" t="s">
        <v>226</v>
      </c>
      <c r="F174" s="11" t="str">
        <f t="shared" si="1"/>
        <v>Bosch Handheld Vacuum Cleaner Orange Sunset</v>
      </c>
      <c r="G174" s="12">
        <v>25.0</v>
      </c>
      <c r="H174" s="12">
        <v>5300000.0</v>
      </c>
    </row>
    <row r="175">
      <c r="A175" s="9" t="s">
        <v>259</v>
      </c>
      <c r="B175" s="17" t="s">
        <v>223</v>
      </c>
      <c r="C175" s="9" t="s">
        <v>252</v>
      </c>
      <c r="D175" s="9" t="s">
        <v>236</v>
      </c>
      <c r="E175" s="9" t="s">
        <v>228</v>
      </c>
      <c r="F175" s="11" t="str">
        <f t="shared" si="1"/>
        <v>Bosch Handheld Vacuum Cleaner Green Sage</v>
      </c>
      <c r="G175" s="12">
        <v>25.0</v>
      </c>
      <c r="H175" s="12">
        <v>5300000.0</v>
      </c>
    </row>
    <row r="176">
      <c r="A176" s="9" t="s">
        <v>260</v>
      </c>
      <c r="B176" s="17" t="s">
        <v>223</v>
      </c>
      <c r="C176" s="9" t="s">
        <v>252</v>
      </c>
      <c r="D176" s="9" t="s">
        <v>239</v>
      </c>
      <c r="E176" s="9" t="s">
        <v>226</v>
      </c>
      <c r="F176" s="11" t="str">
        <f t="shared" si="1"/>
        <v>Bosch Robot Vacuum Cleaner Orange Sunset</v>
      </c>
      <c r="G176" s="12">
        <v>25.0</v>
      </c>
      <c r="H176" s="12">
        <v>7050000.0</v>
      </c>
    </row>
    <row r="177">
      <c r="A177" s="9" t="s">
        <v>261</v>
      </c>
      <c r="B177" s="17" t="s">
        <v>223</v>
      </c>
      <c r="C177" s="9" t="s">
        <v>252</v>
      </c>
      <c r="D177" s="9" t="s">
        <v>239</v>
      </c>
      <c r="E177" s="9" t="s">
        <v>228</v>
      </c>
      <c r="F177" s="11" t="str">
        <f t="shared" si="1"/>
        <v>Bosch Robot Vacuum Cleaner Green Sage</v>
      </c>
      <c r="G177" s="12">
        <v>25.0</v>
      </c>
      <c r="H177" s="12">
        <v>7050000.0</v>
      </c>
    </row>
    <row r="178">
      <c r="A178" s="9" t="s">
        <v>262</v>
      </c>
      <c r="B178" s="17" t="s">
        <v>223</v>
      </c>
      <c r="C178" s="9" t="s">
        <v>52</v>
      </c>
      <c r="D178" s="9" t="s">
        <v>225</v>
      </c>
      <c r="E178" s="9" t="s">
        <v>226</v>
      </c>
      <c r="F178" s="11" t="str">
        <f t="shared" si="1"/>
        <v>Panasonic Upright Vacuum Cleaner Orange Sunset</v>
      </c>
      <c r="G178" s="12">
        <v>25.0</v>
      </c>
      <c r="H178" s="12">
        <v>600000.0</v>
      </c>
    </row>
    <row r="179">
      <c r="A179" s="9" t="s">
        <v>263</v>
      </c>
      <c r="B179" s="17" t="s">
        <v>223</v>
      </c>
      <c r="C179" s="9" t="s">
        <v>52</v>
      </c>
      <c r="D179" s="9" t="s">
        <v>225</v>
      </c>
      <c r="E179" s="9" t="s">
        <v>228</v>
      </c>
      <c r="F179" s="11" t="str">
        <f t="shared" si="1"/>
        <v>Panasonic Upright Vacuum Cleaner Green Sage</v>
      </c>
      <c r="G179" s="12">
        <v>25.0</v>
      </c>
      <c r="H179" s="12">
        <v>600000.0</v>
      </c>
    </row>
    <row r="180">
      <c r="A180" s="9" t="s">
        <v>264</v>
      </c>
      <c r="B180" s="17" t="s">
        <v>223</v>
      </c>
      <c r="C180" s="9" t="s">
        <v>52</v>
      </c>
      <c r="D180" s="9" t="s">
        <v>230</v>
      </c>
      <c r="E180" s="9" t="s">
        <v>226</v>
      </c>
      <c r="F180" s="11" t="str">
        <f t="shared" si="1"/>
        <v>Panasonic Canister Vacuum Cleaner Orange Sunset</v>
      </c>
      <c r="G180" s="12">
        <v>25.0</v>
      </c>
      <c r="H180" s="12">
        <v>950000.0</v>
      </c>
    </row>
    <row r="181">
      <c r="A181" s="9" t="s">
        <v>265</v>
      </c>
      <c r="B181" s="17" t="s">
        <v>223</v>
      </c>
      <c r="C181" s="9" t="s">
        <v>52</v>
      </c>
      <c r="D181" s="9" t="s">
        <v>230</v>
      </c>
      <c r="E181" s="9" t="s">
        <v>228</v>
      </c>
      <c r="F181" s="11" t="str">
        <f t="shared" si="1"/>
        <v>Panasonic Canister Vacuum Cleaner Green Sage</v>
      </c>
      <c r="G181" s="12">
        <v>25.0</v>
      </c>
      <c r="H181" s="12">
        <v>950000.0</v>
      </c>
    </row>
    <row r="182">
      <c r="A182" s="9" t="s">
        <v>266</v>
      </c>
      <c r="B182" s="17" t="s">
        <v>223</v>
      </c>
      <c r="C182" s="9" t="s">
        <v>52</v>
      </c>
      <c r="D182" s="9" t="s">
        <v>233</v>
      </c>
      <c r="E182" s="9" t="s">
        <v>226</v>
      </c>
      <c r="F182" s="11" t="str">
        <f t="shared" si="1"/>
        <v>Panasonic Stick Vacuum Cleaner Orange Sunset</v>
      </c>
      <c r="G182" s="12">
        <v>25.0</v>
      </c>
      <c r="H182" s="12">
        <v>3100000.0</v>
      </c>
    </row>
    <row r="183">
      <c r="A183" s="9" t="s">
        <v>267</v>
      </c>
      <c r="B183" s="17" t="s">
        <v>223</v>
      </c>
      <c r="C183" s="9" t="s">
        <v>52</v>
      </c>
      <c r="D183" s="9" t="s">
        <v>233</v>
      </c>
      <c r="E183" s="9" t="s">
        <v>228</v>
      </c>
      <c r="F183" s="11" t="str">
        <f t="shared" si="1"/>
        <v>Panasonic Stick Vacuum Cleaner Green Sage</v>
      </c>
      <c r="G183" s="12">
        <v>25.0</v>
      </c>
      <c r="H183" s="12">
        <v>3100000.0</v>
      </c>
    </row>
    <row r="184">
      <c r="A184" s="9" t="s">
        <v>268</v>
      </c>
      <c r="B184" s="17" t="s">
        <v>223</v>
      </c>
      <c r="C184" s="9" t="s">
        <v>52</v>
      </c>
      <c r="D184" s="9" t="s">
        <v>236</v>
      </c>
      <c r="E184" s="9" t="s">
        <v>226</v>
      </c>
      <c r="F184" s="11" t="str">
        <f t="shared" si="1"/>
        <v>Panasonic Handheld Vacuum Cleaner Orange Sunset</v>
      </c>
      <c r="G184" s="12">
        <v>25.0</v>
      </c>
      <c r="H184" s="12">
        <v>5050000.0</v>
      </c>
    </row>
    <row r="185">
      <c r="A185" s="9" t="s">
        <v>269</v>
      </c>
      <c r="B185" s="17" t="s">
        <v>223</v>
      </c>
      <c r="C185" s="9" t="s">
        <v>52</v>
      </c>
      <c r="D185" s="9" t="s">
        <v>236</v>
      </c>
      <c r="E185" s="9" t="s">
        <v>228</v>
      </c>
      <c r="F185" s="11" t="str">
        <f t="shared" si="1"/>
        <v>Panasonic Handheld Vacuum Cleaner Green Sage</v>
      </c>
      <c r="G185" s="12">
        <v>25.0</v>
      </c>
      <c r="H185" s="12">
        <v>5050000.0</v>
      </c>
    </row>
    <row r="186">
      <c r="A186" s="9" t="s">
        <v>270</v>
      </c>
      <c r="B186" s="17" t="s">
        <v>223</v>
      </c>
      <c r="C186" s="9" t="s">
        <v>52</v>
      </c>
      <c r="D186" s="9" t="s">
        <v>239</v>
      </c>
      <c r="E186" s="9" t="s">
        <v>226</v>
      </c>
      <c r="F186" s="11" t="str">
        <f t="shared" si="1"/>
        <v>Panasonic Robot Vacuum Cleaner Orange Sunset</v>
      </c>
      <c r="G186" s="12">
        <v>25.0</v>
      </c>
      <c r="H186" s="12">
        <v>6300000.0</v>
      </c>
    </row>
    <row r="187">
      <c r="A187" s="9" t="s">
        <v>271</v>
      </c>
      <c r="B187" s="17" t="s">
        <v>223</v>
      </c>
      <c r="C187" s="9" t="s">
        <v>52</v>
      </c>
      <c r="D187" s="9" t="s">
        <v>239</v>
      </c>
      <c r="E187" s="9" t="s">
        <v>228</v>
      </c>
      <c r="F187" s="11" t="str">
        <f t="shared" si="1"/>
        <v>Panasonic Robot Vacuum Cleaner Green Sage</v>
      </c>
      <c r="G187" s="12">
        <v>25.0</v>
      </c>
      <c r="H187" s="12">
        <v>6300000.0</v>
      </c>
    </row>
    <row r="188">
      <c r="A188" s="9" t="s">
        <v>272</v>
      </c>
      <c r="B188" s="17" t="s">
        <v>223</v>
      </c>
      <c r="C188" s="9" t="s">
        <v>34</v>
      </c>
      <c r="D188" s="9" t="s">
        <v>225</v>
      </c>
      <c r="E188" s="9" t="s">
        <v>226</v>
      </c>
      <c r="F188" s="11" t="str">
        <f t="shared" si="1"/>
        <v>Samsung Upright Vacuum Cleaner Orange Sunset</v>
      </c>
      <c r="G188" s="12">
        <v>25.0</v>
      </c>
      <c r="H188" s="12">
        <v>400000.0</v>
      </c>
    </row>
    <row r="189">
      <c r="A189" s="9" t="s">
        <v>273</v>
      </c>
      <c r="B189" s="17" t="s">
        <v>223</v>
      </c>
      <c r="C189" s="9" t="s">
        <v>34</v>
      </c>
      <c r="D189" s="9" t="s">
        <v>225</v>
      </c>
      <c r="E189" s="9" t="s">
        <v>228</v>
      </c>
      <c r="F189" s="11" t="str">
        <f t="shared" si="1"/>
        <v>Samsung Upright Vacuum Cleaner Green Sage</v>
      </c>
      <c r="G189" s="12">
        <v>25.0</v>
      </c>
      <c r="H189" s="12">
        <v>400000.0</v>
      </c>
    </row>
    <row r="190">
      <c r="A190" s="9" t="s">
        <v>274</v>
      </c>
      <c r="B190" s="17" t="s">
        <v>223</v>
      </c>
      <c r="C190" s="9" t="s">
        <v>34</v>
      </c>
      <c r="D190" s="9" t="s">
        <v>230</v>
      </c>
      <c r="E190" s="9" t="s">
        <v>226</v>
      </c>
      <c r="F190" s="11" t="str">
        <f t="shared" si="1"/>
        <v>Samsung Canister Vacuum Cleaner Orange Sunset</v>
      </c>
      <c r="G190" s="12">
        <v>25.0</v>
      </c>
      <c r="H190" s="12">
        <v>1150000.0</v>
      </c>
    </row>
    <row r="191">
      <c r="A191" s="9" t="s">
        <v>275</v>
      </c>
      <c r="B191" s="17" t="s">
        <v>223</v>
      </c>
      <c r="C191" s="9" t="s">
        <v>34</v>
      </c>
      <c r="D191" s="9" t="s">
        <v>230</v>
      </c>
      <c r="E191" s="9" t="s">
        <v>228</v>
      </c>
      <c r="F191" s="11" t="str">
        <f t="shared" si="1"/>
        <v>Samsung Canister Vacuum Cleaner Green Sage</v>
      </c>
      <c r="G191" s="12">
        <v>25.0</v>
      </c>
      <c r="H191" s="12">
        <v>1150000.0</v>
      </c>
    </row>
    <row r="192">
      <c r="A192" s="9" t="s">
        <v>276</v>
      </c>
      <c r="B192" s="17" t="s">
        <v>223</v>
      </c>
      <c r="C192" s="9" t="s">
        <v>34</v>
      </c>
      <c r="D192" s="9" t="s">
        <v>233</v>
      </c>
      <c r="E192" s="9" t="s">
        <v>226</v>
      </c>
      <c r="F192" s="11" t="str">
        <f t="shared" si="1"/>
        <v>Samsung Stick Vacuum Cleaner Orange Sunset</v>
      </c>
      <c r="G192" s="12">
        <v>25.0</v>
      </c>
      <c r="H192" s="12">
        <v>2100000.0</v>
      </c>
    </row>
    <row r="193">
      <c r="A193" s="9" t="s">
        <v>277</v>
      </c>
      <c r="B193" s="17" t="s">
        <v>223</v>
      </c>
      <c r="C193" s="9" t="s">
        <v>34</v>
      </c>
      <c r="D193" s="9" t="s">
        <v>233</v>
      </c>
      <c r="E193" s="9" t="s">
        <v>228</v>
      </c>
      <c r="F193" s="11" t="str">
        <f t="shared" si="1"/>
        <v>Samsung Stick Vacuum Cleaner Green Sage</v>
      </c>
      <c r="G193" s="12">
        <v>25.0</v>
      </c>
      <c r="H193" s="12">
        <v>2100000.0</v>
      </c>
    </row>
    <row r="194">
      <c r="A194" s="9" t="s">
        <v>278</v>
      </c>
      <c r="B194" s="17" t="s">
        <v>223</v>
      </c>
      <c r="C194" s="9" t="s">
        <v>34</v>
      </c>
      <c r="D194" s="9" t="s">
        <v>236</v>
      </c>
      <c r="E194" s="9" t="s">
        <v>226</v>
      </c>
      <c r="F194" s="11" t="str">
        <f t="shared" si="1"/>
        <v>Samsung Handheld Vacuum Cleaner Orange Sunset</v>
      </c>
      <c r="G194" s="12">
        <v>25.0</v>
      </c>
      <c r="H194" s="12">
        <v>5050000.0</v>
      </c>
    </row>
    <row r="195">
      <c r="A195" s="9" t="s">
        <v>279</v>
      </c>
      <c r="B195" s="17" t="s">
        <v>223</v>
      </c>
      <c r="C195" s="9" t="s">
        <v>34</v>
      </c>
      <c r="D195" s="9" t="s">
        <v>236</v>
      </c>
      <c r="E195" s="9" t="s">
        <v>228</v>
      </c>
      <c r="F195" s="11" t="str">
        <f t="shared" si="1"/>
        <v>Samsung Handheld Vacuum Cleaner Green Sage</v>
      </c>
      <c r="G195" s="12">
        <v>25.0</v>
      </c>
      <c r="H195" s="12">
        <v>5050000.0</v>
      </c>
    </row>
    <row r="196">
      <c r="A196" s="9" t="s">
        <v>280</v>
      </c>
      <c r="B196" s="17" t="s">
        <v>223</v>
      </c>
      <c r="C196" s="9" t="s">
        <v>34</v>
      </c>
      <c r="D196" s="9" t="s">
        <v>239</v>
      </c>
      <c r="E196" s="9" t="s">
        <v>226</v>
      </c>
      <c r="F196" s="11" t="str">
        <f t="shared" si="1"/>
        <v>Samsung Robot Vacuum Cleaner Orange Sunset</v>
      </c>
      <c r="G196" s="12">
        <v>25.0</v>
      </c>
      <c r="H196" s="12">
        <v>8050000.0</v>
      </c>
    </row>
    <row r="197">
      <c r="A197" s="9" t="s">
        <v>281</v>
      </c>
      <c r="B197" s="17" t="s">
        <v>223</v>
      </c>
      <c r="C197" s="9" t="s">
        <v>34</v>
      </c>
      <c r="D197" s="9" t="s">
        <v>239</v>
      </c>
      <c r="E197" s="9" t="s">
        <v>228</v>
      </c>
      <c r="F197" s="11" t="str">
        <f t="shared" si="1"/>
        <v>Samsung Robot Vacuum Cleaner Green Sage</v>
      </c>
      <c r="G197" s="12">
        <v>25.0</v>
      </c>
      <c r="H197" s="12">
        <v>8050000.0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  <col customWidth="1" min="3" max="3" width="46.13"/>
    <col customWidth="1" min="4" max="4" width="18.88"/>
    <col customWidth="1" min="5" max="5" width="24.0"/>
    <col customWidth="1" min="6" max="6" width="26.88"/>
  </cols>
  <sheetData>
    <row r="1">
      <c r="A1" s="4" t="s">
        <v>282</v>
      </c>
    </row>
    <row r="2">
      <c r="A2" s="5" t="s">
        <v>283</v>
      </c>
      <c r="B2" s="5" t="s">
        <v>284</v>
      </c>
      <c r="C2" s="5" t="s">
        <v>285</v>
      </c>
      <c r="D2" s="5" t="s">
        <v>286</v>
      </c>
      <c r="E2" s="5" t="s">
        <v>287</v>
      </c>
      <c r="F2" s="5" t="s">
        <v>288</v>
      </c>
    </row>
    <row r="3">
      <c r="A3" s="6" t="str">
        <f t="shared" ref="A3:A22" si="1">CONCATENATE(LEFT(B3,1),MID(B3,FIND(" ",B3)+1,1),RIGHT(D3,4))</f>
        <v>AA1403</v>
      </c>
      <c r="B3" s="6" t="s">
        <v>289</v>
      </c>
      <c r="C3" s="6" t="s">
        <v>290</v>
      </c>
      <c r="D3" s="6" t="s">
        <v>291</v>
      </c>
      <c r="E3" s="6" t="s">
        <v>292</v>
      </c>
      <c r="F3" s="6">
        <v>1.23</v>
      </c>
      <c r="J3" s="13"/>
    </row>
    <row r="4">
      <c r="A4" s="6" t="str">
        <f t="shared" si="1"/>
        <v>AM3905</v>
      </c>
      <c r="B4" s="6" t="s">
        <v>293</v>
      </c>
      <c r="C4" s="6" t="s">
        <v>294</v>
      </c>
      <c r="D4" s="6" t="s">
        <v>295</v>
      </c>
      <c r="E4" s="6" t="s">
        <v>296</v>
      </c>
      <c r="F4" s="6">
        <v>2.45</v>
      </c>
      <c r="J4" s="13"/>
    </row>
    <row r="5">
      <c r="A5" s="6" t="str">
        <f t="shared" si="1"/>
        <v>AG5590</v>
      </c>
      <c r="B5" s="6" t="s">
        <v>297</v>
      </c>
      <c r="C5" s="6" t="s">
        <v>298</v>
      </c>
      <c r="D5" s="6" t="s">
        <v>299</v>
      </c>
      <c r="E5" s="6" t="s">
        <v>300</v>
      </c>
      <c r="F5" s="6">
        <v>3.67</v>
      </c>
      <c r="J5" s="13"/>
    </row>
    <row r="6">
      <c r="A6" s="6" t="str">
        <f t="shared" si="1"/>
        <v>AI5689</v>
      </c>
      <c r="B6" s="6" t="s">
        <v>301</v>
      </c>
      <c r="C6" s="6" t="s">
        <v>302</v>
      </c>
      <c r="D6" s="6" t="s">
        <v>303</v>
      </c>
      <c r="E6" s="6" t="s">
        <v>304</v>
      </c>
      <c r="F6" s="6">
        <v>4.89</v>
      </c>
      <c r="J6" s="13"/>
    </row>
    <row r="7">
      <c r="A7" s="6" t="str">
        <f t="shared" si="1"/>
        <v>BT5513</v>
      </c>
      <c r="B7" s="6" t="s">
        <v>305</v>
      </c>
      <c r="C7" s="6" t="s">
        <v>306</v>
      </c>
      <c r="D7" s="6" t="s">
        <v>307</v>
      </c>
      <c r="E7" s="6" t="s">
        <v>308</v>
      </c>
      <c r="F7" s="6">
        <v>5.01</v>
      </c>
    </row>
    <row r="8">
      <c r="A8" s="6" t="str">
        <f t="shared" si="1"/>
        <v>BB8015</v>
      </c>
      <c r="B8" s="6" t="s">
        <v>309</v>
      </c>
      <c r="C8" s="6" t="s">
        <v>310</v>
      </c>
      <c r="D8" s="6" t="s">
        <v>311</v>
      </c>
      <c r="E8" s="6" t="s">
        <v>312</v>
      </c>
      <c r="F8" s="6">
        <v>6.32</v>
      </c>
    </row>
    <row r="9">
      <c r="A9" s="6" t="str">
        <f t="shared" si="1"/>
        <v>FI6047</v>
      </c>
      <c r="B9" s="6" t="s">
        <v>313</v>
      </c>
      <c r="C9" s="6" t="s">
        <v>314</v>
      </c>
      <c r="D9" s="6" t="s">
        <v>315</v>
      </c>
      <c r="E9" s="6" t="s">
        <v>316</v>
      </c>
      <c r="F9" s="6">
        <v>7.54</v>
      </c>
    </row>
    <row r="10">
      <c r="A10" s="6" t="str">
        <f t="shared" si="1"/>
        <v>EK8696</v>
      </c>
      <c r="B10" s="6" t="s">
        <v>317</v>
      </c>
      <c r="C10" s="6" t="s">
        <v>318</v>
      </c>
      <c r="D10" s="6" t="s">
        <v>319</v>
      </c>
      <c r="E10" s="6" t="s">
        <v>320</v>
      </c>
      <c r="F10" s="6">
        <v>8.76</v>
      </c>
    </row>
    <row r="11">
      <c r="A11" s="6" t="str">
        <f t="shared" si="1"/>
        <v>HI3234</v>
      </c>
      <c r="B11" s="6" t="s">
        <v>321</v>
      </c>
      <c r="C11" s="6" t="s">
        <v>322</v>
      </c>
      <c r="D11" s="6" t="s">
        <v>323</v>
      </c>
      <c r="E11" s="6" t="s">
        <v>324</v>
      </c>
      <c r="F11" s="6">
        <v>9.98</v>
      </c>
    </row>
    <row r="12">
      <c r="A12" s="6" t="str">
        <f t="shared" si="1"/>
        <v>GP4505</v>
      </c>
      <c r="B12" s="6" t="s">
        <v>325</v>
      </c>
      <c r="C12" s="6" t="s">
        <v>326</v>
      </c>
      <c r="D12" s="6" t="s">
        <v>327</v>
      </c>
      <c r="E12" s="6" t="s">
        <v>328</v>
      </c>
      <c r="F12" s="6">
        <v>10.11</v>
      </c>
    </row>
    <row r="13">
      <c r="A13" s="6" t="str">
        <f t="shared" si="1"/>
        <v>GC7731</v>
      </c>
      <c r="B13" s="6" t="s">
        <v>329</v>
      </c>
      <c r="C13" s="6" t="s">
        <v>330</v>
      </c>
      <c r="D13" s="6" t="s">
        <v>331</v>
      </c>
      <c r="E13" s="6" t="s">
        <v>332</v>
      </c>
      <c r="F13" s="6">
        <v>2.34</v>
      </c>
    </row>
    <row r="14">
      <c r="A14" s="6" t="str">
        <f t="shared" si="1"/>
        <v>LW6014</v>
      </c>
      <c r="B14" s="6" t="s">
        <v>333</v>
      </c>
      <c r="C14" s="6" t="s">
        <v>334</v>
      </c>
      <c r="D14" s="6" t="s">
        <v>335</v>
      </c>
      <c r="E14" s="6" t="s">
        <v>336</v>
      </c>
      <c r="F14" s="6">
        <v>3.56</v>
      </c>
    </row>
    <row r="15">
      <c r="A15" s="6" t="str">
        <f t="shared" si="1"/>
        <v>KS2627</v>
      </c>
      <c r="B15" s="6" t="s">
        <v>337</v>
      </c>
      <c r="C15" s="6" t="s">
        <v>338</v>
      </c>
      <c r="D15" s="6" t="s">
        <v>339</v>
      </c>
      <c r="E15" s="6" t="s">
        <v>340</v>
      </c>
      <c r="F15" s="6">
        <v>4.78</v>
      </c>
    </row>
    <row r="16">
      <c r="A16" s="6" t="str">
        <f t="shared" si="1"/>
        <v>JB7493</v>
      </c>
      <c r="B16" s="6" t="s">
        <v>341</v>
      </c>
      <c r="C16" s="6" t="s">
        <v>342</v>
      </c>
      <c r="D16" s="6" t="s">
        <v>343</v>
      </c>
      <c r="E16" s="6" t="s">
        <v>344</v>
      </c>
      <c r="F16" s="6">
        <v>5.9</v>
      </c>
    </row>
    <row r="17">
      <c r="A17" s="6" t="str">
        <f t="shared" si="1"/>
        <v>JS0114</v>
      </c>
      <c r="B17" s="6" t="s">
        <v>345</v>
      </c>
      <c r="C17" s="6" t="s">
        <v>346</v>
      </c>
      <c r="D17" s="6" t="s">
        <v>347</v>
      </c>
      <c r="E17" s="6" t="s">
        <v>348</v>
      </c>
      <c r="F17" s="6">
        <v>6.21</v>
      </c>
    </row>
    <row r="18">
      <c r="A18" s="6" t="str">
        <f t="shared" si="1"/>
        <v>RS9997</v>
      </c>
      <c r="B18" s="6" t="s">
        <v>349</v>
      </c>
      <c r="C18" s="6" t="s">
        <v>350</v>
      </c>
      <c r="D18" s="6" t="s">
        <v>351</v>
      </c>
      <c r="E18" s="6" t="s">
        <v>352</v>
      </c>
      <c r="F18" s="6">
        <v>7.43</v>
      </c>
    </row>
    <row r="19">
      <c r="A19" s="6" t="str">
        <f t="shared" si="1"/>
        <v>RB0308</v>
      </c>
      <c r="B19" s="6" t="s">
        <v>353</v>
      </c>
      <c r="C19" s="6" t="s">
        <v>354</v>
      </c>
      <c r="D19" s="6" t="s">
        <v>355</v>
      </c>
      <c r="E19" s="6" t="s">
        <v>356</v>
      </c>
      <c r="F19" s="6">
        <v>8.65</v>
      </c>
    </row>
    <row r="20">
      <c r="A20" s="6" t="str">
        <f t="shared" si="1"/>
        <v>SS6648</v>
      </c>
      <c r="B20" s="6" t="s">
        <v>357</v>
      </c>
      <c r="C20" s="6" t="s">
        <v>358</v>
      </c>
      <c r="D20" s="6" t="s">
        <v>359</v>
      </c>
      <c r="E20" s="6" t="s">
        <v>360</v>
      </c>
      <c r="F20" s="6">
        <v>9.87</v>
      </c>
    </row>
    <row r="21">
      <c r="A21" s="6" t="str">
        <f t="shared" si="1"/>
        <v>SM5337</v>
      </c>
      <c r="B21" s="6" t="s">
        <v>361</v>
      </c>
      <c r="C21" s="6" t="s">
        <v>362</v>
      </c>
      <c r="D21" s="6" t="s">
        <v>363</v>
      </c>
      <c r="E21" s="6" t="s">
        <v>364</v>
      </c>
      <c r="F21" s="6">
        <v>10.09</v>
      </c>
    </row>
    <row r="22">
      <c r="A22" s="6" t="str">
        <f t="shared" si="1"/>
        <v>NH6056</v>
      </c>
      <c r="B22" s="6" t="s">
        <v>365</v>
      </c>
      <c r="C22" s="6" t="s">
        <v>366</v>
      </c>
      <c r="D22" s="6" t="s">
        <v>367</v>
      </c>
      <c r="E22" s="6" t="s">
        <v>368</v>
      </c>
      <c r="F22" s="6">
        <v>3.12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5.5"/>
    <col customWidth="1" min="4" max="4" width="24.13"/>
    <col customWidth="1" min="5" max="5" width="20.75"/>
    <col customWidth="1" min="6" max="6" width="20.25"/>
    <col customWidth="1" min="7" max="7" width="16.75"/>
  </cols>
  <sheetData>
    <row r="1">
      <c r="A1" s="4" t="s">
        <v>369</v>
      </c>
    </row>
    <row r="2">
      <c r="A2" s="5" t="s">
        <v>370</v>
      </c>
      <c r="B2" s="5" t="s">
        <v>371</v>
      </c>
      <c r="C2" s="5" t="s">
        <v>372</v>
      </c>
      <c r="D2" s="5" t="s">
        <v>373</v>
      </c>
      <c r="E2" s="5" t="s">
        <v>374</v>
      </c>
    </row>
    <row r="3">
      <c r="A3" s="18">
        <v>0.0</v>
      </c>
      <c r="B3" s="6" t="s">
        <v>375</v>
      </c>
      <c r="C3" s="6" t="s">
        <v>376</v>
      </c>
      <c r="D3" s="6">
        <v>0.0</v>
      </c>
      <c r="E3" s="6">
        <v>0.0</v>
      </c>
      <c r="H3" s="19"/>
    </row>
    <row r="4">
      <c r="A4" s="18">
        <v>1.0</v>
      </c>
      <c r="B4" s="6" t="s">
        <v>377</v>
      </c>
      <c r="C4" s="6" t="s">
        <v>378</v>
      </c>
      <c r="D4" s="6">
        <v>0.025</v>
      </c>
      <c r="E4" s="6">
        <v>5000.0</v>
      </c>
      <c r="H4" s="19"/>
    </row>
    <row r="5">
      <c r="A5" s="18">
        <v>2.0</v>
      </c>
      <c r="B5" s="6" t="s">
        <v>379</v>
      </c>
      <c r="C5" s="6" t="s">
        <v>380</v>
      </c>
      <c r="D5" s="6">
        <v>0.035</v>
      </c>
      <c r="E5" s="6">
        <v>7500.0</v>
      </c>
      <c r="H5" s="19"/>
    </row>
    <row r="6">
      <c r="A6" s="18">
        <v>3.0</v>
      </c>
      <c r="B6" s="6" t="s">
        <v>381</v>
      </c>
      <c r="C6" s="6" t="s">
        <v>382</v>
      </c>
      <c r="D6" s="6">
        <v>0.05</v>
      </c>
      <c r="E6" s="6">
        <v>10000.0</v>
      </c>
      <c r="H6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20.25"/>
    <col customWidth="1" min="4" max="4" width="16.75"/>
    <col customWidth="1" min="8" max="8" width="13.63"/>
  </cols>
  <sheetData>
    <row r="1">
      <c r="A1" s="4" t="s">
        <v>383</v>
      </c>
    </row>
    <row r="2">
      <c r="A2" s="5" t="s">
        <v>384</v>
      </c>
      <c r="B2" s="5" t="s">
        <v>385</v>
      </c>
      <c r="C2" s="5" t="s">
        <v>386</v>
      </c>
      <c r="D2" s="5" t="s">
        <v>387</v>
      </c>
    </row>
    <row r="3">
      <c r="A3" s="6" t="s">
        <v>388</v>
      </c>
      <c r="B3" s="6" t="s">
        <v>375</v>
      </c>
      <c r="C3" s="6" t="s">
        <v>389</v>
      </c>
      <c r="D3" s="6">
        <v>0.0</v>
      </c>
      <c r="E3" s="19"/>
    </row>
    <row r="4">
      <c r="A4" s="6" t="s">
        <v>390</v>
      </c>
      <c r="B4" s="6" t="s">
        <v>377</v>
      </c>
      <c r="C4" s="6" t="s">
        <v>389</v>
      </c>
      <c r="D4" s="6">
        <v>0.0</v>
      </c>
      <c r="E4" s="19"/>
    </row>
    <row r="5">
      <c r="A5" s="6" t="s">
        <v>391</v>
      </c>
      <c r="B5" s="6" t="s">
        <v>379</v>
      </c>
      <c r="C5" s="6" t="s">
        <v>389</v>
      </c>
      <c r="D5" s="6">
        <v>0.0</v>
      </c>
      <c r="E5" s="19"/>
    </row>
    <row r="6">
      <c r="A6" s="6" t="s">
        <v>392</v>
      </c>
      <c r="B6" s="6" t="s">
        <v>381</v>
      </c>
      <c r="C6" s="6" t="s">
        <v>389</v>
      </c>
      <c r="D6" s="6">
        <v>0.0</v>
      </c>
      <c r="E6" s="19"/>
    </row>
    <row r="7">
      <c r="A7" s="6" t="s">
        <v>393</v>
      </c>
      <c r="B7" s="6" t="s">
        <v>377</v>
      </c>
      <c r="C7" s="6" t="s">
        <v>394</v>
      </c>
      <c r="D7" s="6">
        <v>0.05</v>
      </c>
    </row>
    <row r="8">
      <c r="A8" s="6" t="s">
        <v>395</v>
      </c>
      <c r="B8" s="6" t="s">
        <v>379</v>
      </c>
      <c r="C8" s="6" t="s">
        <v>394</v>
      </c>
      <c r="D8" s="6">
        <v>0.03</v>
      </c>
    </row>
    <row r="9">
      <c r="A9" s="6" t="s">
        <v>396</v>
      </c>
      <c r="B9" s="6" t="s">
        <v>381</v>
      </c>
      <c r="C9" s="6" t="s">
        <v>394</v>
      </c>
      <c r="D9" s="6">
        <v>0.02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14.75"/>
    <col customWidth="1" min="4" max="4" width="13.63"/>
    <col customWidth="1" min="6" max="6" width="13.75"/>
  </cols>
  <sheetData>
    <row r="1">
      <c r="A1" s="4" t="s">
        <v>397</v>
      </c>
    </row>
    <row r="2">
      <c r="A2" s="20" t="s">
        <v>398</v>
      </c>
      <c r="B2" s="20" t="s">
        <v>399</v>
      </c>
      <c r="C2" s="20" t="s">
        <v>400</v>
      </c>
      <c r="D2" s="21" t="s">
        <v>401</v>
      </c>
    </row>
    <row r="3">
      <c r="A3" s="6" t="s">
        <v>402</v>
      </c>
      <c r="B3" s="6" t="s">
        <v>403</v>
      </c>
      <c r="C3" s="6" t="s">
        <v>404</v>
      </c>
      <c r="D3" s="6">
        <v>0.0</v>
      </c>
    </row>
    <row r="4">
      <c r="A4" s="6" t="s">
        <v>405</v>
      </c>
      <c r="B4" s="6" t="s">
        <v>406</v>
      </c>
      <c r="C4" s="6" t="s">
        <v>407</v>
      </c>
      <c r="D4" s="6">
        <v>15000.0</v>
      </c>
    </row>
    <row r="5">
      <c r="A5" s="6" t="s">
        <v>408</v>
      </c>
      <c r="B5" s="6" t="s">
        <v>406</v>
      </c>
      <c r="C5" s="6" t="s">
        <v>409</v>
      </c>
      <c r="D5" s="6">
        <v>10000.0</v>
      </c>
    </row>
    <row r="6">
      <c r="A6" s="6" t="s">
        <v>410</v>
      </c>
      <c r="B6" s="6" t="s">
        <v>406</v>
      </c>
      <c r="C6" s="6" t="s">
        <v>411</v>
      </c>
      <c r="D6" s="6">
        <v>20000.0</v>
      </c>
    </row>
    <row r="7">
      <c r="A7" s="6" t="s">
        <v>412</v>
      </c>
      <c r="B7" s="6" t="s">
        <v>413</v>
      </c>
      <c r="C7" s="6" t="s">
        <v>414</v>
      </c>
      <c r="D7" s="6">
        <v>5000.0</v>
      </c>
    </row>
    <row r="8">
      <c r="A8" s="6" t="s">
        <v>415</v>
      </c>
      <c r="B8" s="6" t="s">
        <v>413</v>
      </c>
      <c r="C8" s="6" t="s">
        <v>416</v>
      </c>
      <c r="D8" s="6">
        <v>20000.0</v>
      </c>
      <c r="E8" s="22"/>
    </row>
    <row r="9">
      <c r="A9" s="6" t="s">
        <v>417</v>
      </c>
      <c r="B9" s="6" t="s">
        <v>418</v>
      </c>
      <c r="C9" s="6" t="s">
        <v>419</v>
      </c>
      <c r="D9" s="6">
        <v>9000.0</v>
      </c>
    </row>
    <row r="10">
      <c r="A10" s="6" t="s">
        <v>420</v>
      </c>
      <c r="B10" s="6" t="s">
        <v>418</v>
      </c>
      <c r="C10" s="6" t="s">
        <v>421</v>
      </c>
      <c r="D10" s="6">
        <v>13500.0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25"/>
    <col customWidth="1" min="3" max="3" width="15.0"/>
  </cols>
  <sheetData>
    <row r="1">
      <c r="A1" s="4" t="s">
        <v>422</v>
      </c>
    </row>
    <row r="2">
      <c r="A2" s="5" t="s">
        <v>423</v>
      </c>
      <c r="B2" s="5" t="s">
        <v>424</v>
      </c>
      <c r="C2" s="5" t="s">
        <v>425</v>
      </c>
      <c r="F2" s="23"/>
    </row>
    <row r="3">
      <c r="A3" s="24" t="str">
        <f>CONCATENATE("WTS-",LEFT(B3,2),MID(B3,4,2),RIGHT(B3,2),"-",LEFT(C3,2),MID(C3,FIND(":",C3)+1,2))</f>
        <v>WTS-131222-1503</v>
      </c>
      <c r="B3" s="25">
        <v>44908.0</v>
      </c>
      <c r="C3" s="26">
        <v>0.6275810185185186</v>
      </c>
    </row>
    <row r="4">
      <c r="A4" s="24" t="str">
        <f t="shared" ref="A4:A5" si="1">CONCATENATE("WTS-",LEFT(B4,2),MID(B4,4,2),RIGHT(B4,2),"-","0",LEFT(C4,1),MID(C4,FIND(":",C4)+1,2))</f>
        <v>WTS-100923-0819</v>
      </c>
      <c r="B4" s="25">
        <v>45179.0</v>
      </c>
      <c r="C4" s="27">
        <v>0.34673611111111113</v>
      </c>
    </row>
    <row r="5">
      <c r="A5" s="24" t="str">
        <f t="shared" si="1"/>
        <v>WTS-140523-0845</v>
      </c>
      <c r="B5" s="25">
        <v>45060.0</v>
      </c>
      <c r="C5" s="26">
        <v>0.36483796296296295</v>
      </c>
    </row>
    <row r="6">
      <c r="A6" s="24" t="str">
        <f t="shared" ref="A6:A7" si="2">CONCATENATE("WTS-",LEFT(B6,2),MID(B6,4,2),RIGHT(B6,2),"-",LEFT(C6,2),MID(C6,FIND(":",C6)+1,2))</f>
        <v>WTS-241023-2034</v>
      </c>
      <c r="B6" s="25">
        <v>45223.0</v>
      </c>
      <c r="C6" s="26">
        <v>0.8571643518518518</v>
      </c>
    </row>
    <row r="7">
      <c r="A7" s="24" t="str">
        <f t="shared" si="2"/>
        <v>WTS-191123-1846</v>
      </c>
      <c r="B7" s="25">
        <v>45249.0</v>
      </c>
      <c r="C7" s="26">
        <v>0.7822337962962963</v>
      </c>
    </row>
    <row r="8">
      <c r="A8" s="24" t="str">
        <f>CONCATENATE("WTS-",LEFT(B8,2),MID(B8,4,2),RIGHT(B8,2),"-","0",LEFT(C8,1),MID(C8,FIND(":",C8)+1,2))</f>
        <v>WTS-220923-0958</v>
      </c>
      <c r="B8" s="25">
        <v>45191.0</v>
      </c>
      <c r="C8" s="26">
        <v>0.4157638888888889</v>
      </c>
    </row>
    <row r="9">
      <c r="A9" s="24" t="str">
        <f t="shared" ref="A9:A11" si="3">CONCATENATE("WTS-",LEFT(B9,2),MID(B9,4,2),RIGHT(B9,2),"-",LEFT(C9,2),MID(C9,FIND(":",C9)+1,2))</f>
        <v>WTS-301023-1640</v>
      </c>
      <c r="B9" s="25">
        <v>45229.0</v>
      </c>
      <c r="C9" s="26">
        <v>0.6948958333333334</v>
      </c>
    </row>
    <row r="10">
      <c r="A10" s="24" t="str">
        <f t="shared" si="3"/>
        <v>WTS-131023-1706</v>
      </c>
      <c r="B10" s="25">
        <v>45212.0</v>
      </c>
      <c r="C10" s="26">
        <v>0.7130555555555556</v>
      </c>
    </row>
    <row r="11">
      <c r="A11" s="24" t="str">
        <f t="shared" si="3"/>
        <v>WTS-291023-2151</v>
      </c>
      <c r="B11" s="25">
        <v>45228.0</v>
      </c>
      <c r="C11" s="26">
        <v>0.910613425925926</v>
      </c>
    </row>
    <row r="12">
      <c r="A12" s="24" t="str">
        <f t="shared" ref="A12:A15" si="4">CONCATENATE("WTS-",LEFT(B12,2),MID(B12,4,2),RIGHT(B12,2),"-","0",LEFT(C12,1),MID(C12,FIND(":",C12)+1,2))</f>
        <v>WTS-170523-0229</v>
      </c>
      <c r="B12" s="25">
        <v>45063.0</v>
      </c>
      <c r="C12" s="26">
        <v>0.10386574074074074</v>
      </c>
    </row>
    <row r="13">
      <c r="A13" s="24" t="str">
        <f t="shared" si="4"/>
        <v>WTS-051123-0719</v>
      </c>
      <c r="B13" s="25">
        <v>45235.0</v>
      </c>
      <c r="C13" s="26">
        <v>0.3055324074074074</v>
      </c>
    </row>
    <row r="14">
      <c r="A14" s="24" t="str">
        <f t="shared" si="4"/>
        <v>WTS-090823-0554</v>
      </c>
      <c r="B14" s="25">
        <v>45147.0</v>
      </c>
      <c r="C14" s="26">
        <v>0.24596064814814814</v>
      </c>
    </row>
    <row r="15">
      <c r="A15" s="24" t="str">
        <f t="shared" si="4"/>
        <v>WTS-150423-0123</v>
      </c>
      <c r="B15" s="25">
        <v>45031.0</v>
      </c>
      <c r="C15" s="26">
        <v>0.05799768518518519</v>
      </c>
    </row>
    <row r="16">
      <c r="A16" s="24" t="str">
        <f t="shared" ref="A16:A17" si="5">CONCATENATE("WTS-",LEFT(B16,2),MID(B16,4,2),RIGHT(B16,2),"-",LEFT(C16,2),MID(C16,FIND(":",C16)+1,2))</f>
        <v>WTS-220723-1354</v>
      </c>
      <c r="B16" s="25">
        <v>45129.0</v>
      </c>
      <c r="C16" s="26">
        <v>0.5796180555555556</v>
      </c>
    </row>
    <row r="17">
      <c r="A17" s="24" t="str">
        <f t="shared" si="5"/>
        <v>WTS-191023-1204</v>
      </c>
      <c r="B17" s="25">
        <v>45218.0</v>
      </c>
      <c r="C17" s="26">
        <v>0.5033564814814815</v>
      </c>
    </row>
    <row r="18">
      <c r="A18" s="24" t="str">
        <f t="shared" ref="A18:A20" si="6">CONCATENATE("WTS-",LEFT(B18,2),MID(B18,4,2),RIGHT(B18,2),"-","0",LEFT(C18,1),MID(C18,FIND(":",C18)+1,2))</f>
        <v>WTS-140723-0920</v>
      </c>
      <c r="B18" s="25">
        <v>45121.0</v>
      </c>
      <c r="C18" s="26">
        <v>0.3890162037037037</v>
      </c>
    </row>
    <row r="19">
      <c r="A19" s="24" t="str">
        <f t="shared" si="6"/>
        <v>WTS-150323-0847</v>
      </c>
      <c r="B19" s="25">
        <v>45000.0</v>
      </c>
      <c r="C19" s="26">
        <v>0.36616898148148147</v>
      </c>
    </row>
    <row r="20">
      <c r="A20" s="24" t="str">
        <f t="shared" si="6"/>
        <v>WTS-230423-0803</v>
      </c>
      <c r="B20" s="25">
        <v>45039.0</v>
      </c>
      <c r="C20" s="26">
        <v>0.3360532407407407</v>
      </c>
    </row>
    <row r="21">
      <c r="A21" s="24" t="str">
        <f>CONCATENATE("WTS-",LEFT(B21,2),MID(B21,4,2),RIGHT(B21,2),"-",LEFT(C21,2),MID(C21,FIND(":",C21)+1,2))</f>
        <v>WTS-270523-1735</v>
      </c>
      <c r="B21" s="25">
        <v>45073.0</v>
      </c>
      <c r="C21" s="26">
        <v>0.7329745370370371</v>
      </c>
    </row>
    <row r="22">
      <c r="A22" s="24" t="str">
        <f>CONCATENATE("WTS-",LEFT(B22,2),MID(B22,4,2),RIGHT(B22,2),"-","0",LEFT(C22,1),MID(C22,FIND(":",C22)+1,2))</f>
        <v>WTS-151023-0640</v>
      </c>
      <c r="B22" s="25">
        <v>45214.0</v>
      </c>
      <c r="C22" s="26">
        <v>0.27782407407407406</v>
      </c>
    </row>
    <row r="23">
      <c r="A23" s="24" t="str">
        <f t="shared" ref="A23:A24" si="7">CONCATENATE("WTS-",LEFT(B23,2),MID(B23,4,2),RIGHT(B23,2),"-",LEFT(C23,2),MID(C23,FIND(":",C23)+1,2))</f>
        <v>WTS-020823-2302</v>
      </c>
      <c r="B23" s="25">
        <v>45140.0</v>
      </c>
      <c r="C23" s="26">
        <v>0.9602893518518518</v>
      </c>
    </row>
    <row r="24">
      <c r="A24" s="24" t="str">
        <f t="shared" si="7"/>
        <v>WTS-020323-1545</v>
      </c>
      <c r="B24" s="25">
        <v>44987.0</v>
      </c>
      <c r="C24" s="26">
        <v>0.6565277777777778</v>
      </c>
    </row>
    <row r="25">
      <c r="A25" s="24" t="str">
        <f>CONCATENATE("WTS-",LEFT(B25,2),MID(B25,4,2),RIGHT(B25,2),"-","0",LEFT(C25,1),MID(C25,FIND(":",C25)+1,2))</f>
        <v>WTS-091123-0515</v>
      </c>
      <c r="B25" s="25">
        <v>45239.0</v>
      </c>
      <c r="C25" s="26">
        <v>0.2191087962962963</v>
      </c>
    </row>
    <row r="26">
      <c r="A26" s="24" t="str">
        <f t="shared" ref="A26:A27" si="8">CONCATENATE("WTS-",LEFT(B26,2),MID(B26,4,2),RIGHT(B26,2),"-",LEFT(C26,2),MID(C26,FIND(":",C26)+1,2))</f>
        <v>WTS-160423-1911</v>
      </c>
      <c r="B26" s="25">
        <v>45032.0</v>
      </c>
      <c r="C26" s="26">
        <v>0.7996180555555555</v>
      </c>
    </row>
    <row r="27">
      <c r="A27" s="24" t="str">
        <f t="shared" si="8"/>
        <v>WTS-190923-1706</v>
      </c>
      <c r="B27" s="25">
        <v>45188.0</v>
      </c>
      <c r="C27" s="26">
        <v>0.7125462962962963</v>
      </c>
    </row>
    <row r="28">
      <c r="A28" s="24" t="str">
        <f>CONCATENATE("WTS-",LEFT(B28,2),MID(B28,4,2),RIGHT(B28,2),"-","0",LEFT(C28,1),MID(C28,FIND(":",C28)+1,2))</f>
        <v>WTS-271123-0438</v>
      </c>
      <c r="B28" s="25">
        <v>45257.0</v>
      </c>
      <c r="C28" s="26">
        <v>0.19328703703703703</v>
      </c>
    </row>
    <row r="29">
      <c r="A29" s="24" t="str">
        <f t="shared" ref="A29:A33" si="9">CONCATENATE("WTS-",LEFT(B29,2),MID(B29,4,2),RIGHT(B29,2),"-",LEFT(C29,2),MID(C29,FIND(":",C29)+1,2))</f>
        <v>WTS-260223-1428</v>
      </c>
      <c r="B29" s="25">
        <v>44983.0</v>
      </c>
      <c r="C29" s="26">
        <v>0.6029745370370371</v>
      </c>
    </row>
    <row r="30">
      <c r="A30" s="24" t="str">
        <f t="shared" si="9"/>
        <v>WTS-060423-1213</v>
      </c>
      <c r="B30" s="25">
        <v>45022.0</v>
      </c>
      <c r="C30" s="26">
        <v>0.5094328703703703</v>
      </c>
    </row>
    <row r="31">
      <c r="A31" s="24" t="str">
        <f t="shared" si="9"/>
        <v>WTS-130823-2329</v>
      </c>
      <c r="B31" s="25">
        <v>45151.0</v>
      </c>
      <c r="C31" s="26">
        <v>0.9788425925925925</v>
      </c>
    </row>
    <row r="32">
      <c r="A32" s="24" t="str">
        <f t="shared" si="9"/>
        <v>WTS-090523-1454</v>
      </c>
      <c r="B32" s="25">
        <v>45055.0</v>
      </c>
      <c r="C32" s="26">
        <v>0.6214351851851851</v>
      </c>
    </row>
    <row r="33">
      <c r="A33" s="24" t="str">
        <f t="shared" si="9"/>
        <v>WTS-050723-1133</v>
      </c>
      <c r="B33" s="25">
        <v>45112.0</v>
      </c>
      <c r="C33" s="26">
        <v>0.48180555555555554</v>
      </c>
    </row>
    <row r="34">
      <c r="A34" s="24" t="str">
        <f>CONCATENATE("WTS-",LEFT(B34,2),MID(B34,4,2),RIGHT(B34,2),"-","0",LEFT(C34,1),MID(C34,FIND(":",C34)+1,2))</f>
        <v>WTS-200623-0257</v>
      </c>
      <c r="B34" s="25">
        <v>45097.0</v>
      </c>
      <c r="C34" s="26">
        <v>0.12314814814814815</v>
      </c>
    </row>
    <row r="35">
      <c r="A35" s="24" t="str">
        <f>CONCATENATE("WTS-",LEFT(B35,2),MID(B35,4,2),RIGHT(B35,2),"-",LEFT(C35,2),MID(C35,FIND(":",C35)+1,2))</f>
        <v>WTS-150623-1523</v>
      </c>
      <c r="B35" s="25">
        <v>45092.0</v>
      </c>
      <c r="C35" s="26">
        <v>0.6410300925925926</v>
      </c>
    </row>
    <row r="36">
      <c r="A36" s="24" t="str">
        <f>CONCATENATE("WTS-",LEFT(B36,2),MID(B36,4,2),RIGHT(B36,2),"-","0",LEFT(C36,1),MID(C36,FIND(":",C36)+1,2))</f>
        <v>WTS-090423-0727</v>
      </c>
      <c r="B36" s="25">
        <v>45025.0</v>
      </c>
      <c r="C36" s="26">
        <v>0.31074074074074076</v>
      </c>
    </row>
    <row r="37">
      <c r="A37" s="24" t="str">
        <f>CONCATENATE("WTS-",LEFT(B37,2),MID(B37,4,2),RIGHT(B37,2),"-",LEFT(C37,2),MID(C37,FIND(":",C37)+1,2))</f>
        <v>WTS-161123-2231</v>
      </c>
      <c r="B37" s="25">
        <v>45246.0</v>
      </c>
      <c r="C37" s="26">
        <v>0.9382986111111111</v>
      </c>
    </row>
    <row r="38">
      <c r="A38" s="24" t="str">
        <f>CONCATENATE("WTS-",LEFT(B38,2),MID(B38,4,2),RIGHT(B38,2),"-","0",LEFT(C38,1),MID(C38,FIND(":",C38)+1,2))</f>
        <v>WTS-010323-0630</v>
      </c>
      <c r="B38" s="25">
        <v>44986.0</v>
      </c>
      <c r="C38" s="26">
        <v>0.27141203703703703</v>
      </c>
    </row>
    <row r="39">
      <c r="A39" s="24" t="str">
        <f t="shared" ref="A39:A42" si="10">CONCATENATE("WTS-",LEFT(B39,2),MID(B39,4,2),RIGHT(B39,2),"-",LEFT(C39,2),MID(C39,FIND(":",C39)+1,2))</f>
        <v>WTS-060323-2143</v>
      </c>
      <c r="B39" s="25">
        <v>44991.0</v>
      </c>
      <c r="C39" s="26">
        <v>0.9055439814814815</v>
      </c>
    </row>
    <row r="40">
      <c r="A40" s="24" t="str">
        <f t="shared" si="10"/>
        <v>WTS-300723-2338</v>
      </c>
      <c r="B40" s="25">
        <v>45137.0</v>
      </c>
      <c r="C40" s="26">
        <v>0.984849537037037</v>
      </c>
    </row>
    <row r="41">
      <c r="A41" s="24" t="str">
        <f t="shared" si="10"/>
        <v>WTS-100823-1135</v>
      </c>
      <c r="B41" s="25">
        <v>45148.0</v>
      </c>
      <c r="C41" s="26">
        <v>0.48269675925925926</v>
      </c>
    </row>
    <row r="42">
      <c r="A42" s="24" t="str">
        <f t="shared" si="10"/>
        <v>WTS-270523-1820</v>
      </c>
      <c r="B42" s="25">
        <v>45073.0</v>
      </c>
      <c r="C42" s="26">
        <v>0.7642013888888889</v>
      </c>
    </row>
    <row r="43">
      <c r="A43" s="24" t="str">
        <f t="shared" ref="A43:A45" si="11">CONCATENATE("WTS-",LEFT(B43,2),MID(B43,4,2),RIGHT(B43,2),"-","0",LEFT(C43,1),MID(C43,FIND(":",C43)+1,2))</f>
        <v>WTS-120123-0451</v>
      </c>
      <c r="B43" s="25">
        <v>44938.0</v>
      </c>
      <c r="C43" s="26">
        <v>0.20208333333333334</v>
      </c>
    </row>
    <row r="44">
      <c r="A44" s="24" t="str">
        <f t="shared" si="11"/>
        <v>WTS-030923-0710</v>
      </c>
      <c r="B44" s="25">
        <v>45172.0</v>
      </c>
      <c r="C44" s="26">
        <v>0.2987268518518518</v>
      </c>
    </row>
    <row r="45">
      <c r="A45" s="24" t="str">
        <f t="shared" si="11"/>
        <v>WTS-171123-0441</v>
      </c>
      <c r="B45" s="25">
        <v>45247.0</v>
      </c>
      <c r="C45" s="26">
        <v>0.19524305555555554</v>
      </c>
    </row>
    <row r="46">
      <c r="A46" s="24" t="str">
        <f>CONCATENATE("WTS-",LEFT(B46,2),MID(B46,4,2),RIGHT(B46,2),"-",LEFT(C46,2),MID(C46,FIND(":",C46)+1,2))</f>
        <v>WTS-181123-1614</v>
      </c>
      <c r="B46" s="25">
        <v>45248.0</v>
      </c>
      <c r="C46" s="26">
        <v>0.676886574074074</v>
      </c>
    </row>
    <row r="47">
      <c r="A47" s="24" t="str">
        <f>CONCATENATE("WTS-",LEFT(B47,2),MID(B47,4,2),RIGHT(B47,2),"-","0",LEFT(C47,1),MID(C47,FIND(":",C47)+1,2))</f>
        <v>WTS-170223-0607</v>
      </c>
      <c r="B47" s="25">
        <v>44974.0</v>
      </c>
      <c r="C47" s="26">
        <v>0.25550925925925927</v>
      </c>
    </row>
    <row r="48">
      <c r="A48" s="24" t="str">
        <f t="shared" ref="A48:A49" si="12">CONCATENATE("WTS-",LEFT(B48,2),MID(B48,4,2),RIGHT(B48,2),"-",LEFT(C48,2),MID(C48,FIND(":",C48)+1,2))</f>
        <v>WTS-311222-1844</v>
      </c>
      <c r="B48" s="25">
        <v>44926.0</v>
      </c>
      <c r="C48" s="26">
        <v>0.7805787037037037</v>
      </c>
    </row>
    <row r="49">
      <c r="A49" s="24" t="str">
        <f t="shared" si="12"/>
        <v>WTS-140523-2145</v>
      </c>
      <c r="B49" s="25">
        <v>45060.0</v>
      </c>
      <c r="C49" s="26">
        <v>0.9068402777777778</v>
      </c>
    </row>
    <row r="50">
      <c r="A50" s="24" t="str">
        <f>CONCATENATE("WTS-",LEFT(B50,2),MID(B50,4,2),RIGHT(B50,2),"-","0",LEFT(C50,1),MID(C50,FIND(":",C50)+1,2))</f>
        <v>WTS-060423-0150</v>
      </c>
      <c r="B50" s="25">
        <v>45022.0</v>
      </c>
      <c r="C50" s="26">
        <v>0.07679398148148148</v>
      </c>
    </row>
    <row r="51">
      <c r="A51" s="24" t="str">
        <f t="shared" ref="A51:A52" si="13">CONCATENATE("WTS-",LEFT(B51,2),MID(B51,4,2),RIGHT(B51,2),"-",LEFT(C51,2),MID(C51,FIND(":",C51)+1,2))</f>
        <v>WTS-170423-2335</v>
      </c>
      <c r="B51" s="25">
        <v>45033.0</v>
      </c>
      <c r="C51" s="26">
        <v>0.9832291666666667</v>
      </c>
    </row>
    <row r="52">
      <c r="A52" s="24" t="str">
        <f t="shared" si="13"/>
        <v>WTS-071023-2110</v>
      </c>
      <c r="B52" s="25">
        <v>45206.0</v>
      </c>
      <c r="C52" s="26">
        <v>0.8819907407407407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38"/>
    <col customWidth="1" min="3" max="3" width="14.13"/>
    <col customWidth="1" min="4" max="5" width="16.75"/>
    <col customWidth="1" min="6" max="6" width="16.38"/>
    <col customWidth="1" min="7" max="7" width="11.5"/>
    <col customWidth="1" min="8" max="8" width="21.38"/>
    <col customWidth="1" min="9" max="9" width="46.13"/>
    <col customWidth="1" min="10" max="10" width="18.88"/>
    <col customWidth="1" min="11" max="11" width="23.5"/>
    <col customWidth="1" min="12" max="12" width="30.88"/>
    <col customWidth="1" min="13" max="13" width="14.5"/>
    <col customWidth="1" min="14" max="14" width="15.5"/>
    <col customWidth="1" min="15" max="15" width="11.13"/>
    <col customWidth="1" min="16" max="16" width="23.25"/>
    <col customWidth="1" min="17" max="17" width="18.38"/>
    <col customWidth="1" min="18" max="18" width="10.38"/>
    <col customWidth="1" min="19" max="19" width="40.0"/>
    <col customWidth="1" min="20" max="20" width="14.0"/>
    <col customWidth="1" min="21" max="21" width="11.13"/>
    <col customWidth="1" min="22" max="22" width="15.88"/>
    <col customWidth="1" min="23" max="23" width="12.5"/>
    <col customWidth="1" min="24" max="24" width="10.88"/>
    <col customWidth="1" min="25" max="25" width="11.88"/>
    <col customWidth="1" min="26" max="26" width="13.0"/>
    <col customWidth="1" min="27" max="27" width="12.25"/>
    <col customWidth="1" min="28" max="28" width="14.25"/>
    <col customWidth="1" min="29" max="29" width="14.75"/>
    <col customWidth="1" min="30" max="30" width="23.5"/>
    <col customWidth="1" min="31" max="31" width="10.13"/>
    <col customWidth="1" min="32" max="32" width="13.0"/>
    <col customWidth="1" min="33" max="33" width="14.38"/>
    <col customWidth="1" min="34" max="34" width="6.13"/>
    <col customWidth="1" min="37" max="37" width="18.63"/>
    <col customWidth="1" min="39" max="39" width="19.0"/>
    <col customWidth="1" min="40" max="40" width="34.75"/>
    <col customWidth="1" min="47" max="47" width="14.75"/>
  </cols>
  <sheetData>
    <row r="1">
      <c r="A1" s="4" t="s">
        <v>426</v>
      </c>
    </row>
    <row r="2">
      <c r="A2" s="28" t="s">
        <v>423</v>
      </c>
      <c r="B2" s="28" t="s">
        <v>424</v>
      </c>
      <c r="C2" s="28" t="s">
        <v>425</v>
      </c>
      <c r="D2" s="28" t="s">
        <v>10</v>
      </c>
      <c r="E2" s="28" t="s">
        <v>11</v>
      </c>
      <c r="F2" s="28" t="s">
        <v>12</v>
      </c>
      <c r="G2" s="28" t="s">
        <v>283</v>
      </c>
      <c r="H2" s="28" t="s">
        <v>427</v>
      </c>
      <c r="I2" s="28" t="s">
        <v>285</v>
      </c>
      <c r="J2" s="28" t="s">
        <v>286</v>
      </c>
      <c r="K2" s="28" t="s">
        <v>287</v>
      </c>
      <c r="L2" s="28" t="s">
        <v>428</v>
      </c>
      <c r="M2" s="28" t="s">
        <v>370</v>
      </c>
      <c r="N2" s="28" t="s">
        <v>371</v>
      </c>
      <c r="O2" s="28" t="s">
        <v>372</v>
      </c>
      <c r="P2" s="28" t="s">
        <v>373</v>
      </c>
      <c r="Q2" s="28" t="s">
        <v>374</v>
      </c>
      <c r="R2" s="29" t="s">
        <v>24</v>
      </c>
      <c r="S2" s="5" t="s">
        <v>29</v>
      </c>
      <c r="T2" s="29" t="s">
        <v>25</v>
      </c>
      <c r="U2" s="29" t="s">
        <v>26</v>
      </c>
      <c r="V2" s="29" t="s">
        <v>27</v>
      </c>
      <c r="W2" s="29" t="s">
        <v>28</v>
      </c>
      <c r="X2" s="29" t="s">
        <v>429</v>
      </c>
      <c r="Y2" s="29" t="s">
        <v>31</v>
      </c>
      <c r="Z2" s="28" t="s">
        <v>430</v>
      </c>
      <c r="AA2" s="28" t="s">
        <v>398</v>
      </c>
      <c r="AB2" s="30" t="s">
        <v>399</v>
      </c>
      <c r="AC2" s="30" t="s">
        <v>400</v>
      </c>
      <c r="AD2" s="28" t="s">
        <v>431</v>
      </c>
      <c r="AE2" s="5" t="s">
        <v>384</v>
      </c>
      <c r="AF2" s="5" t="s">
        <v>385</v>
      </c>
      <c r="AG2" s="5" t="s">
        <v>386</v>
      </c>
      <c r="AH2" s="5" t="s">
        <v>387</v>
      </c>
      <c r="AI2" s="15"/>
      <c r="AJ2" s="15"/>
      <c r="AR2" s="15"/>
      <c r="AS2" s="31"/>
      <c r="AT2" s="31"/>
      <c r="AU2" s="31"/>
      <c r="AV2" s="31"/>
    </row>
    <row r="3">
      <c r="A3" s="32" t="s">
        <v>432</v>
      </c>
      <c r="B3" s="33">
        <f>VLOOKUP(A3,Transaksi!$A$3:$B$52,2,FALSE)</f>
        <v>44908</v>
      </c>
      <c r="C3" s="34">
        <f>VLOOKUP(A3,Transaksi!$A$3:$C$52,3,FALSE)</f>
        <v>0.6275810185</v>
      </c>
      <c r="D3" s="35" t="str">
        <f>IF(E3="Agus Budi",Kasir!$A$3,IF(E3="Andreas Hadi",Kasir!$A$4,IF(E3="Rachmad Ramadhan",Kasir!$A$5,IF(E3="Adjie Susanto",Kasir!$A$6,IF(E3="Hasan Hasbullah",Kasir!$A$7,"SALAH")))))</f>
        <v>CAH0040192</v>
      </c>
      <c r="E3" s="35" t="s">
        <v>16</v>
      </c>
      <c r="F3" s="36">
        <f>VLOOKUP(D3,Kasir!$A$3:$C$7,3,FALSE)</f>
        <v>33607</v>
      </c>
      <c r="G3" s="35" t="str">
        <f>VLOOKUP(A3,'Detail Transaksi (3NF)'!$A$3:$C$62,3,FALSE)</f>
        <v>BB8015</v>
      </c>
      <c r="H3" s="37" t="str">
        <f>VLOOKUP(G3,Pelanggan!$A$3:$F$22,2,FALSE)</f>
        <v>Bonny Budi Setiawan</v>
      </c>
      <c r="I3" s="37" t="str">
        <f>VLOOKUP(G3,Pelanggan!$A$3:$F$22,3,FALSE)</f>
        <v>Jl Pd Kelapa 1 Bl I-14/5</v>
      </c>
      <c r="J3" s="37" t="str">
        <f>VLOOKUP(G3,Pelanggan!$A$3:$F$22,4,FALSE)</f>
        <v>021 -6928015</v>
      </c>
      <c r="K3" s="37" t="str">
        <f>VLOOKUP(G3,Pelanggan!$A$3:$F$22,5,FALSE)</f>
        <v>bonbudset@gmail.com</v>
      </c>
      <c r="L3" s="37">
        <f>VLOOKUP(G3,Pelanggan!$A$3:$F$22,6,FALSE)</f>
        <v>6.32</v>
      </c>
      <c r="M3" s="37">
        <f t="shared" ref="M3:M62" si="1">IF(N3="Non-Member",0,IF(N3="Bronze",1,IF(N3="Silver",2,IF(N3="Gold",3,"SALAH"))))</f>
        <v>0</v>
      </c>
      <c r="N3" s="37" t="s">
        <v>375</v>
      </c>
      <c r="O3" s="38" t="str">
        <f>VLOOKUP(M3,Membership!$A$3:$G$6,3,FALSE)</f>
        <v>2 x 24 Jam</v>
      </c>
      <c r="P3" s="38">
        <f>VLOOKUP(M3,Membership!$A$3:$G$6,4,FALSE)</f>
        <v>0</v>
      </c>
      <c r="Q3" s="37">
        <f>VLOOKUP(M3,Membership!$A$3:$G$6,5,FALSE)</f>
        <v>0</v>
      </c>
      <c r="R3" s="38" t="s">
        <v>277</v>
      </c>
      <c r="S3" s="24" t="s">
        <v>433</v>
      </c>
      <c r="T3" s="35" t="s">
        <v>223</v>
      </c>
      <c r="U3" s="35" t="s">
        <v>34</v>
      </c>
      <c r="V3" s="35" t="s">
        <v>233</v>
      </c>
      <c r="W3" s="37" t="s">
        <v>228</v>
      </c>
      <c r="X3" s="39">
        <v>25.0</v>
      </c>
      <c r="Y3" s="24">
        <v>2100000.0</v>
      </c>
      <c r="Z3" s="32">
        <v>1.0</v>
      </c>
      <c r="AA3" s="35" t="str">
        <f>IF(AND(AB3=Pengiriman!$B$3,AC3=Pengiriman!$C$3),Pengiriman!$A$3,IF(AND(AB3=Pengiriman!$B$4,AC3=Pengiriman!$C$4),Pengiriman!$A$4,IF(AND(AB3=Pengiriman!$B$5,AC3=Pengiriman!$C$5),Pengiriman!$A$5,IF(AND(AB3=Pengiriman!$B$6,AC3=Pengiriman!$C$6),Pengiriman!$A$6,IF(AND(AB3=Pengiriman!$B$7,AC3=Pengiriman!$C$7),Pengiriman!$A$7,IF(AND(AB3=Pengiriman!$B$8,AC3=Pengiriman!$C$8),Pengiriman!$A$8,IF(AND(AB3=Pengiriman!$B$9,AC3=Pengiriman!$C$9),Pengiriman!$A$9,IF(AND(AB3=Pengiriman!$B$10,AC3=Pengiriman!$C$10),Pengiriman!$A$10,"salah"))))))))</f>
        <v>JT02</v>
      </c>
      <c r="AB3" s="35" t="s">
        <v>418</v>
      </c>
      <c r="AC3" s="35" t="s">
        <v>421</v>
      </c>
      <c r="AD3" s="35">
        <f>VLOOKUP(AA3,Pengiriman!$A$3:$D$10,4,FALSE)</f>
        <v>13500</v>
      </c>
      <c r="AE3" s="24" t="s">
        <v>388</v>
      </c>
      <c r="AF3" s="37" t="s">
        <v>375</v>
      </c>
      <c r="AG3" s="24" t="s">
        <v>389</v>
      </c>
      <c r="AH3" s="24">
        <f>VLOOKUP(AE3,Payment!$A$3:$D$9,4,FALSE)</f>
        <v>0</v>
      </c>
      <c r="AI3" s="15"/>
      <c r="AJ3" s="15"/>
      <c r="AR3" s="40"/>
      <c r="AS3" s="31"/>
      <c r="AT3" s="14"/>
      <c r="AU3" s="14"/>
      <c r="AV3" s="14"/>
    </row>
    <row r="4">
      <c r="A4" s="32" t="s">
        <v>432</v>
      </c>
      <c r="B4" s="33">
        <f>VLOOKUP(A4,Transaksi!$A$3:$B$52,2,FALSE)</f>
        <v>44908</v>
      </c>
      <c r="C4" s="34">
        <f>VLOOKUP(A4,Transaksi!$A$3:$C$52,3,FALSE)</f>
        <v>0.6275810185</v>
      </c>
      <c r="D4" s="35" t="str">
        <f>IF(E4="Agus Budi",Kasir!$A$3,IF(E4="Andreas Hadi",Kasir!$A$4,IF(E4="Rachmad Ramadhan",Kasir!$A$5,IF(E4="Adjie Susanto",Kasir!$A$6,IF(E4="Hasan Hasbullah",Kasir!$A$7,"SALAH")))))</f>
        <v>CAH0040192</v>
      </c>
      <c r="E4" s="35" t="s">
        <v>16</v>
      </c>
      <c r="F4" s="36">
        <f>VLOOKUP(D4,Kasir!$A$3:$C$7,3,FALSE)</f>
        <v>33607</v>
      </c>
      <c r="G4" s="35" t="str">
        <f>VLOOKUP(A4,'Detail Transaksi (3NF)'!$A$3:$C$62,3,FALSE)</f>
        <v>BB8015</v>
      </c>
      <c r="H4" s="37" t="str">
        <f>VLOOKUP(G4,Pelanggan!$A$3:$F$22,2,FALSE)</f>
        <v>Bonny Budi Setiawan</v>
      </c>
      <c r="I4" s="37" t="str">
        <f>VLOOKUP(G4,Pelanggan!$A$3:$F$22,3,FALSE)</f>
        <v>Jl Pd Kelapa 1 Bl I-14/5</v>
      </c>
      <c r="J4" s="37" t="str">
        <f>VLOOKUP(G4,Pelanggan!$A$3:$F$22,4,FALSE)</f>
        <v>021 -6928015</v>
      </c>
      <c r="K4" s="37" t="str">
        <f>VLOOKUP(G4,Pelanggan!$A$3:$F$22,5,FALSE)</f>
        <v>bonbudset@gmail.com</v>
      </c>
      <c r="L4" s="37">
        <f>VLOOKUP(G4,Pelanggan!$A$3:$F$22,6,FALSE)</f>
        <v>6.32</v>
      </c>
      <c r="M4" s="37">
        <f t="shared" si="1"/>
        <v>0</v>
      </c>
      <c r="N4" s="37" t="s">
        <v>375</v>
      </c>
      <c r="O4" s="38" t="str">
        <f>VLOOKUP(M4,Membership!$A$3:$G$6,3,FALSE)</f>
        <v>2 x 24 Jam</v>
      </c>
      <c r="P4" s="38">
        <f>VLOOKUP(M4,Membership!$A$3:$G$6,4,FALSE)</f>
        <v>0</v>
      </c>
      <c r="Q4" s="37">
        <f>VLOOKUP(M4,Membership!$A$3:$G$6,5,FALSE)</f>
        <v>0</v>
      </c>
      <c r="R4" s="38" t="s">
        <v>49</v>
      </c>
      <c r="S4" s="24" t="s">
        <v>434</v>
      </c>
      <c r="T4" s="35" t="s">
        <v>33</v>
      </c>
      <c r="U4" s="35" t="s">
        <v>46</v>
      </c>
      <c r="V4" s="35" t="s">
        <v>42</v>
      </c>
      <c r="W4" s="37" t="s">
        <v>36</v>
      </c>
      <c r="X4" s="39">
        <v>25.0</v>
      </c>
      <c r="Y4" s="24">
        <v>9500000.0</v>
      </c>
      <c r="Z4" s="32">
        <v>2.0</v>
      </c>
      <c r="AA4" s="35" t="str">
        <f>IF(AND(AB4=Pengiriman!$B$3,AC4=Pengiriman!$C$3),Pengiriman!$A$3,IF(AND(AB4=Pengiriman!$B$4,AC4=Pengiriman!$C$4),Pengiriman!$A$4,IF(AND(AB4=Pengiriman!$B$5,AC4=Pengiriman!$C$5),Pengiriman!$A$5,IF(AND(AB4=Pengiriman!$B$6,AC4=Pengiriman!$C$6),Pengiriman!$A$6,IF(AND(AB4=Pengiriman!$B$7,AC4=Pengiriman!$C$7),Pengiriman!$A$7,IF(AND(AB4=Pengiriman!$B$8,AC4=Pengiriman!$C$8),Pengiriman!$A$8,IF(AND(AB4=Pengiriman!$B$9,AC4=Pengiriman!$C$9),Pengiriman!$A$9,IF(AND(AB4=Pengiriman!$B$10,AC4=Pengiriman!$C$10),Pengiriman!$A$10,"salah"))))))))</f>
        <v>JT02</v>
      </c>
      <c r="AB4" s="35" t="s">
        <v>418</v>
      </c>
      <c r="AC4" s="35" t="s">
        <v>421</v>
      </c>
      <c r="AD4" s="35">
        <f>VLOOKUP(AA4,Pengiriman!$A$3:$D$10,4,FALSE)</f>
        <v>13500</v>
      </c>
      <c r="AE4" s="24" t="s">
        <v>388</v>
      </c>
      <c r="AF4" s="37" t="s">
        <v>375</v>
      </c>
      <c r="AG4" s="24" t="s">
        <v>389</v>
      </c>
      <c r="AH4" s="24">
        <f>VLOOKUP(AE4,Payment!$A$3:$D$9,4,FALSE)</f>
        <v>0</v>
      </c>
      <c r="AI4" s="15"/>
      <c r="AJ4" s="15"/>
      <c r="AR4" s="15"/>
      <c r="AS4" s="41"/>
      <c r="AT4" s="14"/>
      <c r="AU4" s="14"/>
      <c r="AV4" s="14"/>
    </row>
    <row r="5">
      <c r="A5" s="32" t="s">
        <v>435</v>
      </c>
      <c r="B5" s="33">
        <f>VLOOKUP(A5,Transaksi!$A$3:$B$52,2,FALSE)</f>
        <v>45179</v>
      </c>
      <c r="C5" s="34">
        <f>VLOOKUP(A5,Transaksi!$A$3:$C$52,3,FALSE)</f>
        <v>0.3467361111</v>
      </c>
      <c r="D5" s="35" t="str">
        <f>IF(E5="Agus Budi",Kasir!$A$3,IF(E5="Andreas Hadi",Kasir!$A$4,IF(E5="Rachmad Ramadhan",Kasir!$A$5,IF(E5="Adjie Susanto",Kasir!$A$6,IF(E5="Hasan Hasbullah",Kasir!$A$7,"SALAH")))))</f>
        <v>CAS100897</v>
      </c>
      <c r="E5" s="35" t="s">
        <v>20</v>
      </c>
      <c r="F5" s="36">
        <f>VLOOKUP(D5,Kasir!$A$3:$C$7,3,FALSE)</f>
        <v>35652</v>
      </c>
      <c r="G5" s="35" t="str">
        <f>VLOOKUP(A5,'Detail Transaksi (3NF)'!$A$3:$C$62,3,FALSE)</f>
        <v>EK8696</v>
      </c>
      <c r="H5" s="37" t="str">
        <f>VLOOKUP(G5,Pelanggan!$A$3:$F$22,2,FALSE)</f>
        <v>Edy Kosasih</v>
      </c>
      <c r="I5" s="37" t="str">
        <f>VLOOKUP(G5,Pelanggan!$A$3:$F$22,3,FALSE)</f>
        <v>Jl Melawai IV PD Psr Jaya Blok M AKS 3/3</v>
      </c>
      <c r="J5" s="37" t="str">
        <f>VLOOKUP(G5,Pelanggan!$A$3:$F$22,4,FALSE)</f>
        <v>021-5228696</v>
      </c>
      <c r="K5" s="37" t="str">
        <f>VLOOKUP(G5,Pelanggan!$A$3:$F$22,5,FALSE)</f>
        <v>kosasih1927@gmail.com</v>
      </c>
      <c r="L5" s="37">
        <f>VLOOKUP(G5,Pelanggan!$A$3:$F$22,6,FALSE)</f>
        <v>8.76</v>
      </c>
      <c r="M5" s="37">
        <f t="shared" si="1"/>
        <v>1</v>
      </c>
      <c r="N5" s="37" t="s">
        <v>377</v>
      </c>
      <c r="O5" s="38" t="str">
        <f>VLOOKUP(M5,Membership!$A$3:$G$6,3,FALSE)</f>
        <v>7 x 24 Jam</v>
      </c>
      <c r="P5" s="38">
        <f>VLOOKUP(M5,Membership!$A$3:$G$6,4,FALSE)</f>
        <v>0.025</v>
      </c>
      <c r="Q5" s="37">
        <f>VLOOKUP(M5,Membership!$A$3:$G$6,5,FALSE)</f>
        <v>5000</v>
      </c>
      <c r="R5" s="38" t="s">
        <v>215</v>
      </c>
      <c r="S5" s="24" t="s">
        <v>436</v>
      </c>
      <c r="T5" s="35" t="s">
        <v>174</v>
      </c>
      <c r="U5" s="35" t="s">
        <v>214</v>
      </c>
      <c r="V5" s="35" t="s">
        <v>175</v>
      </c>
      <c r="W5" s="37" t="s">
        <v>178</v>
      </c>
      <c r="X5" s="39">
        <v>25.0</v>
      </c>
      <c r="Y5" s="24">
        <v>1750000.0</v>
      </c>
      <c r="Z5" s="32">
        <v>1.0</v>
      </c>
      <c r="AA5" s="35" t="str">
        <f>IF(AND(AB5=Pengiriman!$B$3,AC5=Pengiriman!$C$3),Pengiriman!$A$3,IF(AND(AB5=Pengiriman!$B$4,AC5=Pengiriman!$C$4),Pengiriman!$A$4,IF(AND(AB5=Pengiriman!$B$5,AC5=Pengiriman!$C$5),Pengiriman!$A$5,IF(AND(AB5=Pengiriman!$B$6,AC5=Pengiriman!$C$6),Pengiriman!$A$6,IF(AND(AB5=Pengiriman!$B$7,AC5=Pengiriman!$C$7),Pengiriman!$A$7,IF(AND(AB5=Pengiriman!$B$8,AC5=Pengiriman!$C$8),Pengiriman!$A$8,IF(AND(AB5=Pengiriman!$B$9,AC5=Pengiriman!$C$9),Pengiriman!$A$9,IF(AND(AB5=Pengiriman!$B$10,AC5=Pengiriman!$C$10),Pengiriman!$A$10,"salah"))))))))</f>
        <v>JE03</v>
      </c>
      <c r="AB5" s="35" t="s">
        <v>406</v>
      </c>
      <c r="AC5" s="35" t="s">
        <v>411</v>
      </c>
      <c r="AD5" s="35">
        <f>VLOOKUP(AA5,Pengiriman!$A$3:$D$10,4,FALSE)</f>
        <v>20000</v>
      </c>
      <c r="AE5" s="24" t="s">
        <v>390</v>
      </c>
      <c r="AF5" s="37" t="s">
        <v>377</v>
      </c>
      <c r="AG5" s="24" t="s">
        <v>389</v>
      </c>
      <c r="AH5" s="24">
        <f>VLOOKUP(AE5,Payment!$A$3:$D$9,4,FALSE)</f>
        <v>0</v>
      </c>
      <c r="AI5" s="15"/>
      <c r="AJ5" s="15"/>
      <c r="AR5" s="15"/>
      <c r="AS5" s="31"/>
      <c r="AT5" s="14"/>
      <c r="AU5" s="14"/>
      <c r="AV5" s="14"/>
    </row>
    <row r="6">
      <c r="A6" s="32" t="s">
        <v>435</v>
      </c>
      <c r="B6" s="33">
        <f>VLOOKUP(A6,Transaksi!$A$3:$B$52,2,FALSE)</f>
        <v>45179</v>
      </c>
      <c r="C6" s="34">
        <f>VLOOKUP(A6,Transaksi!$A$3:$C$52,3,FALSE)</f>
        <v>0.3467361111</v>
      </c>
      <c r="D6" s="35" t="str">
        <f>IF(E6="Agus Budi",Kasir!$A$3,IF(E6="Andreas Hadi",Kasir!$A$4,IF(E6="Rachmad Ramadhan",Kasir!$A$5,IF(E6="Adjie Susanto",Kasir!$A$6,IF(E6="Hasan Hasbullah",Kasir!$A$7,"SALAH")))))</f>
        <v>CAS100897</v>
      </c>
      <c r="E6" s="35" t="s">
        <v>20</v>
      </c>
      <c r="F6" s="36">
        <f>VLOOKUP(D6,Kasir!$A$3:$C$7,3,FALSE)</f>
        <v>35652</v>
      </c>
      <c r="G6" s="35" t="str">
        <f>VLOOKUP(A6,'Detail Transaksi (3NF)'!$A$3:$C$62,3,FALSE)</f>
        <v>EK8696</v>
      </c>
      <c r="H6" s="37" t="str">
        <f>VLOOKUP(G6,Pelanggan!$A$3:$F$22,2,FALSE)</f>
        <v>Edy Kosasih</v>
      </c>
      <c r="I6" s="37" t="str">
        <f>VLOOKUP(G6,Pelanggan!$A$3:$F$22,3,FALSE)</f>
        <v>Jl Melawai IV PD Psr Jaya Blok M AKS 3/3</v>
      </c>
      <c r="J6" s="37" t="str">
        <f>VLOOKUP(G6,Pelanggan!$A$3:$F$22,4,FALSE)</f>
        <v>021-5228696</v>
      </c>
      <c r="K6" s="37" t="str">
        <f>VLOOKUP(G6,Pelanggan!$A$3:$F$22,5,FALSE)</f>
        <v>kosasih1927@gmail.com</v>
      </c>
      <c r="L6" s="37">
        <f>VLOOKUP(G6,Pelanggan!$A$3:$F$22,6,FALSE)</f>
        <v>8.76</v>
      </c>
      <c r="M6" s="37">
        <f t="shared" si="1"/>
        <v>1</v>
      </c>
      <c r="N6" s="37" t="s">
        <v>377</v>
      </c>
      <c r="O6" s="38" t="str">
        <f>VLOOKUP(M6,Membership!$A$3:$G$6,3,FALSE)</f>
        <v>7 x 24 Jam</v>
      </c>
      <c r="P6" s="38">
        <f>VLOOKUP(M6,Membership!$A$3:$G$6,4,FALSE)</f>
        <v>0.025</v>
      </c>
      <c r="Q6" s="37">
        <f>VLOOKUP(M6,Membership!$A$3:$G$6,5,FALSE)</f>
        <v>5000</v>
      </c>
      <c r="R6" s="38" t="s">
        <v>61</v>
      </c>
      <c r="S6" s="24" t="s">
        <v>437</v>
      </c>
      <c r="T6" s="35" t="s">
        <v>33</v>
      </c>
      <c r="U6" s="35" t="s">
        <v>58</v>
      </c>
      <c r="V6" s="35" t="s">
        <v>42</v>
      </c>
      <c r="W6" s="37" t="s">
        <v>36</v>
      </c>
      <c r="X6" s="39">
        <v>25.0</v>
      </c>
      <c r="Y6" s="24">
        <v>8500000.0</v>
      </c>
      <c r="Z6" s="32">
        <v>2.0</v>
      </c>
      <c r="AA6" s="35" t="str">
        <f>IF(AND(AB6=Pengiriman!$B$3,AC6=Pengiriman!$C$3),Pengiriman!$A$3,IF(AND(AB6=Pengiriman!$B$4,AC6=Pengiriman!$C$4),Pengiriman!$A$4,IF(AND(AB6=Pengiriman!$B$5,AC6=Pengiriman!$C$5),Pengiriman!$A$5,IF(AND(AB6=Pengiriman!$B$6,AC6=Pengiriman!$C$6),Pengiriman!$A$6,IF(AND(AB6=Pengiriman!$B$7,AC6=Pengiriman!$C$7),Pengiriman!$A$7,IF(AND(AB6=Pengiriman!$B$8,AC6=Pengiriman!$C$8),Pengiriman!$A$8,IF(AND(AB6=Pengiriman!$B$9,AC6=Pengiriman!$C$9),Pengiriman!$A$9,IF(AND(AB6=Pengiriman!$B$10,AC6=Pengiriman!$C$10),Pengiriman!$A$10,"salah"))))))))</f>
        <v>JE03</v>
      </c>
      <c r="AB6" s="35" t="s">
        <v>406</v>
      </c>
      <c r="AC6" s="35" t="s">
        <v>411</v>
      </c>
      <c r="AD6" s="35">
        <f>VLOOKUP(AA6,Pengiriman!$A$3:$D$10,4,FALSE)</f>
        <v>20000</v>
      </c>
      <c r="AE6" s="24" t="s">
        <v>390</v>
      </c>
      <c r="AF6" s="37" t="s">
        <v>377</v>
      </c>
      <c r="AG6" s="24" t="s">
        <v>389</v>
      </c>
      <c r="AH6" s="24">
        <f>VLOOKUP(AE6,Payment!$A$3:$D$9,4,FALSE)</f>
        <v>0</v>
      </c>
      <c r="AI6" s="15"/>
      <c r="AJ6" s="15"/>
      <c r="AR6" s="15"/>
      <c r="AS6" s="31"/>
      <c r="AT6" s="14"/>
      <c r="AU6" s="14"/>
      <c r="AV6" s="14"/>
    </row>
    <row r="7">
      <c r="A7" s="32" t="s">
        <v>438</v>
      </c>
      <c r="B7" s="33">
        <f>VLOOKUP(A7,Transaksi!$A$3:$B$52,2,FALSE)</f>
        <v>45060</v>
      </c>
      <c r="C7" s="34">
        <f>VLOOKUP(A7,Transaksi!$A$3:$C$52,3,FALSE)</f>
        <v>0.364837963</v>
      </c>
      <c r="D7" s="35" t="str">
        <f>IF(E7="Agus Budi",Kasir!$A$3,IF(E7="Andreas Hadi",Kasir!$A$4,IF(E7="Rachmad Ramadhan",Kasir!$A$5,IF(E7="Adjie Susanto",Kasir!$A$6,IF(E7="Hasan Hasbullah",Kasir!$A$7,"SALAH")))))</f>
        <v>CAH0040192</v>
      </c>
      <c r="E7" s="35" t="s">
        <v>16</v>
      </c>
      <c r="F7" s="36">
        <f>VLOOKUP(D7,Kasir!$A$3:$C$7,3,FALSE)</f>
        <v>33607</v>
      </c>
      <c r="G7" s="35" t="str">
        <f>VLOOKUP(A7,'Detail Transaksi (3NF)'!$A$3:$C$62,3,FALSE)</f>
        <v>SM5337</v>
      </c>
      <c r="H7" s="37" t="str">
        <f>VLOOKUP(G7,Pelanggan!$A$3:$F$22,2,FALSE)</f>
        <v>Shariq Mukhtar</v>
      </c>
      <c r="I7" s="37" t="str">
        <f>VLOOKUP(G7,Pelanggan!$A$3:$F$22,3,FALSE)</f>
        <v>Jl Pajajaran No. 70B</v>
      </c>
      <c r="J7" s="37" t="str">
        <f>VLOOKUP(G7,Pelanggan!$A$3:$F$22,4,FALSE)</f>
        <v>021-7695337</v>
      </c>
      <c r="K7" s="37" t="str">
        <f>VLOOKUP(G7,Pelanggan!$A$3:$F$22,5,FALSE)</f>
        <v>shariqmukhtar10@gmail.com</v>
      </c>
      <c r="L7" s="37">
        <f>VLOOKUP(G7,Pelanggan!$A$3:$F$22,6,FALSE)</f>
        <v>10.09</v>
      </c>
      <c r="M7" s="37">
        <f t="shared" si="1"/>
        <v>0</v>
      </c>
      <c r="N7" s="37" t="s">
        <v>375</v>
      </c>
      <c r="O7" s="38" t="str">
        <f>VLOOKUP(M7,Membership!$A$3:$G$6,3,FALSE)</f>
        <v>2 x 24 Jam</v>
      </c>
      <c r="P7" s="38">
        <f>VLOOKUP(M7,Membership!$A$3:$G$6,4,FALSE)</f>
        <v>0</v>
      </c>
      <c r="Q7" s="37">
        <f>VLOOKUP(M7,Membership!$A$3:$G$6,5,FALSE)</f>
        <v>0</v>
      </c>
      <c r="R7" s="38" t="s">
        <v>138</v>
      </c>
      <c r="S7" s="24" t="s">
        <v>439</v>
      </c>
      <c r="T7" s="35" t="s">
        <v>108</v>
      </c>
      <c r="U7" s="35" t="s">
        <v>135</v>
      </c>
      <c r="V7" s="35" t="s">
        <v>115</v>
      </c>
      <c r="W7" s="37" t="s">
        <v>113</v>
      </c>
      <c r="X7" s="39">
        <v>25.0</v>
      </c>
      <c r="Y7" s="24">
        <v>650000.0</v>
      </c>
      <c r="Z7" s="32">
        <v>2.0</v>
      </c>
      <c r="AA7" s="32" t="s">
        <v>402</v>
      </c>
      <c r="AB7" s="35" t="s">
        <v>440</v>
      </c>
      <c r="AC7" s="32" t="s">
        <v>404</v>
      </c>
      <c r="AD7" s="35">
        <f>VLOOKUP(AA7,Pengiriman!$A$3:$D$10,4,FALSE)</f>
        <v>0</v>
      </c>
      <c r="AE7" s="24" t="s">
        <v>388</v>
      </c>
      <c r="AF7" s="37" t="s">
        <v>375</v>
      </c>
      <c r="AG7" s="24" t="s">
        <v>389</v>
      </c>
      <c r="AH7" s="24">
        <f>VLOOKUP(AE7,Payment!$A$3:$D$9,4,FALSE)</f>
        <v>0</v>
      </c>
      <c r="AI7" s="15"/>
      <c r="AJ7" s="15"/>
      <c r="AR7" s="15"/>
      <c r="AS7" s="31"/>
      <c r="AT7" s="14"/>
      <c r="AU7" s="14"/>
      <c r="AV7" s="14"/>
    </row>
    <row r="8">
      <c r="A8" s="32" t="s">
        <v>438</v>
      </c>
      <c r="B8" s="33">
        <f>VLOOKUP(A8,Transaksi!$A$3:$B$52,2,FALSE)</f>
        <v>45060</v>
      </c>
      <c r="C8" s="34">
        <f>VLOOKUP(A8,Transaksi!$A$3:$C$52,3,FALSE)</f>
        <v>0.364837963</v>
      </c>
      <c r="D8" s="35" t="str">
        <f>IF(E8="Agus Budi",Kasir!$A$3,IF(E8="Andreas Hadi",Kasir!$A$4,IF(E8="Rachmad Ramadhan",Kasir!$A$5,IF(E8="Adjie Susanto",Kasir!$A$6,IF(E8="Hasan Hasbullah",Kasir!$A$7,"SALAH")))))</f>
        <v>CAH0040192</v>
      </c>
      <c r="E8" s="35" t="s">
        <v>16</v>
      </c>
      <c r="F8" s="36">
        <f>VLOOKUP(D8,Kasir!$A$3:$C$7,3,FALSE)</f>
        <v>33607</v>
      </c>
      <c r="G8" s="35" t="str">
        <f>VLOOKUP(A8,'Detail Transaksi (3NF)'!$A$3:$C$62,3,FALSE)</f>
        <v>SM5337</v>
      </c>
      <c r="H8" s="37" t="str">
        <f>VLOOKUP(G8,Pelanggan!$A$3:$F$22,2,FALSE)</f>
        <v>Shariq Mukhtar</v>
      </c>
      <c r="I8" s="37" t="str">
        <f>VLOOKUP(G8,Pelanggan!$A$3:$F$22,3,FALSE)</f>
        <v>Jl Pajajaran No. 70B</v>
      </c>
      <c r="J8" s="37" t="str">
        <f>VLOOKUP(G8,Pelanggan!$A$3:$F$22,4,FALSE)</f>
        <v>021-7695337</v>
      </c>
      <c r="K8" s="37" t="str">
        <f>VLOOKUP(G8,Pelanggan!$A$3:$F$22,5,FALSE)</f>
        <v>shariqmukhtar10@gmail.com</v>
      </c>
      <c r="L8" s="37">
        <f>VLOOKUP(G8,Pelanggan!$A$3:$F$22,6,FALSE)</f>
        <v>10.09</v>
      </c>
      <c r="M8" s="37">
        <f t="shared" si="1"/>
        <v>0</v>
      </c>
      <c r="N8" s="37" t="s">
        <v>375</v>
      </c>
      <c r="O8" s="38" t="str">
        <f>VLOOKUP(M8,Membership!$A$3:$G$6,3,FALSE)</f>
        <v>2 x 24 Jam</v>
      </c>
      <c r="P8" s="38">
        <f>VLOOKUP(M8,Membership!$A$3:$G$6,4,FALSE)</f>
        <v>0</v>
      </c>
      <c r="Q8" s="37">
        <f>VLOOKUP(M8,Membership!$A$3:$G$6,5,FALSE)</f>
        <v>0</v>
      </c>
      <c r="R8" s="38" t="s">
        <v>262</v>
      </c>
      <c r="S8" s="24" t="s">
        <v>441</v>
      </c>
      <c r="T8" s="35" t="s">
        <v>223</v>
      </c>
      <c r="U8" s="35" t="s">
        <v>52</v>
      </c>
      <c r="V8" s="35" t="s">
        <v>225</v>
      </c>
      <c r="W8" s="37" t="s">
        <v>226</v>
      </c>
      <c r="X8" s="39">
        <v>25.0</v>
      </c>
      <c r="Y8" s="24">
        <v>600000.0</v>
      </c>
      <c r="Z8" s="32">
        <v>1.0</v>
      </c>
      <c r="AA8" s="32" t="s">
        <v>402</v>
      </c>
      <c r="AB8" s="35" t="s">
        <v>440</v>
      </c>
      <c r="AC8" s="32" t="s">
        <v>404</v>
      </c>
      <c r="AD8" s="35">
        <f>VLOOKUP(AA8,Pengiriman!$A$3:$D$10,4,FALSE)</f>
        <v>0</v>
      </c>
      <c r="AE8" s="24" t="s">
        <v>388</v>
      </c>
      <c r="AF8" s="37" t="s">
        <v>375</v>
      </c>
      <c r="AG8" s="24" t="s">
        <v>389</v>
      </c>
      <c r="AH8" s="24">
        <f>VLOOKUP(AE8,Payment!$A$3:$D$9,4,FALSE)</f>
        <v>0</v>
      </c>
      <c r="AI8" s="15"/>
      <c r="AJ8" s="15"/>
      <c r="AR8" s="15"/>
      <c r="AS8" s="31"/>
      <c r="AT8" s="14"/>
      <c r="AU8" s="14"/>
      <c r="AV8" s="14"/>
    </row>
    <row r="9">
      <c r="A9" s="32" t="s">
        <v>442</v>
      </c>
      <c r="B9" s="33">
        <f>VLOOKUP(A9,Transaksi!$A$3:$B$52,2,FALSE)</f>
        <v>45223</v>
      </c>
      <c r="C9" s="34">
        <f>VLOOKUP(A9,Transaksi!$A$3:$C$52,3,FALSE)</f>
        <v>0.8571643519</v>
      </c>
      <c r="D9" s="35" t="str">
        <f>IF(E9="Agus Budi",Kasir!$A$3,IF(E9="Andreas Hadi",Kasir!$A$4,IF(E9="Rachmad Ramadhan",Kasir!$A$5,IF(E9="Adjie Susanto",Kasir!$A$6,IF(E9="Hasan Hasbullah",Kasir!$A$7,"SALAH")))))</f>
        <v>CHH070593</v>
      </c>
      <c r="E9" s="35" t="s">
        <v>22</v>
      </c>
      <c r="F9" s="36">
        <f>VLOOKUP(D9,Kasir!$A$3:$C$7,3,FALSE)</f>
        <v>34096</v>
      </c>
      <c r="G9" s="35" t="str">
        <f>VLOOKUP(A9,'Detail Transaksi (3NF)'!$A$3:$C$62,3,FALSE)</f>
        <v>RS9997</v>
      </c>
      <c r="H9" s="37" t="str">
        <f>VLOOKUP(G9,Pelanggan!$A$3:$F$22,2,FALSE)</f>
        <v>Raja Sapta Ervian</v>
      </c>
      <c r="I9" s="37" t="str">
        <f>VLOOKUP(G9,Pelanggan!$A$3:$F$22,3,FALSE)</f>
        <v>Jl Raya Kalirungkut 5</v>
      </c>
      <c r="J9" s="37" t="str">
        <f>VLOOKUP(G9,Pelanggan!$A$3:$F$22,4,FALSE)</f>
        <v>021-27929997</v>
      </c>
      <c r="K9" s="37" t="str">
        <f>VLOOKUP(G9,Pelanggan!$A$3:$F$22,5,FALSE)</f>
        <v>kingsapta@gmail.com</v>
      </c>
      <c r="L9" s="37">
        <f>VLOOKUP(G9,Pelanggan!$A$3:$F$22,6,FALSE)</f>
        <v>7.43</v>
      </c>
      <c r="M9" s="37">
        <f t="shared" si="1"/>
        <v>3</v>
      </c>
      <c r="N9" s="37" t="s">
        <v>381</v>
      </c>
      <c r="O9" s="38" t="str">
        <f>VLOOKUP(M9,Membership!$A$3:$G$6,3,FALSE)</f>
        <v>28 x 24 Jam</v>
      </c>
      <c r="P9" s="38">
        <f>VLOOKUP(M9,Membership!$A$3:$G$6,4,FALSE)</f>
        <v>0.05</v>
      </c>
      <c r="Q9" s="37">
        <f>VLOOKUP(M9,Membership!$A$3:$G$6,5,FALSE)</f>
        <v>10000</v>
      </c>
      <c r="R9" s="38" t="s">
        <v>198</v>
      </c>
      <c r="S9" s="24" t="s">
        <v>443</v>
      </c>
      <c r="T9" s="35" t="s">
        <v>174</v>
      </c>
      <c r="U9" s="35" t="s">
        <v>64</v>
      </c>
      <c r="V9" s="35" t="s">
        <v>180</v>
      </c>
      <c r="W9" s="37" t="s">
        <v>176</v>
      </c>
      <c r="X9" s="39">
        <v>25.0</v>
      </c>
      <c r="Y9" s="24">
        <v>4750000.0</v>
      </c>
      <c r="Z9" s="32">
        <v>1.0</v>
      </c>
      <c r="AA9" s="35" t="str">
        <f>IF(AND(AB9=Pengiriman!$B$3,AC9=Pengiriman!$C$3),Pengiriman!$A$3,IF(AND(AB9=Pengiriman!$B$4,AC9=Pengiriman!$C$4),Pengiriman!$A$4,IF(AND(AB9=Pengiriman!$B$5,AC9=Pengiriman!$C$5),Pengiriman!$A$5,IF(AND(AB9=Pengiriman!$B$6,AC9=Pengiriman!$C$6),Pengiriman!$A$6,IF(AND(AB9=Pengiriman!$B$7,AC9=Pengiriman!$C$7),Pengiriman!$A$7,IF(AND(AB9=Pengiriman!$B$8,AC9=Pengiriman!$C$8),Pengiriman!$A$8,IF(AND(AB9=Pengiriman!$B$9,AC9=Pengiriman!$C$9),Pengiriman!$A$9,IF(AND(AB9=Pengiriman!$B$10,AC9=Pengiriman!$C$10),Pengiriman!$A$10,"salah"))))))))</f>
        <v>JT01</v>
      </c>
      <c r="AB9" s="35" t="s">
        <v>418</v>
      </c>
      <c r="AC9" s="35" t="s">
        <v>419</v>
      </c>
      <c r="AD9" s="35">
        <f>VLOOKUP(AA9,Pengiriman!$A$3:$D$10,4,FALSE)</f>
        <v>9000</v>
      </c>
      <c r="AE9" s="24" t="s">
        <v>396</v>
      </c>
      <c r="AF9" s="37" t="s">
        <v>381</v>
      </c>
      <c r="AG9" s="24" t="s">
        <v>394</v>
      </c>
      <c r="AH9" s="24">
        <f>VLOOKUP(AE9,Payment!$A$3:$D$9,4,FALSE)</f>
        <v>0.02</v>
      </c>
      <c r="AI9" s="15"/>
      <c r="AJ9" s="15"/>
      <c r="AR9" s="15"/>
      <c r="AS9" s="31"/>
      <c r="AT9" s="14"/>
      <c r="AU9" s="14"/>
      <c r="AV9" s="14"/>
    </row>
    <row r="10">
      <c r="A10" s="32" t="s">
        <v>444</v>
      </c>
      <c r="B10" s="33">
        <f>VLOOKUP(A10,Transaksi!$A$3:$B$52,2,FALSE)</f>
        <v>45249</v>
      </c>
      <c r="C10" s="34">
        <f>VLOOKUP(A10,Transaksi!$A$3:$C$52,3,FALSE)</f>
        <v>0.7822337963</v>
      </c>
      <c r="D10" s="35" t="str">
        <f>IF(E10="Agus Budi",Kasir!$A$3,IF(E10="Andreas Hadi",Kasir!$A$4,IF(E10="Rachmad Ramadhan",Kasir!$A$5,IF(E10="Adjie Susanto",Kasir!$A$6,IF(E10="Hasan Hasbullah",Kasir!$A$7,"SALAH")))))</f>
        <v>CAH0040192</v>
      </c>
      <c r="E10" s="35" t="s">
        <v>16</v>
      </c>
      <c r="F10" s="36">
        <f>VLOOKUP(D10,Kasir!$A$3:$C$7,3,FALSE)</f>
        <v>33607</v>
      </c>
      <c r="G10" s="35" t="str">
        <f>VLOOKUP(A10,'Detail Transaksi (3NF)'!$A$3:$C$62,3,FALSE)</f>
        <v>GP4505</v>
      </c>
      <c r="H10" s="37" t="str">
        <f>VLOOKUP(G10,Pelanggan!$A$3:$F$22,2,FALSE)</f>
        <v>Gregorius Petrus Aji Wijaya</v>
      </c>
      <c r="I10" s="37" t="str">
        <f>VLOOKUP(G10,Pelanggan!$A$3:$F$22,3,FALSE)</f>
        <v>Jl Sutan Iskandar Muda No. 20B</v>
      </c>
      <c r="J10" s="37" t="str">
        <f>VLOOKUP(G10,Pelanggan!$A$3:$F$22,4,FALSE)</f>
        <v>021-5634505</v>
      </c>
      <c r="K10" s="37" t="str">
        <f>VLOOKUP(G10,Pelanggan!$A$3:$F$22,5,FALSE)</f>
        <v>gregpetrus@gmail.com</v>
      </c>
      <c r="L10" s="37">
        <f>VLOOKUP(G10,Pelanggan!$A$3:$F$22,6,FALSE)</f>
        <v>10.11</v>
      </c>
      <c r="M10" s="37">
        <f t="shared" si="1"/>
        <v>0</v>
      </c>
      <c r="N10" s="37" t="s">
        <v>375</v>
      </c>
      <c r="O10" s="38" t="str">
        <f>VLOOKUP(M10,Membership!$A$3:$G$6,3,FALSE)</f>
        <v>2 x 24 Jam</v>
      </c>
      <c r="P10" s="38">
        <f>VLOOKUP(M10,Membership!$A$3:$G$6,4,FALSE)</f>
        <v>0</v>
      </c>
      <c r="Q10" s="37">
        <f>VLOOKUP(M10,Membership!$A$3:$G$6,5,FALSE)</f>
        <v>0</v>
      </c>
      <c r="R10" s="38" t="s">
        <v>112</v>
      </c>
      <c r="S10" s="24" t="s">
        <v>445</v>
      </c>
      <c r="T10" s="35" t="s">
        <v>108</v>
      </c>
      <c r="U10" s="35" t="s">
        <v>109</v>
      </c>
      <c r="V10" s="35" t="s">
        <v>110</v>
      </c>
      <c r="W10" s="37" t="s">
        <v>113</v>
      </c>
      <c r="X10" s="39">
        <v>25.0</v>
      </c>
      <c r="Y10" s="24">
        <v>300000.0</v>
      </c>
      <c r="Z10" s="32">
        <v>1.0</v>
      </c>
      <c r="AA10" s="35" t="str">
        <f>IF(AND(AB10=Pengiriman!$B$3,AC10=Pengiriman!$C$3),Pengiriman!$A$3,IF(AND(AB10=Pengiriman!$B$4,AC10=Pengiriman!$C$4),Pengiriman!$A$4,IF(AND(AB10=Pengiriman!$B$5,AC10=Pengiriman!$C$5),Pengiriman!$A$5,IF(AND(AB10=Pengiriman!$B$6,AC10=Pengiriman!$C$6),Pengiriman!$A$6,IF(AND(AB10=Pengiriman!$B$7,AC10=Pengiriman!$C$7),Pengiriman!$A$7,IF(AND(AB10=Pengiriman!$B$8,AC10=Pengiriman!$C$8),Pengiriman!$A$8,IF(AND(AB10=Pengiriman!$B$9,AC10=Pengiriman!$C$9),Pengiriman!$A$9,IF(AND(AB10=Pengiriman!$B$10,AC10=Pengiriman!$C$10),Pengiriman!$A$10,"salah"))))))))</f>
        <v>JE03</v>
      </c>
      <c r="AB10" s="35" t="s">
        <v>406</v>
      </c>
      <c r="AC10" s="35" t="s">
        <v>411</v>
      </c>
      <c r="AD10" s="35">
        <f>VLOOKUP(AA10,Pengiriman!$A$3:$D$10,4,FALSE)</f>
        <v>20000</v>
      </c>
      <c r="AE10" s="24" t="s">
        <v>388</v>
      </c>
      <c r="AF10" s="37" t="s">
        <v>375</v>
      </c>
      <c r="AG10" s="24" t="s">
        <v>389</v>
      </c>
      <c r="AH10" s="24">
        <f>VLOOKUP(AE10,Payment!$A$3:$D$9,4,FALSE)</f>
        <v>0</v>
      </c>
    </row>
    <row r="11">
      <c r="A11" s="32" t="s">
        <v>444</v>
      </c>
      <c r="B11" s="33">
        <f>VLOOKUP(A11,Transaksi!$A$3:$B$52,2,FALSE)</f>
        <v>45249</v>
      </c>
      <c r="C11" s="34">
        <f>VLOOKUP(A11,Transaksi!$A$3:$C$52,3,FALSE)</f>
        <v>0.7822337963</v>
      </c>
      <c r="D11" s="35" t="str">
        <f>IF(E11="Agus Budi",Kasir!$A$3,IF(E11="Andreas Hadi",Kasir!$A$4,IF(E11="Rachmad Ramadhan",Kasir!$A$5,IF(E11="Adjie Susanto",Kasir!$A$6,IF(E11="Hasan Hasbullah",Kasir!$A$7,"SALAH")))))</f>
        <v>CAH0040192</v>
      </c>
      <c r="E11" s="35" t="s">
        <v>16</v>
      </c>
      <c r="F11" s="36">
        <f>VLOOKUP(D11,Kasir!$A$3:$C$7,3,FALSE)</f>
        <v>33607</v>
      </c>
      <c r="G11" s="35" t="str">
        <f>VLOOKUP(A11,'Detail Transaksi (3NF)'!$A$3:$C$62,3,FALSE)</f>
        <v>GP4505</v>
      </c>
      <c r="H11" s="37" t="str">
        <f>VLOOKUP(G11,Pelanggan!$A$3:$F$22,2,FALSE)</f>
        <v>Gregorius Petrus Aji Wijaya</v>
      </c>
      <c r="I11" s="37" t="str">
        <f>VLOOKUP(G11,Pelanggan!$A$3:$F$22,3,FALSE)</f>
        <v>Jl Sutan Iskandar Muda No. 20B</v>
      </c>
      <c r="J11" s="37" t="str">
        <f>VLOOKUP(G11,Pelanggan!$A$3:$F$22,4,FALSE)</f>
        <v>021-5634505</v>
      </c>
      <c r="K11" s="37" t="str">
        <f>VLOOKUP(G11,Pelanggan!$A$3:$F$22,5,FALSE)</f>
        <v>gregpetrus@gmail.com</v>
      </c>
      <c r="L11" s="37">
        <f>VLOOKUP(G11,Pelanggan!$A$3:$F$22,6,FALSE)</f>
        <v>10.11</v>
      </c>
      <c r="M11" s="37">
        <f t="shared" si="1"/>
        <v>0</v>
      </c>
      <c r="N11" s="37" t="s">
        <v>375</v>
      </c>
      <c r="O11" s="38" t="str">
        <f>VLOOKUP(M11,Membership!$A$3:$G$6,3,FALSE)</f>
        <v>2 x 24 Jam</v>
      </c>
      <c r="P11" s="38">
        <f>VLOOKUP(M11,Membership!$A$3:$G$6,4,FALSE)</f>
        <v>0</v>
      </c>
      <c r="Q11" s="37">
        <f>VLOOKUP(M11,Membership!$A$3:$G$6,5,FALSE)</f>
        <v>0</v>
      </c>
      <c r="R11" s="38" t="s">
        <v>272</v>
      </c>
      <c r="S11" s="24" t="s">
        <v>446</v>
      </c>
      <c r="T11" s="35" t="s">
        <v>223</v>
      </c>
      <c r="U11" s="35" t="s">
        <v>34</v>
      </c>
      <c r="V11" s="35" t="s">
        <v>225</v>
      </c>
      <c r="W11" s="37" t="s">
        <v>226</v>
      </c>
      <c r="X11" s="39">
        <v>25.0</v>
      </c>
      <c r="Y11" s="24">
        <v>400000.0</v>
      </c>
      <c r="Z11" s="32">
        <v>2.0</v>
      </c>
      <c r="AA11" s="35" t="str">
        <f>IF(AND(AB11=Pengiriman!$B$3,AC11=Pengiriman!$C$3),Pengiriman!$A$3,IF(AND(AB11=Pengiriman!$B$4,AC11=Pengiriman!$C$4),Pengiriman!$A$4,IF(AND(AB11=Pengiriman!$B$5,AC11=Pengiriman!$C$5),Pengiriman!$A$5,IF(AND(AB11=Pengiriman!$B$6,AC11=Pengiriman!$C$6),Pengiriman!$A$6,IF(AND(AB11=Pengiriman!$B$7,AC11=Pengiriman!$C$7),Pengiriman!$A$7,IF(AND(AB11=Pengiriman!$B$8,AC11=Pengiriman!$C$8),Pengiriman!$A$8,IF(AND(AB11=Pengiriman!$B$9,AC11=Pengiriman!$C$9),Pengiriman!$A$9,IF(AND(AB11=Pengiriman!$B$10,AC11=Pengiriman!$C$10),Pengiriman!$A$10,"salah"))))))))</f>
        <v>JE03</v>
      </c>
      <c r="AB11" s="35" t="s">
        <v>406</v>
      </c>
      <c r="AC11" s="35" t="s">
        <v>411</v>
      </c>
      <c r="AD11" s="35">
        <f>VLOOKUP(AA11,Pengiriman!$A$3:$D$10,4,FALSE)</f>
        <v>20000</v>
      </c>
      <c r="AE11" s="24" t="s">
        <v>388</v>
      </c>
      <c r="AF11" s="37" t="s">
        <v>375</v>
      </c>
      <c r="AG11" s="24" t="s">
        <v>389</v>
      </c>
      <c r="AH11" s="24">
        <f>VLOOKUP(AE11,Payment!$A$3:$D$9,4,FALSE)</f>
        <v>0</v>
      </c>
    </row>
    <row r="12">
      <c r="A12" s="32" t="s">
        <v>447</v>
      </c>
      <c r="B12" s="33">
        <f>VLOOKUP(A12,Transaksi!$A$3:$B$52,2,FALSE)</f>
        <v>45191</v>
      </c>
      <c r="C12" s="34">
        <f>VLOOKUP(A12,Transaksi!$A$3:$C$52,3,FALSE)</f>
        <v>0.4157638889</v>
      </c>
      <c r="D12" s="35" t="str">
        <f>IF(E12="Agus Budi",Kasir!$A$3,IF(E12="Andreas Hadi",Kasir!$A$4,IF(E12="Rachmad Ramadhan",Kasir!$A$5,IF(E12="Adjie Susanto",Kasir!$A$6,IF(E12="Hasan Hasbullah",Kasir!$A$7,"SALAH")))))</f>
        <v>CHH070593</v>
      </c>
      <c r="E12" s="35" t="s">
        <v>22</v>
      </c>
      <c r="F12" s="36">
        <f>VLOOKUP(D12,Kasir!$A$3:$C$7,3,FALSE)</f>
        <v>34096</v>
      </c>
      <c r="G12" s="35" t="str">
        <f>VLOOKUP(A12,'Detail Transaksi (3NF)'!$A$3:$C$62,3,FALSE)</f>
        <v>RS9997</v>
      </c>
      <c r="H12" s="37" t="str">
        <f>VLOOKUP(G12,Pelanggan!$A$3:$F$22,2,FALSE)</f>
        <v>Raja Sapta Ervian</v>
      </c>
      <c r="I12" s="37" t="str">
        <f>VLOOKUP(G12,Pelanggan!$A$3:$F$22,3,FALSE)</f>
        <v>Jl Raya Kalirungkut 5</v>
      </c>
      <c r="J12" s="37" t="str">
        <f>VLOOKUP(G12,Pelanggan!$A$3:$F$22,4,FALSE)</f>
        <v>021-27929997</v>
      </c>
      <c r="K12" s="37" t="str">
        <f>VLOOKUP(G12,Pelanggan!$A$3:$F$22,5,FALSE)</f>
        <v>kingsapta@gmail.com</v>
      </c>
      <c r="L12" s="37">
        <f>VLOOKUP(G12,Pelanggan!$A$3:$F$22,6,FALSE)</f>
        <v>7.43</v>
      </c>
      <c r="M12" s="37">
        <f t="shared" si="1"/>
        <v>3</v>
      </c>
      <c r="N12" s="37" t="s">
        <v>381</v>
      </c>
      <c r="O12" s="38" t="str">
        <f>VLOOKUP(M12,Membership!$A$3:$G$6,3,FALSE)</f>
        <v>28 x 24 Jam</v>
      </c>
      <c r="P12" s="38">
        <f>VLOOKUP(M12,Membership!$A$3:$G$6,4,FALSE)</f>
        <v>0.05</v>
      </c>
      <c r="Q12" s="37">
        <f>VLOOKUP(M12,Membership!$A$3:$G$6,5,FALSE)</f>
        <v>10000</v>
      </c>
      <c r="R12" s="38" t="s">
        <v>202</v>
      </c>
      <c r="S12" s="24" t="s">
        <v>448</v>
      </c>
      <c r="T12" s="35" t="s">
        <v>174</v>
      </c>
      <c r="U12" s="35" t="s">
        <v>64</v>
      </c>
      <c r="V12" s="35" t="s">
        <v>186</v>
      </c>
      <c r="W12" s="37" t="s">
        <v>176</v>
      </c>
      <c r="X12" s="39">
        <v>25.0</v>
      </c>
      <c r="Y12" s="24">
        <v>2.3E7</v>
      </c>
      <c r="Z12" s="32">
        <v>2.0</v>
      </c>
      <c r="AA12" s="35" t="str">
        <f>IF(AND(AB12=Pengiriman!$B$3,AC12=Pengiriman!$C$3),Pengiriman!$A$3,IF(AND(AB12=Pengiriman!$B$4,AC12=Pengiriman!$C$4),Pengiriman!$A$4,IF(AND(AB12=Pengiriman!$B$5,AC12=Pengiriman!$C$5),Pengiriman!$A$5,IF(AND(AB12=Pengiriman!$B$6,AC12=Pengiriman!$C$6),Pengiriman!$A$6,IF(AND(AB12=Pengiriman!$B$7,AC12=Pengiriman!$C$7),Pengiriman!$A$7,IF(AND(AB12=Pengiriman!$B$8,AC12=Pengiriman!$C$8),Pengiriman!$A$8,IF(AND(AB12=Pengiriman!$B$9,AC12=Pengiriman!$C$9),Pengiriman!$A$9,IF(AND(AB12=Pengiriman!$B$10,AC12=Pengiriman!$C$10),Pengiriman!$A$10,"salah"))))))))</f>
        <v>JE01</v>
      </c>
      <c r="AB12" s="35" t="s">
        <v>406</v>
      </c>
      <c r="AC12" s="35" t="s">
        <v>407</v>
      </c>
      <c r="AD12" s="35">
        <f>VLOOKUP(AA12,Pengiriman!$A$3:$D$10,4,FALSE)</f>
        <v>15000</v>
      </c>
      <c r="AE12" s="24" t="s">
        <v>392</v>
      </c>
      <c r="AF12" s="37" t="s">
        <v>381</v>
      </c>
      <c r="AG12" s="24" t="s">
        <v>389</v>
      </c>
      <c r="AH12" s="24">
        <f>VLOOKUP(AE12,Payment!$A$3:$D$9,4,FALSE)</f>
        <v>0</v>
      </c>
    </row>
    <row r="13">
      <c r="A13" s="32" t="s">
        <v>449</v>
      </c>
      <c r="B13" s="33">
        <f>VLOOKUP(A13,Transaksi!$A$3:$B$52,2,FALSE)</f>
        <v>45229</v>
      </c>
      <c r="C13" s="34">
        <f>VLOOKUP(A13,Transaksi!$A$3:$C$52,3,FALSE)</f>
        <v>0.6948958333</v>
      </c>
      <c r="D13" s="35" t="str">
        <f>IF(E13="Agus Budi",Kasir!$A$3,IF(E13="Andreas Hadi",Kasir!$A$4,IF(E13="Rachmad Ramadhan",Kasir!$A$5,IF(E13="Adjie Susanto",Kasir!$A$6,IF(E13="Hasan Hasbullah",Kasir!$A$7,"SALAH")))))</f>
        <v>CRR170907</v>
      </c>
      <c r="E13" s="35" t="s">
        <v>18</v>
      </c>
      <c r="F13" s="36">
        <f>VLOOKUP(D13,Kasir!$A$3:$C$7,3,FALSE)</f>
        <v>33133</v>
      </c>
      <c r="G13" s="35" t="str">
        <f>VLOOKUP(A13,'Detail Transaksi (3NF)'!$A$3:$C$62,3,FALSE)</f>
        <v>BT5513</v>
      </c>
      <c r="H13" s="37" t="str">
        <f>VLOOKUP(G13,Pelanggan!$A$3:$F$22,2,FALSE)</f>
        <v>Bong Tjen Khun</v>
      </c>
      <c r="I13" s="37" t="str">
        <f>VLOOKUP(G13,Pelanggan!$A$3:$F$22,3,FALSE)</f>
        <v>Gg Nuri 4-6</v>
      </c>
      <c r="J13" s="37" t="str">
        <f>VLOOKUP(G13,Pelanggan!$A$3:$F$22,4,FALSE)</f>
        <v>021-65305513</v>
      </c>
      <c r="K13" s="37" t="str">
        <f>VLOOKUP(G13,Pelanggan!$A$3:$F$22,5,FALSE)</f>
        <v>bongtjenk@gmail.com</v>
      </c>
      <c r="L13" s="37">
        <f>VLOOKUP(G13,Pelanggan!$A$3:$F$22,6,FALSE)</f>
        <v>5.01</v>
      </c>
      <c r="M13" s="37">
        <f t="shared" si="1"/>
        <v>0</v>
      </c>
      <c r="N13" s="37" t="s">
        <v>375</v>
      </c>
      <c r="O13" s="38" t="str">
        <f>VLOOKUP(M13,Membership!$A$3:$G$6,3,FALSE)</f>
        <v>2 x 24 Jam</v>
      </c>
      <c r="P13" s="38">
        <f>VLOOKUP(M13,Membership!$A$3:$G$6,4,FALSE)</f>
        <v>0</v>
      </c>
      <c r="Q13" s="37">
        <f>VLOOKUP(M13,Membership!$A$3:$G$6,5,FALSE)</f>
        <v>0</v>
      </c>
      <c r="R13" s="38" t="s">
        <v>209</v>
      </c>
      <c r="S13" s="24" t="s">
        <v>450</v>
      </c>
      <c r="T13" s="35" t="s">
        <v>174</v>
      </c>
      <c r="U13" s="35" t="s">
        <v>205</v>
      </c>
      <c r="V13" s="35" t="s">
        <v>183</v>
      </c>
      <c r="W13" s="37" t="s">
        <v>176</v>
      </c>
      <c r="X13" s="39">
        <v>25.0</v>
      </c>
      <c r="Y13" s="24">
        <v>1.025E7</v>
      </c>
      <c r="Z13" s="32">
        <v>1.0</v>
      </c>
      <c r="AA13" s="35" t="str">
        <f>IF(AND(AB13=Pengiriman!$B$3,AC13=Pengiriman!$C$3),Pengiriman!$A$3,IF(AND(AB13=Pengiriman!$B$4,AC13=Pengiriman!$C$4),Pengiriman!$A$4,IF(AND(AB13=Pengiriman!$B$5,AC13=Pengiriman!$C$5),Pengiriman!$A$5,IF(AND(AB13=Pengiriman!$B$6,AC13=Pengiriman!$C$6),Pengiriman!$A$6,IF(AND(AB13=Pengiriman!$B$7,AC13=Pengiriman!$C$7),Pengiriman!$A$7,IF(AND(AB13=Pengiriman!$B$8,AC13=Pengiriman!$C$8),Pengiriman!$A$8,IF(AND(AB13=Pengiriman!$B$9,AC13=Pengiriman!$C$9),Pengiriman!$A$9,IF(AND(AB13=Pengiriman!$B$10,AC13=Pengiriman!$C$10),Pengiriman!$A$10,"salah"))))))))</f>
        <v>JE02</v>
      </c>
      <c r="AB13" s="35" t="s">
        <v>406</v>
      </c>
      <c r="AC13" s="35" t="s">
        <v>409</v>
      </c>
      <c r="AD13" s="35">
        <f>VLOOKUP(AA13,Pengiriman!$A$3:$D$10,4,FALSE)</f>
        <v>10000</v>
      </c>
      <c r="AE13" s="24" t="s">
        <v>388</v>
      </c>
      <c r="AF13" s="37" t="s">
        <v>375</v>
      </c>
      <c r="AG13" s="24" t="s">
        <v>389</v>
      </c>
      <c r="AH13" s="24">
        <f>VLOOKUP(AE13,Payment!$A$3:$D$9,4,FALSE)</f>
        <v>0</v>
      </c>
    </row>
    <row r="14">
      <c r="A14" s="32" t="s">
        <v>449</v>
      </c>
      <c r="B14" s="33">
        <f>VLOOKUP(A14,Transaksi!$A$3:$B$52,2,FALSE)</f>
        <v>45229</v>
      </c>
      <c r="C14" s="34">
        <f>VLOOKUP(A14,Transaksi!$A$3:$C$52,3,FALSE)</f>
        <v>0.6948958333</v>
      </c>
      <c r="D14" s="35" t="str">
        <f>IF(E14="Agus Budi",Kasir!$A$3,IF(E14="Andreas Hadi",Kasir!$A$4,IF(E14="Rachmad Ramadhan",Kasir!$A$5,IF(E14="Adjie Susanto",Kasir!$A$6,IF(E14="Hasan Hasbullah",Kasir!$A$7,"SALAH")))))</f>
        <v>CRR170907</v>
      </c>
      <c r="E14" s="35" t="s">
        <v>18</v>
      </c>
      <c r="F14" s="36">
        <f>VLOOKUP(D14,Kasir!$A$3:$C$7,3,FALSE)</f>
        <v>33133</v>
      </c>
      <c r="G14" s="35" t="str">
        <f>VLOOKUP(A14,'Detail Transaksi (3NF)'!$A$3:$C$62,3,FALSE)</f>
        <v>BT5513</v>
      </c>
      <c r="H14" s="37" t="str">
        <f>VLOOKUP(G14,Pelanggan!$A$3:$F$22,2,FALSE)</f>
        <v>Bong Tjen Khun</v>
      </c>
      <c r="I14" s="37" t="str">
        <f>VLOOKUP(G14,Pelanggan!$A$3:$F$22,3,FALSE)</f>
        <v>Gg Nuri 4-6</v>
      </c>
      <c r="J14" s="37" t="str">
        <f>VLOOKUP(G14,Pelanggan!$A$3:$F$22,4,FALSE)</f>
        <v>021-65305513</v>
      </c>
      <c r="K14" s="37" t="str">
        <f>VLOOKUP(G14,Pelanggan!$A$3:$F$22,5,FALSE)</f>
        <v>bongtjenk@gmail.com</v>
      </c>
      <c r="L14" s="37">
        <f>VLOOKUP(G14,Pelanggan!$A$3:$F$22,6,FALSE)</f>
        <v>5.01</v>
      </c>
      <c r="M14" s="37">
        <f t="shared" si="1"/>
        <v>0</v>
      </c>
      <c r="N14" s="37" t="s">
        <v>375</v>
      </c>
      <c r="O14" s="38" t="str">
        <f>VLOOKUP(M14,Membership!$A$3:$G$6,3,FALSE)</f>
        <v>2 x 24 Jam</v>
      </c>
      <c r="P14" s="38">
        <f>VLOOKUP(M14,Membership!$A$3:$G$6,4,FALSE)</f>
        <v>0</v>
      </c>
      <c r="Q14" s="37">
        <f>VLOOKUP(M14,Membership!$A$3:$G$6,5,FALSE)</f>
        <v>0</v>
      </c>
      <c r="R14" s="38" t="s">
        <v>163</v>
      </c>
      <c r="S14" s="24" t="s">
        <v>451</v>
      </c>
      <c r="T14" s="35" t="s">
        <v>149</v>
      </c>
      <c r="U14" s="35" t="s">
        <v>121</v>
      </c>
      <c r="V14" s="35" t="s">
        <v>155</v>
      </c>
      <c r="W14" s="37" t="s">
        <v>151</v>
      </c>
      <c r="X14" s="39">
        <v>25.0</v>
      </c>
      <c r="Y14" s="24">
        <v>1750000.0</v>
      </c>
      <c r="Z14" s="32">
        <v>2.0</v>
      </c>
      <c r="AA14" s="35" t="str">
        <f>IF(AND(AB14=Pengiriman!$B$3,AC14=Pengiriman!$C$3),Pengiriman!$A$3,IF(AND(AB14=Pengiriman!$B$4,AC14=Pengiriman!$C$4),Pengiriman!$A$4,IF(AND(AB14=Pengiriman!$B$5,AC14=Pengiriman!$C$5),Pengiriman!$A$5,IF(AND(AB14=Pengiriman!$B$6,AC14=Pengiriman!$C$6),Pengiriman!$A$6,IF(AND(AB14=Pengiriman!$B$7,AC14=Pengiriman!$C$7),Pengiriman!$A$7,IF(AND(AB14=Pengiriman!$B$8,AC14=Pengiriman!$C$8),Pengiriman!$A$8,IF(AND(AB14=Pengiriman!$B$9,AC14=Pengiriman!$C$9),Pengiriman!$A$9,IF(AND(AB14=Pengiriman!$B$10,AC14=Pengiriman!$C$10),Pengiriman!$A$10,"salah"))))))))</f>
        <v>JE02</v>
      </c>
      <c r="AB14" s="35" t="s">
        <v>406</v>
      </c>
      <c r="AC14" s="35" t="s">
        <v>409</v>
      </c>
      <c r="AD14" s="35">
        <f>VLOOKUP(AA14,Pengiriman!$A$3:$D$10,4,FALSE)</f>
        <v>10000</v>
      </c>
      <c r="AE14" s="24" t="s">
        <v>388</v>
      </c>
      <c r="AF14" s="37" t="s">
        <v>375</v>
      </c>
      <c r="AG14" s="24" t="s">
        <v>389</v>
      </c>
      <c r="AH14" s="24">
        <f>VLOOKUP(AE14,Payment!$A$3:$D$9,4,FALSE)</f>
        <v>0</v>
      </c>
      <c r="AJ14" s="15"/>
      <c r="AK14" s="15"/>
    </row>
    <row r="15">
      <c r="A15" s="32" t="s">
        <v>452</v>
      </c>
      <c r="B15" s="33">
        <f>VLOOKUP(A15,Transaksi!$A$3:$B$52,2,FALSE)</f>
        <v>45212</v>
      </c>
      <c r="C15" s="34">
        <f>VLOOKUP(A15,Transaksi!$A$3:$C$52,3,FALSE)</f>
        <v>0.7130555556</v>
      </c>
      <c r="D15" s="35" t="str">
        <f>IF(E15="Agus Budi",Kasir!$A$3,IF(E15="Andreas Hadi",Kasir!$A$4,IF(E15="Rachmad Ramadhan",Kasir!$A$5,IF(E15="Adjie Susanto",Kasir!$A$6,IF(E15="Hasan Hasbullah",Kasir!$A$7,"SALAH")))))</f>
        <v>CAS100897</v>
      </c>
      <c r="E15" s="35" t="s">
        <v>20</v>
      </c>
      <c r="F15" s="36">
        <f>VLOOKUP(D15,Kasir!$A$3:$C$7,3,FALSE)</f>
        <v>35652</v>
      </c>
      <c r="G15" s="35" t="str">
        <f>VLOOKUP(A15,'Detail Transaksi (3NF)'!$A$3:$C$62,3,FALSE)</f>
        <v>LW6014</v>
      </c>
      <c r="H15" s="37" t="str">
        <f>VLOOKUP(G15,Pelanggan!$A$3:$F$22,2,FALSE)</f>
        <v>Lenny Wijaya</v>
      </c>
      <c r="I15" s="37" t="str">
        <f>VLOOKUP(G15,Pelanggan!$A$3:$F$22,3,FALSE)</f>
        <v>Jl H Abdul Majid 25</v>
      </c>
      <c r="J15" s="37" t="str">
        <f>VLOOKUP(G15,Pelanggan!$A$3:$F$22,4,FALSE)</f>
        <v>021-4806014</v>
      </c>
      <c r="K15" s="37" t="str">
        <f>VLOOKUP(G15,Pelanggan!$A$3:$F$22,5,FALSE)</f>
        <v>lennywijaya00@gmail.com</v>
      </c>
      <c r="L15" s="37">
        <f>VLOOKUP(G15,Pelanggan!$A$3:$F$22,6,FALSE)</f>
        <v>3.56</v>
      </c>
      <c r="M15" s="37">
        <f t="shared" si="1"/>
        <v>1</v>
      </c>
      <c r="N15" s="37" t="s">
        <v>377</v>
      </c>
      <c r="O15" s="38" t="str">
        <f>VLOOKUP(M15,Membership!$A$3:$G$6,3,FALSE)</f>
        <v>7 x 24 Jam</v>
      </c>
      <c r="P15" s="38">
        <f>VLOOKUP(M15,Membership!$A$3:$G$6,4,FALSE)</f>
        <v>0.025</v>
      </c>
      <c r="Q15" s="37">
        <f>VLOOKUP(M15,Membership!$A$3:$G$6,5,FALSE)</f>
        <v>5000</v>
      </c>
      <c r="R15" s="38" t="s">
        <v>204</v>
      </c>
      <c r="S15" s="24" t="s">
        <v>453</v>
      </c>
      <c r="T15" s="35" t="s">
        <v>174</v>
      </c>
      <c r="U15" s="35" t="s">
        <v>205</v>
      </c>
      <c r="V15" s="35" t="s">
        <v>175</v>
      </c>
      <c r="W15" s="37" t="s">
        <v>176</v>
      </c>
      <c r="X15" s="39">
        <v>25.0</v>
      </c>
      <c r="Y15" s="24">
        <v>3000000.0</v>
      </c>
      <c r="Z15" s="32">
        <v>1.0</v>
      </c>
      <c r="AA15" s="32" t="s">
        <v>402</v>
      </c>
      <c r="AB15" s="35" t="s">
        <v>440</v>
      </c>
      <c r="AC15" s="32" t="s">
        <v>404</v>
      </c>
      <c r="AD15" s="35">
        <f>VLOOKUP(AA15,Pengiriman!$A$3:$D$10,4,FALSE)</f>
        <v>0</v>
      </c>
      <c r="AE15" s="24" t="s">
        <v>390</v>
      </c>
      <c r="AF15" s="37" t="s">
        <v>377</v>
      </c>
      <c r="AG15" s="24" t="s">
        <v>389</v>
      </c>
      <c r="AH15" s="24">
        <f>VLOOKUP(AE15,Payment!$A$3:$D$9,4,FALSE)</f>
        <v>0</v>
      </c>
      <c r="AJ15" s="40"/>
      <c r="AK15" s="42"/>
    </row>
    <row r="16">
      <c r="A16" s="32" t="s">
        <v>454</v>
      </c>
      <c r="B16" s="33">
        <f>VLOOKUP(A16,Transaksi!$A$3:$B$52,2,FALSE)</f>
        <v>45228</v>
      </c>
      <c r="C16" s="34">
        <f>VLOOKUP(A16,Transaksi!$A$3:$C$52,3,FALSE)</f>
        <v>0.9106134259</v>
      </c>
      <c r="D16" s="35" t="str">
        <f>IF(E16="Agus Budi",Kasir!$A$3,IF(E16="Andreas Hadi",Kasir!$A$4,IF(E16="Rachmad Ramadhan",Kasir!$A$5,IF(E16="Adjie Susanto",Kasir!$A$6,IF(E16="Hasan Hasbullah",Kasir!$A$7,"SALAH")))))</f>
        <v>CHH070593</v>
      </c>
      <c r="E16" s="35" t="s">
        <v>22</v>
      </c>
      <c r="F16" s="36">
        <f>VLOOKUP(D16,Kasir!$A$3:$C$7,3,FALSE)</f>
        <v>34096</v>
      </c>
      <c r="G16" s="35" t="str">
        <f>VLOOKUP(A16,'Detail Transaksi (3NF)'!$A$3:$C$62,3,FALSE)</f>
        <v>HI3234</v>
      </c>
      <c r="H16" s="37" t="str">
        <f>VLOOKUP(G16,Pelanggan!$A$3:$F$22,2,FALSE)</f>
        <v>Harun Ibrahim Tajuddin Nur</v>
      </c>
      <c r="I16" s="37" t="str">
        <f>VLOOKUP(G16,Pelanggan!$A$3:$F$22,3,FALSE)</f>
        <v>Jl Jend A Yani 286 Ged Graha Pangeran Unit 7/C-1 7th Floor</v>
      </c>
      <c r="J16" s="37" t="str">
        <f>VLOOKUP(G16,Pelanggan!$A$3:$F$22,4,FALSE)</f>
        <v>021-5813234</v>
      </c>
      <c r="K16" s="37" t="str">
        <f>VLOOKUP(G16,Pelanggan!$A$3:$F$22,5,FALSE)</f>
        <v>tajuddin.harun@gmail.com</v>
      </c>
      <c r="L16" s="37">
        <f>VLOOKUP(G16,Pelanggan!$A$3:$F$22,6,FALSE)</f>
        <v>9.98</v>
      </c>
      <c r="M16" s="37">
        <f t="shared" si="1"/>
        <v>0</v>
      </c>
      <c r="N16" s="37" t="s">
        <v>375</v>
      </c>
      <c r="O16" s="38" t="str">
        <f>VLOOKUP(M16,Membership!$A$3:$G$6,3,FALSE)</f>
        <v>2 x 24 Jam</v>
      </c>
      <c r="P16" s="38">
        <f>VLOOKUP(M16,Membership!$A$3:$G$6,4,FALSE)</f>
        <v>0</v>
      </c>
      <c r="Q16" s="37">
        <f>VLOOKUP(M16,Membership!$A$3:$G$6,5,FALSE)</f>
        <v>0</v>
      </c>
      <c r="R16" s="38" t="s">
        <v>105</v>
      </c>
      <c r="S16" s="24" t="s">
        <v>455</v>
      </c>
      <c r="T16" s="35" t="s">
        <v>70</v>
      </c>
      <c r="U16" s="35" t="s">
        <v>101</v>
      </c>
      <c r="V16" s="35" t="s">
        <v>79</v>
      </c>
      <c r="W16" s="37" t="s">
        <v>72</v>
      </c>
      <c r="X16" s="39">
        <v>25.0</v>
      </c>
      <c r="Y16" s="24">
        <v>2.175E7</v>
      </c>
      <c r="Z16" s="32">
        <v>1.0</v>
      </c>
      <c r="AA16" s="35" t="str">
        <f>IF(AND(AB16=Pengiriman!$B$3,AC16=Pengiriman!$C$3),Pengiriman!$A$3,IF(AND(AB16=Pengiriman!$B$4,AC16=Pengiriman!$C$4),Pengiriman!$A$4,IF(AND(AB16=Pengiriman!$B$5,AC16=Pengiriman!$C$5),Pengiriman!$A$5,IF(AND(AB16=Pengiriman!$B$6,AC16=Pengiriman!$C$6),Pengiriman!$A$6,IF(AND(AB16=Pengiriman!$B$7,AC16=Pengiriman!$C$7),Pengiriman!$A$7,IF(AND(AB16=Pengiriman!$B$8,AC16=Pengiriman!$C$8),Pengiriman!$A$8,IF(AND(AB16=Pengiriman!$B$9,AC16=Pengiriman!$C$9),Pengiriman!$A$9,IF(AND(AB16=Pengiriman!$B$10,AC16=Pengiriman!$C$10),Pengiriman!$A$10,"salah"))))))))</f>
        <v>JE02</v>
      </c>
      <c r="AB16" s="35" t="s">
        <v>406</v>
      </c>
      <c r="AC16" s="35" t="s">
        <v>409</v>
      </c>
      <c r="AD16" s="35">
        <f>VLOOKUP(AA16,Pengiriman!$A$3:$D$10,4,FALSE)</f>
        <v>10000</v>
      </c>
      <c r="AE16" s="24" t="s">
        <v>388</v>
      </c>
      <c r="AF16" s="37" t="s">
        <v>375</v>
      </c>
      <c r="AG16" s="24" t="s">
        <v>389</v>
      </c>
      <c r="AH16" s="24">
        <f>VLOOKUP(AE16,Payment!$A$3:$D$9,4,FALSE)</f>
        <v>0</v>
      </c>
      <c r="AJ16" s="15"/>
      <c r="AK16" s="42"/>
    </row>
    <row r="17">
      <c r="A17" s="32" t="s">
        <v>454</v>
      </c>
      <c r="B17" s="33">
        <f>VLOOKUP(A17,Transaksi!$A$3:$B$52,2,FALSE)</f>
        <v>45228</v>
      </c>
      <c r="C17" s="34">
        <f>VLOOKUP(A17,Transaksi!$A$3:$C$52,3,FALSE)</f>
        <v>0.9106134259</v>
      </c>
      <c r="D17" s="35" t="str">
        <f>IF(E17="Agus Budi",Kasir!$A$3,IF(E17="Andreas Hadi",Kasir!$A$4,IF(E17="Rachmad Ramadhan",Kasir!$A$5,IF(E17="Adjie Susanto",Kasir!$A$6,IF(E17="Hasan Hasbullah",Kasir!$A$7,"SALAH")))))</f>
        <v>CHH070593</v>
      </c>
      <c r="E17" s="35" t="s">
        <v>22</v>
      </c>
      <c r="F17" s="36">
        <f>VLOOKUP(D17,Kasir!$A$3:$C$7,3,FALSE)</f>
        <v>34096</v>
      </c>
      <c r="G17" s="35" t="str">
        <f>VLOOKUP(A17,'Detail Transaksi (3NF)'!$A$3:$C$62,3,FALSE)</f>
        <v>HI3234</v>
      </c>
      <c r="H17" s="37" t="str">
        <f>VLOOKUP(G17,Pelanggan!$A$3:$F$22,2,FALSE)</f>
        <v>Harun Ibrahim Tajuddin Nur</v>
      </c>
      <c r="I17" s="37" t="str">
        <f>VLOOKUP(G17,Pelanggan!$A$3:$F$22,3,FALSE)</f>
        <v>Jl Jend A Yani 286 Ged Graha Pangeran Unit 7/C-1 7th Floor</v>
      </c>
      <c r="J17" s="37" t="str">
        <f>VLOOKUP(G17,Pelanggan!$A$3:$F$22,4,FALSE)</f>
        <v>021-5813234</v>
      </c>
      <c r="K17" s="37" t="str">
        <f>VLOOKUP(G17,Pelanggan!$A$3:$F$22,5,FALSE)</f>
        <v>tajuddin.harun@gmail.com</v>
      </c>
      <c r="L17" s="37">
        <f>VLOOKUP(G17,Pelanggan!$A$3:$F$22,6,FALSE)</f>
        <v>9.98</v>
      </c>
      <c r="M17" s="37">
        <f t="shared" si="1"/>
        <v>0</v>
      </c>
      <c r="N17" s="37" t="s">
        <v>375</v>
      </c>
      <c r="O17" s="38" t="str">
        <f>VLOOKUP(M17,Membership!$A$3:$G$6,3,FALSE)</f>
        <v>2 x 24 Jam</v>
      </c>
      <c r="P17" s="38">
        <f>VLOOKUP(M17,Membership!$A$3:$G$6,4,FALSE)</f>
        <v>0</v>
      </c>
      <c r="Q17" s="37">
        <f>VLOOKUP(M17,Membership!$A$3:$G$6,5,FALSE)</f>
        <v>0</v>
      </c>
      <c r="R17" s="38" t="s">
        <v>185</v>
      </c>
      <c r="S17" s="24" t="s">
        <v>456</v>
      </c>
      <c r="T17" s="35" t="s">
        <v>174</v>
      </c>
      <c r="U17" s="35" t="s">
        <v>58</v>
      </c>
      <c r="V17" s="35" t="s">
        <v>186</v>
      </c>
      <c r="W17" s="37" t="s">
        <v>176</v>
      </c>
      <c r="X17" s="39">
        <v>25.0</v>
      </c>
      <c r="Y17" s="24">
        <v>2.525E7</v>
      </c>
      <c r="Z17" s="32">
        <v>1.0</v>
      </c>
      <c r="AA17" s="35" t="str">
        <f>IF(AND(AB17=Pengiriman!$B$3,AC17=Pengiriman!$C$3),Pengiriman!$A$3,IF(AND(AB17=Pengiriman!$B$4,AC17=Pengiriman!$C$4),Pengiriman!$A$4,IF(AND(AB17=Pengiriman!$B$5,AC17=Pengiriman!$C$5),Pengiriman!$A$5,IF(AND(AB17=Pengiriman!$B$6,AC17=Pengiriman!$C$6),Pengiriman!$A$6,IF(AND(AB17=Pengiriman!$B$7,AC17=Pengiriman!$C$7),Pengiriman!$A$7,IF(AND(AB17=Pengiriman!$B$8,AC17=Pengiriman!$C$8),Pengiriman!$A$8,IF(AND(AB17=Pengiriman!$B$9,AC17=Pengiriman!$C$9),Pengiriman!$A$9,IF(AND(AB17=Pengiriman!$B$10,AC17=Pengiriman!$C$10),Pengiriman!$A$10,"salah"))))))))</f>
        <v>JE02</v>
      </c>
      <c r="AB17" s="35" t="s">
        <v>406</v>
      </c>
      <c r="AC17" s="35" t="s">
        <v>409</v>
      </c>
      <c r="AD17" s="35">
        <f>VLOOKUP(AA17,Pengiriman!$A$3:$D$10,4,FALSE)</f>
        <v>10000</v>
      </c>
      <c r="AE17" s="24" t="s">
        <v>388</v>
      </c>
      <c r="AF17" s="37" t="s">
        <v>375</v>
      </c>
      <c r="AG17" s="24" t="s">
        <v>389</v>
      </c>
      <c r="AH17" s="24">
        <f>VLOOKUP(AE17,Payment!$A$3:$D$9,4,FALSE)</f>
        <v>0</v>
      </c>
      <c r="AJ17" s="15"/>
      <c r="AK17" s="42"/>
    </row>
    <row r="18">
      <c r="A18" s="32" t="s">
        <v>457</v>
      </c>
      <c r="B18" s="33">
        <f>VLOOKUP(A18,Transaksi!$A$3:$B$52,2,FALSE)</f>
        <v>45063</v>
      </c>
      <c r="C18" s="34">
        <f>VLOOKUP(A18,Transaksi!$A$3:$C$52,3,FALSE)</f>
        <v>0.1038657407</v>
      </c>
      <c r="D18" s="35" t="str">
        <f>IF(E18="Agus Budi",Kasir!$A$3,IF(E18="Andreas Hadi",Kasir!$A$4,IF(E18="Rachmad Ramadhan",Kasir!$A$5,IF(E18="Adjie Susanto",Kasir!$A$6,IF(E18="Hasan Hasbullah",Kasir!$A$7,"SALAH")))))</f>
        <v>CHH070593</v>
      </c>
      <c r="E18" s="35" t="s">
        <v>22</v>
      </c>
      <c r="F18" s="36">
        <f>VLOOKUP(D18,Kasir!$A$3:$C$7,3,FALSE)</f>
        <v>34096</v>
      </c>
      <c r="G18" s="35" t="str">
        <f>VLOOKUP(A18,'Detail Transaksi (3NF)'!$A$3:$C$62,3,FALSE)</f>
        <v>GP4505</v>
      </c>
      <c r="H18" s="37" t="str">
        <f>VLOOKUP(G18,Pelanggan!$A$3:$F$22,2,FALSE)</f>
        <v>Gregorius Petrus Aji Wijaya</v>
      </c>
      <c r="I18" s="37" t="str">
        <f>VLOOKUP(G18,Pelanggan!$A$3:$F$22,3,FALSE)</f>
        <v>Jl Sutan Iskandar Muda No. 20B</v>
      </c>
      <c r="J18" s="37" t="str">
        <f>VLOOKUP(G18,Pelanggan!$A$3:$F$22,4,FALSE)</f>
        <v>021-5634505</v>
      </c>
      <c r="K18" s="37" t="str">
        <f>VLOOKUP(G18,Pelanggan!$A$3:$F$22,5,FALSE)</f>
        <v>gregpetrus@gmail.com</v>
      </c>
      <c r="L18" s="37">
        <f>VLOOKUP(G18,Pelanggan!$A$3:$F$22,6,FALSE)</f>
        <v>10.11</v>
      </c>
      <c r="M18" s="37">
        <f t="shared" si="1"/>
        <v>0</v>
      </c>
      <c r="N18" s="37" t="s">
        <v>375</v>
      </c>
      <c r="O18" s="38" t="str">
        <f>VLOOKUP(M18,Membership!$A$3:$G$6,3,FALSE)</f>
        <v>2 x 24 Jam</v>
      </c>
      <c r="P18" s="38">
        <f>VLOOKUP(M18,Membership!$A$3:$G$6,4,FALSE)</f>
        <v>0</v>
      </c>
      <c r="Q18" s="37">
        <f>VLOOKUP(M18,Membership!$A$3:$G$6,5,FALSE)</f>
        <v>0</v>
      </c>
      <c r="R18" s="38" t="s">
        <v>272</v>
      </c>
      <c r="S18" s="24" t="s">
        <v>446</v>
      </c>
      <c r="T18" s="35" t="s">
        <v>223</v>
      </c>
      <c r="U18" s="35" t="s">
        <v>34</v>
      </c>
      <c r="V18" s="35" t="s">
        <v>225</v>
      </c>
      <c r="W18" s="37" t="s">
        <v>226</v>
      </c>
      <c r="X18" s="39">
        <v>25.0</v>
      </c>
      <c r="Y18" s="24">
        <v>400000.0</v>
      </c>
      <c r="Z18" s="32">
        <v>2.0</v>
      </c>
      <c r="AA18" s="35" t="str">
        <f>IF(AND(AB18=Pengiriman!$B$3,AC18=Pengiriman!$C$3),Pengiriman!$A$3,IF(AND(AB18=Pengiriman!$B$4,AC18=Pengiriman!$C$4),Pengiriman!$A$4,IF(AND(AB18=Pengiriman!$B$5,AC18=Pengiriman!$C$5),Pengiriman!$A$5,IF(AND(AB18=Pengiriman!$B$6,AC18=Pengiriman!$C$6),Pengiriman!$A$6,IF(AND(AB18=Pengiriman!$B$7,AC18=Pengiriman!$C$7),Pengiriman!$A$7,IF(AND(AB18=Pengiriman!$B$8,AC18=Pengiriman!$C$8),Pengiriman!$A$8,IF(AND(AB18=Pengiriman!$B$9,AC18=Pengiriman!$C$9),Pengiriman!$A$9,IF(AND(AB18=Pengiriman!$B$10,AC18=Pengiriman!$C$10),Pengiriman!$A$10,"salah"))))))))</f>
        <v>SC02</v>
      </c>
      <c r="AB18" s="35" t="s">
        <v>413</v>
      </c>
      <c r="AC18" s="35" t="s">
        <v>416</v>
      </c>
      <c r="AD18" s="35">
        <f>VLOOKUP(AA18,Pengiriman!$A$3:$D$10,4,FALSE)</f>
        <v>20000</v>
      </c>
      <c r="AE18" s="24" t="s">
        <v>388</v>
      </c>
      <c r="AF18" s="37" t="s">
        <v>375</v>
      </c>
      <c r="AG18" s="24" t="s">
        <v>389</v>
      </c>
      <c r="AH18" s="24">
        <f>VLOOKUP(AE18,Payment!$A$3:$D$9,4,FALSE)</f>
        <v>0</v>
      </c>
      <c r="AJ18" s="15"/>
      <c r="AK18" s="42"/>
    </row>
    <row r="19">
      <c r="A19" s="32" t="s">
        <v>458</v>
      </c>
      <c r="B19" s="33">
        <f>VLOOKUP(A19,Transaksi!$A$3:$B$52,2,FALSE)</f>
        <v>45235</v>
      </c>
      <c r="C19" s="34">
        <f>VLOOKUP(A19,Transaksi!$A$3:$C$52,3,FALSE)</f>
        <v>0.3055324074</v>
      </c>
      <c r="D19" s="35" t="str">
        <f>IF(E19="Agus Budi",Kasir!$A$3,IF(E19="Andreas Hadi",Kasir!$A$4,IF(E19="Rachmad Ramadhan",Kasir!$A$5,IF(E19="Adjie Susanto",Kasir!$A$6,IF(E19="Hasan Hasbullah",Kasir!$A$7,"SALAH")))))</f>
        <v>CRR170907</v>
      </c>
      <c r="E19" s="35" t="s">
        <v>18</v>
      </c>
      <c r="F19" s="36">
        <f>VLOOKUP(D19,Kasir!$A$3:$C$7,3,FALSE)</f>
        <v>33133</v>
      </c>
      <c r="G19" s="35" t="str">
        <f>VLOOKUP(A19,'Detail Transaksi (3NF)'!$A$3:$C$62,3,FALSE)</f>
        <v>EK8696</v>
      </c>
      <c r="H19" s="37" t="str">
        <f>VLOOKUP(G19,Pelanggan!$A$3:$F$22,2,FALSE)</f>
        <v>Edy Kosasih</v>
      </c>
      <c r="I19" s="37" t="str">
        <f>VLOOKUP(G19,Pelanggan!$A$3:$F$22,3,FALSE)</f>
        <v>Jl Melawai IV PD Psr Jaya Blok M AKS 3/3</v>
      </c>
      <c r="J19" s="37" t="str">
        <f>VLOOKUP(G19,Pelanggan!$A$3:$F$22,4,FALSE)</f>
        <v>021-5228696</v>
      </c>
      <c r="K19" s="37" t="str">
        <f>VLOOKUP(G19,Pelanggan!$A$3:$F$22,5,FALSE)</f>
        <v>kosasih1927@gmail.com</v>
      </c>
      <c r="L19" s="37">
        <f>VLOOKUP(G19,Pelanggan!$A$3:$F$22,6,FALSE)</f>
        <v>8.76</v>
      </c>
      <c r="M19" s="37">
        <f t="shared" si="1"/>
        <v>1</v>
      </c>
      <c r="N19" s="37" t="s">
        <v>377</v>
      </c>
      <c r="O19" s="38" t="str">
        <f>VLOOKUP(M19,Membership!$A$3:$G$6,3,FALSE)</f>
        <v>7 x 24 Jam</v>
      </c>
      <c r="P19" s="38">
        <f>VLOOKUP(M19,Membership!$A$3:$G$6,4,FALSE)</f>
        <v>0.025</v>
      </c>
      <c r="Q19" s="37">
        <f>VLOOKUP(M19,Membership!$A$3:$G$6,5,FALSE)</f>
        <v>5000</v>
      </c>
      <c r="R19" s="38" t="s">
        <v>161</v>
      </c>
      <c r="S19" s="24" t="s">
        <v>459</v>
      </c>
      <c r="T19" s="35" t="s">
        <v>149</v>
      </c>
      <c r="U19" s="35" t="s">
        <v>121</v>
      </c>
      <c r="V19" s="35" t="s">
        <v>110</v>
      </c>
      <c r="W19" s="37" t="s">
        <v>151</v>
      </c>
      <c r="X19" s="39">
        <v>25.0</v>
      </c>
      <c r="Y19" s="24">
        <v>1350000.0</v>
      </c>
      <c r="Z19" s="32">
        <v>1.0</v>
      </c>
      <c r="AA19" s="35" t="str">
        <f>IF(AND(AB19=Pengiriman!$B$3,AC19=Pengiriman!$C$3),Pengiriman!$A$3,IF(AND(AB19=Pengiriman!$B$4,AC19=Pengiriman!$C$4),Pengiriman!$A$4,IF(AND(AB19=Pengiriman!$B$5,AC19=Pengiriman!$C$5),Pengiriman!$A$5,IF(AND(AB19=Pengiriman!$B$6,AC19=Pengiriman!$C$6),Pengiriman!$A$6,IF(AND(AB19=Pengiriman!$B$7,AC19=Pengiriman!$C$7),Pengiriman!$A$7,IF(AND(AB19=Pengiriman!$B$8,AC19=Pengiriman!$C$8),Pengiriman!$A$8,IF(AND(AB19=Pengiriman!$B$9,AC19=Pengiriman!$C$9),Pengiriman!$A$9,IF(AND(AB19=Pengiriman!$B$10,AC19=Pengiriman!$C$10),Pengiriman!$A$10,"salah"))))))))</f>
        <v>JT02</v>
      </c>
      <c r="AB19" s="35" t="s">
        <v>418</v>
      </c>
      <c r="AC19" s="35" t="s">
        <v>421</v>
      </c>
      <c r="AD19" s="35">
        <f>VLOOKUP(AA19,Pengiriman!$A$3:$D$10,4,FALSE)</f>
        <v>13500</v>
      </c>
      <c r="AE19" s="24" t="s">
        <v>390</v>
      </c>
      <c r="AF19" s="37" t="s">
        <v>377</v>
      </c>
      <c r="AG19" s="24" t="s">
        <v>389</v>
      </c>
      <c r="AH19" s="24">
        <f>VLOOKUP(AE19,Payment!$A$3:$D$9,4,FALSE)</f>
        <v>0</v>
      </c>
      <c r="AJ19" s="15"/>
      <c r="AK19" s="42"/>
    </row>
    <row r="20">
      <c r="A20" s="32" t="s">
        <v>458</v>
      </c>
      <c r="B20" s="33">
        <f>VLOOKUP(A20,Transaksi!$A$3:$B$52,2,FALSE)</f>
        <v>45235</v>
      </c>
      <c r="C20" s="34">
        <f>VLOOKUP(A20,Transaksi!$A$3:$C$52,3,FALSE)</f>
        <v>0.3055324074</v>
      </c>
      <c r="D20" s="35" t="str">
        <f>IF(E20="Agus Budi",Kasir!$A$3,IF(E20="Andreas Hadi",Kasir!$A$4,IF(E20="Rachmad Ramadhan",Kasir!$A$5,IF(E20="Adjie Susanto",Kasir!$A$6,IF(E20="Hasan Hasbullah",Kasir!$A$7,"SALAH")))))</f>
        <v>CRR170907</v>
      </c>
      <c r="E20" s="35" t="s">
        <v>18</v>
      </c>
      <c r="F20" s="36">
        <f>VLOOKUP(D20,Kasir!$A$3:$C$7,3,FALSE)</f>
        <v>33133</v>
      </c>
      <c r="G20" s="35" t="str">
        <f>VLOOKUP(A20,'Detail Transaksi (3NF)'!$A$3:$C$62,3,FALSE)</f>
        <v>EK8696</v>
      </c>
      <c r="H20" s="37" t="str">
        <f>VLOOKUP(G20,Pelanggan!$A$3:$F$22,2,FALSE)</f>
        <v>Edy Kosasih</v>
      </c>
      <c r="I20" s="37" t="str">
        <f>VLOOKUP(G20,Pelanggan!$A$3:$F$22,3,FALSE)</f>
        <v>Jl Melawai IV PD Psr Jaya Blok M AKS 3/3</v>
      </c>
      <c r="J20" s="37" t="str">
        <f>VLOOKUP(G20,Pelanggan!$A$3:$F$22,4,FALSE)</f>
        <v>021-5228696</v>
      </c>
      <c r="K20" s="37" t="str">
        <f>VLOOKUP(G20,Pelanggan!$A$3:$F$22,5,FALSE)</f>
        <v>kosasih1927@gmail.com</v>
      </c>
      <c r="L20" s="37">
        <f>VLOOKUP(G20,Pelanggan!$A$3:$F$22,6,FALSE)</f>
        <v>8.76</v>
      </c>
      <c r="M20" s="37">
        <f t="shared" si="1"/>
        <v>1</v>
      </c>
      <c r="N20" s="37" t="s">
        <v>377</v>
      </c>
      <c r="O20" s="38" t="str">
        <f>VLOOKUP(M20,Membership!$A$3:$G$6,3,FALSE)</f>
        <v>7 x 24 Jam</v>
      </c>
      <c r="P20" s="38">
        <f>VLOOKUP(M20,Membership!$A$3:$G$6,4,FALSE)</f>
        <v>0.025</v>
      </c>
      <c r="Q20" s="37">
        <f>VLOOKUP(M20,Membership!$A$3:$G$6,5,FALSE)</f>
        <v>5000</v>
      </c>
      <c r="R20" s="38" t="s">
        <v>210</v>
      </c>
      <c r="S20" s="24" t="s">
        <v>460</v>
      </c>
      <c r="T20" s="35" t="s">
        <v>174</v>
      </c>
      <c r="U20" s="35" t="s">
        <v>205</v>
      </c>
      <c r="V20" s="35" t="s">
        <v>183</v>
      </c>
      <c r="W20" s="37" t="s">
        <v>178</v>
      </c>
      <c r="X20" s="39">
        <v>25.0</v>
      </c>
      <c r="Y20" s="24">
        <v>1.025E7</v>
      </c>
      <c r="Z20" s="32">
        <v>1.0</v>
      </c>
      <c r="AA20" s="35" t="str">
        <f>IF(AND(AB20=Pengiriman!$B$3,AC20=Pengiriman!$C$3),Pengiriman!$A$3,IF(AND(AB20=Pengiriman!$B$4,AC20=Pengiriman!$C$4),Pengiriman!$A$4,IF(AND(AB20=Pengiriman!$B$5,AC20=Pengiriman!$C$5),Pengiriman!$A$5,IF(AND(AB20=Pengiriman!$B$6,AC20=Pengiriman!$C$6),Pengiriman!$A$6,IF(AND(AB20=Pengiriman!$B$7,AC20=Pengiriman!$C$7),Pengiriman!$A$7,IF(AND(AB20=Pengiriman!$B$8,AC20=Pengiriman!$C$8),Pengiriman!$A$8,IF(AND(AB20=Pengiriman!$B$9,AC20=Pengiriman!$C$9),Pengiriman!$A$9,IF(AND(AB20=Pengiriman!$B$10,AC20=Pengiriman!$C$10),Pengiriman!$A$10,"salah"))))))))</f>
        <v>JT02</v>
      </c>
      <c r="AB20" s="35" t="s">
        <v>418</v>
      </c>
      <c r="AC20" s="35" t="s">
        <v>421</v>
      </c>
      <c r="AD20" s="35">
        <f>VLOOKUP(AA20,Pengiriman!$A$3:$D$10,4,FALSE)</f>
        <v>13500</v>
      </c>
      <c r="AE20" s="24" t="s">
        <v>390</v>
      </c>
      <c r="AF20" s="37" t="s">
        <v>377</v>
      </c>
      <c r="AG20" s="24" t="s">
        <v>389</v>
      </c>
      <c r="AH20" s="24">
        <f>VLOOKUP(AE20,Payment!$A$3:$D$9,4,FALSE)</f>
        <v>0</v>
      </c>
      <c r="AJ20" s="15"/>
      <c r="AK20" s="42"/>
    </row>
    <row r="21">
      <c r="A21" s="32" t="s">
        <v>461</v>
      </c>
      <c r="B21" s="33">
        <f>VLOOKUP(A21,Transaksi!$A$3:$B$52,2,FALSE)</f>
        <v>45147</v>
      </c>
      <c r="C21" s="34">
        <f>VLOOKUP(A21,Transaksi!$A$3:$C$52,3,FALSE)</f>
        <v>0.2459606481</v>
      </c>
      <c r="D21" s="35" t="str">
        <f>IF(E21="Agus Budi",Kasir!$A$3,IF(E21="Andreas Hadi",Kasir!$A$4,IF(E21="Rachmad Ramadhan",Kasir!$A$5,IF(E21="Adjie Susanto",Kasir!$A$6,IF(E21="Hasan Hasbullah",Kasir!$A$7,"SALAH")))))</f>
        <v>CHH070593</v>
      </c>
      <c r="E21" s="35" t="s">
        <v>22</v>
      </c>
      <c r="F21" s="36">
        <f>VLOOKUP(D21,Kasir!$A$3:$C$7,3,FALSE)</f>
        <v>34096</v>
      </c>
      <c r="G21" s="35" t="str">
        <f>VLOOKUP(A21,'Detail Transaksi (3NF)'!$A$3:$C$62,3,FALSE)</f>
        <v>FI6047</v>
      </c>
      <c r="H21" s="37" t="str">
        <f>VLOOKUP(G21,Pelanggan!$A$3:$F$22,2,FALSE)</f>
        <v>Fransisous Iwo</v>
      </c>
      <c r="I21" s="37" t="str">
        <f>VLOOKUP(G21,Pelanggan!$A$3:$F$22,3,FALSE)</f>
        <v>Jl WR Supratman 27</v>
      </c>
      <c r="J21" s="37" t="str">
        <f>VLOOKUP(G21,Pelanggan!$A$3:$F$22,4,FALSE)</f>
        <v>021-7376047</v>
      </c>
      <c r="K21" s="37" t="str">
        <f>VLOOKUP(G21,Pelanggan!$A$3:$F$22,5,FALSE)</f>
        <v>fransious.iwo@gmail.com</v>
      </c>
      <c r="L21" s="37">
        <f>VLOOKUP(G21,Pelanggan!$A$3:$F$22,6,FALSE)</f>
        <v>7.54</v>
      </c>
      <c r="M21" s="37">
        <f t="shared" si="1"/>
        <v>3</v>
      </c>
      <c r="N21" s="37" t="s">
        <v>381</v>
      </c>
      <c r="O21" s="38" t="str">
        <f>VLOOKUP(M21,Membership!$A$3:$G$6,3,FALSE)</f>
        <v>28 x 24 Jam</v>
      </c>
      <c r="P21" s="38">
        <f>VLOOKUP(M21,Membership!$A$3:$G$6,4,FALSE)</f>
        <v>0.05</v>
      </c>
      <c r="Q21" s="37">
        <f>VLOOKUP(M21,Membership!$A$3:$G$6,5,FALSE)</f>
        <v>10000</v>
      </c>
      <c r="R21" s="38" t="s">
        <v>127</v>
      </c>
      <c r="S21" s="24" t="s">
        <v>462</v>
      </c>
      <c r="T21" s="35" t="s">
        <v>108</v>
      </c>
      <c r="U21" s="35" t="s">
        <v>128</v>
      </c>
      <c r="V21" s="35" t="s">
        <v>110</v>
      </c>
      <c r="W21" s="37" t="s">
        <v>111</v>
      </c>
      <c r="X21" s="39">
        <v>25.0</v>
      </c>
      <c r="Y21" s="24">
        <v>500000.0</v>
      </c>
      <c r="Z21" s="32">
        <v>1.0</v>
      </c>
      <c r="AA21" s="35" t="str">
        <f>IF(AND(AB21=Pengiriman!$B$3,AC21=Pengiriman!$C$3),Pengiriman!$A$3,IF(AND(AB21=Pengiriman!$B$4,AC21=Pengiriman!$C$4),Pengiriman!$A$4,IF(AND(AB21=Pengiriman!$B$5,AC21=Pengiriman!$C$5),Pengiriman!$A$5,IF(AND(AB21=Pengiriman!$B$6,AC21=Pengiriman!$C$6),Pengiriman!$A$6,IF(AND(AB21=Pengiriman!$B$7,AC21=Pengiriman!$C$7),Pengiriman!$A$7,IF(AND(AB21=Pengiriman!$B$8,AC21=Pengiriman!$C$8),Pengiriman!$A$8,IF(AND(AB21=Pengiriman!$B$9,AC21=Pengiriman!$C$9),Pengiriman!$A$9,IF(AND(AB21=Pengiriman!$B$10,AC21=Pengiriman!$C$10),Pengiriman!$A$10,"salah"))))))))</f>
        <v>SC02</v>
      </c>
      <c r="AB21" s="35" t="s">
        <v>413</v>
      </c>
      <c r="AC21" s="35" t="s">
        <v>416</v>
      </c>
      <c r="AD21" s="35">
        <f>VLOOKUP(AA21,Pengiriman!$A$3:$D$10,4,FALSE)</f>
        <v>20000</v>
      </c>
      <c r="AE21" s="24" t="s">
        <v>396</v>
      </c>
      <c r="AF21" s="37" t="s">
        <v>381</v>
      </c>
      <c r="AG21" s="24" t="s">
        <v>394</v>
      </c>
      <c r="AH21" s="24">
        <f>VLOOKUP(AE21,Payment!$A$3:$D$9,4,FALSE)</f>
        <v>0.02</v>
      </c>
      <c r="AJ21" s="15"/>
      <c r="AK21" s="42"/>
    </row>
    <row r="22">
      <c r="A22" s="32" t="s">
        <v>461</v>
      </c>
      <c r="B22" s="33">
        <f>VLOOKUP(A22,Transaksi!$A$3:$B$52,2,FALSE)</f>
        <v>45147</v>
      </c>
      <c r="C22" s="34">
        <f>VLOOKUP(A22,Transaksi!$A$3:$C$52,3,FALSE)</f>
        <v>0.2459606481</v>
      </c>
      <c r="D22" s="35" t="str">
        <f>IF(E22="Agus Budi",Kasir!$A$3,IF(E22="Andreas Hadi",Kasir!$A$4,IF(E22="Rachmad Ramadhan",Kasir!$A$5,IF(E22="Adjie Susanto",Kasir!$A$6,IF(E22="Hasan Hasbullah",Kasir!$A$7,"SALAH")))))</f>
        <v>CHH070593</v>
      </c>
      <c r="E22" s="35" t="s">
        <v>22</v>
      </c>
      <c r="F22" s="36">
        <f>VLOOKUP(D22,Kasir!$A$3:$C$7,3,FALSE)</f>
        <v>34096</v>
      </c>
      <c r="G22" s="35" t="str">
        <f>VLOOKUP(A22,'Detail Transaksi (3NF)'!$A$3:$C$62,3,FALSE)</f>
        <v>FI6047</v>
      </c>
      <c r="H22" s="37" t="str">
        <f>VLOOKUP(G22,Pelanggan!$A$3:$F$22,2,FALSE)</f>
        <v>Fransisous Iwo</v>
      </c>
      <c r="I22" s="37" t="str">
        <f>VLOOKUP(G22,Pelanggan!$A$3:$F$22,3,FALSE)</f>
        <v>Jl WR Supratman 27</v>
      </c>
      <c r="J22" s="37" t="str">
        <f>VLOOKUP(G22,Pelanggan!$A$3:$F$22,4,FALSE)</f>
        <v>021-7376047</v>
      </c>
      <c r="K22" s="37" t="str">
        <f>VLOOKUP(G22,Pelanggan!$A$3:$F$22,5,FALSE)</f>
        <v>fransious.iwo@gmail.com</v>
      </c>
      <c r="L22" s="37">
        <f>VLOOKUP(G22,Pelanggan!$A$3:$F$22,6,FALSE)</f>
        <v>7.54</v>
      </c>
      <c r="M22" s="37">
        <f t="shared" si="1"/>
        <v>3</v>
      </c>
      <c r="N22" s="37" t="s">
        <v>381</v>
      </c>
      <c r="O22" s="38" t="str">
        <f>VLOOKUP(M22,Membership!$A$3:$G$6,3,FALSE)</f>
        <v>28 x 24 Jam</v>
      </c>
      <c r="P22" s="38">
        <f>VLOOKUP(M22,Membership!$A$3:$G$6,4,FALSE)</f>
        <v>0.05</v>
      </c>
      <c r="Q22" s="37">
        <f>VLOOKUP(M22,Membership!$A$3:$G$6,5,FALSE)</f>
        <v>10000</v>
      </c>
      <c r="R22" s="38" t="s">
        <v>152</v>
      </c>
      <c r="S22" s="24" t="s">
        <v>463</v>
      </c>
      <c r="T22" s="35" t="s">
        <v>149</v>
      </c>
      <c r="U22" s="35" t="s">
        <v>150</v>
      </c>
      <c r="V22" s="35" t="s">
        <v>110</v>
      </c>
      <c r="W22" s="37" t="s">
        <v>153</v>
      </c>
      <c r="X22" s="39">
        <v>25.0</v>
      </c>
      <c r="Y22" s="24">
        <v>1250000.0</v>
      </c>
      <c r="Z22" s="32">
        <v>2.0</v>
      </c>
      <c r="AA22" s="35" t="str">
        <f>IF(AND(AB22=Pengiriman!$B$3,AC22=Pengiriman!$C$3),Pengiriman!$A$3,IF(AND(AB22=Pengiriman!$B$4,AC22=Pengiriman!$C$4),Pengiriman!$A$4,IF(AND(AB22=Pengiriman!$B$5,AC22=Pengiriman!$C$5),Pengiriman!$A$5,IF(AND(AB22=Pengiriman!$B$6,AC22=Pengiriman!$C$6),Pengiriman!$A$6,IF(AND(AB22=Pengiriman!$B$7,AC22=Pengiriman!$C$7),Pengiriman!$A$7,IF(AND(AB22=Pengiriman!$B$8,AC22=Pengiriman!$C$8),Pengiriman!$A$8,IF(AND(AB22=Pengiriman!$B$9,AC22=Pengiriman!$C$9),Pengiriman!$A$9,IF(AND(AB22=Pengiriman!$B$10,AC22=Pengiriman!$C$10),Pengiriman!$A$10,"salah"))))))))</f>
        <v>SC02</v>
      </c>
      <c r="AB22" s="35" t="s">
        <v>413</v>
      </c>
      <c r="AC22" s="35" t="s">
        <v>416</v>
      </c>
      <c r="AD22" s="35">
        <f>VLOOKUP(AA22,Pengiriman!$A$3:$D$10,4,FALSE)</f>
        <v>20000</v>
      </c>
      <c r="AE22" s="24" t="s">
        <v>396</v>
      </c>
      <c r="AF22" s="37" t="s">
        <v>381</v>
      </c>
      <c r="AG22" s="24" t="s">
        <v>394</v>
      </c>
      <c r="AH22" s="24">
        <f>VLOOKUP(AE22,Payment!$A$3:$D$9,4,FALSE)</f>
        <v>0.02</v>
      </c>
    </row>
    <row r="23">
      <c r="A23" s="32" t="s">
        <v>464</v>
      </c>
      <c r="B23" s="33">
        <f>VLOOKUP(A23,Transaksi!$A$3:$B$52,2,FALSE)</f>
        <v>45031</v>
      </c>
      <c r="C23" s="34">
        <f>VLOOKUP(A23,Transaksi!$A$3:$C$52,3,FALSE)</f>
        <v>0.05799768519</v>
      </c>
      <c r="D23" s="35" t="str">
        <f>IF(E23="Agus Budi",Kasir!$A$3,IF(E23="Andreas Hadi",Kasir!$A$4,IF(E23="Rachmad Ramadhan",Kasir!$A$5,IF(E23="Adjie Susanto",Kasir!$A$6,IF(E23="Hasan Hasbullah",Kasir!$A$7,"SALAH")))))</f>
        <v>CAS100897</v>
      </c>
      <c r="E23" s="35" t="s">
        <v>20</v>
      </c>
      <c r="F23" s="36">
        <f>VLOOKUP(D23,Kasir!$A$3:$C$7,3,FALSE)</f>
        <v>35652</v>
      </c>
      <c r="G23" s="35" t="str">
        <f>VLOOKUP(A23,'Detail Transaksi (3NF)'!$A$3:$C$62,3,FALSE)</f>
        <v>JB7493</v>
      </c>
      <c r="H23" s="37" t="str">
        <f>VLOOKUP(G23,Pelanggan!$A$3:$F$22,2,FALSE)</f>
        <v>Jusup Budihartono Prajogo</v>
      </c>
      <c r="I23" s="37" t="str">
        <f>VLOOKUP(G23,Pelanggan!$A$3:$F$22,3,FALSE)</f>
        <v>Jl Kapuk Kamal Muara 20 Kamal</v>
      </c>
      <c r="J23" s="37" t="str">
        <f>VLOOKUP(G23,Pelanggan!$A$3:$F$22,4,FALSE)</f>
        <v>021-5607493</v>
      </c>
      <c r="K23" s="37" t="str">
        <f>VLOOKUP(G23,Pelanggan!$A$3:$F$22,5,FALSE)</f>
        <v>jusupprajogo@gmail.com</v>
      </c>
      <c r="L23" s="37">
        <f>VLOOKUP(G23,Pelanggan!$A$3:$F$22,6,FALSE)</f>
        <v>5.9</v>
      </c>
      <c r="M23" s="37">
        <f t="shared" si="1"/>
        <v>1</v>
      </c>
      <c r="N23" s="37" t="s">
        <v>377</v>
      </c>
      <c r="O23" s="38" t="str">
        <f>VLOOKUP(M23,Membership!$A$3:$G$6,3,FALSE)</f>
        <v>7 x 24 Jam</v>
      </c>
      <c r="P23" s="38">
        <f>VLOOKUP(M23,Membership!$A$3:$G$6,4,FALSE)</f>
        <v>0.025</v>
      </c>
      <c r="Q23" s="37">
        <f>VLOOKUP(M23,Membership!$A$3:$G$6,5,FALSE)</f>
        <v>5000</v>
      </c>
      <c r="R23" s="38" t="s">
        <v>278</v>
      </c>
      <c r="S23" s="24" t="s">
        <v>465</v>
      </c>
      <c r="T23" s="35" t="s">
        <v>223</v>
      </c>
      <c r="U23" s="35" t="s">
        <v>34</v>
      </c>
      <c r="V23" s="35" t="s">
        <v>236</v>
      </c>
      <c r="W23" s="37" t="s">
        <v>226</v>
      </c>
      <c r="X23" s="39">
        <v>25.0</v>
      </c>
      <c r="Y23" s="24">
        <v>5050000.0</v>
      </c>
      <c r="Z23" s="32">
        <v>1.0</v>
      </c>
      <c r="AA23" s="35" t="str">
        <f>IF(AND(AB23=Pengiriman!$B$3,AC23=Pengiriman!$C$3),Pengiriman!$A$3,IF(AND(AB23=Pengiriman!$B$4,AC23=Pengiriman!$C$4),Pengiriman!$A$4,IF(AND(AB23=Pengiriman!$B$5,AC23=Pengiriman!$C$5),Pengiriman!$A$5,IF(AND(AB23=Pengiriman!$B$6,AC23=Pengiriman!$C$6),Pengiriman!$A$6,IF(AND(AB23=Pengiriman!$B$7,AC23=Pengiriman!$C$7),Pengiriman!$A$7,IF(AND(AB23=Pengiriman!$B$8,AC23=Pengiriman!$C$8),Pengiriman!$A$8,IF(AND(AB23=Pengiriman!$B$9,AC23=Pengiriman!$C$9),Pengiriman!$A$9,IF(AND(AB23=Pengiriman!$B$10,AC23=Pengiriman!$C$10),Pengiriman!$A$10,"salah"))))))))</f>
        <v>JE02</v>
      </c>
      <c r="AB23" s="35" t="s">
        <v>406</v>
      </c>
      <c r="AC23" s="35" t="s">
        <v>409</v>
      </c>
      <c r="AD23" s="35">
        <f>VLOOKUP(AA23,Pengiriman!$A$3:$D$10,4,FALSE)</f>
        <v>10000</v>
      </c>
      <c r="AE23" s="24" t="s">
        <v>393</v>
      </c>
      <c r="AF23" s="37" t="s">
        <v>377</v>
      </c>
      <c r="AG23" s="24" t="s">
        <v>394</v>
      </c>
      <c r="AH23" s="24">
        <f>VLOOKUP(AE23,Payment!$A$3:$D$9,4,FALSE)</f>
        <v>0.05</v>
      </c>
    </row>
    <row r="24">
      <c r="A24" s="32" t="s">
        <v>464</v>
      </c>
      <c r="B24" s="33">
        <f>VLOOKUP(A24,Transaksi!$A$3:$B$52,2,FALSE)</f>
        <v>45031</v>
      </c>
      <c r="C24" s="34">
        <f>VLOOKUP(A24,Transaksi!$A$3:$C$52,3,FALSE)</f>
        <v>0.05799768519</v>
      </c>
      <c r="D24" s="35" t="str">
        <f>IF(E24="Agus Budi",Kasir!$A$3,IF(E24="Andreas Hadi",Kasir!$A$4,IF(E24="Rachmad Ramadhan",Kasir!$A$5,IF(E24="Adjie Susanto",Kasir!$A$6,IF(E24="Hasan Hasbullah",Kasir!$A$7,"SALAH")))))</f>
        <v>CAS100897</v>
      </c>
      <c r="E24" s="35" t="s">
        <v>20</v>
      </c>
      <c r="F24" s="36">
        <f>VLOOKUP(D24,Kasir!$A$3:$C$7,3,FALSE)</f>
        <v>35652</v>
      </c>
      <c r="G24" s="35" t="str">
        <f>VLOOKUP(A24,'Detail Transaksi (3NF)'!$A$3:$C$62,3,FALSE)</f>
        <v>JB7493</v>
      </c>
      <c r="H24" s="37" t="str">
        <f>VLOOKUP(G24,Pelanggan!$A$3:$F$22,2,FALSE)</f>
        <v>Jusup Budihartono Prajogo</v>
      </c>
      <c r="I24" s="37" t="str">
        <f>VLOOKUP(G24,Pelanggan!$A$3:$F$22,3,FALSE)</f>
        <v>Jl Kapuk Kamal Muara 20 Kamal</v>
      </c>
      <c r="J24" s="37" t="str">
        <f>VLOOKUP(G24,Pelanggan!$A$3:$F$22,4,FALSE)</f>
        <v>021-5607493</v>
      </c>
      <c r="K24" s="37" t="str">
        <f>VLOOKUP(G24,Pelanggan!$A$3:$F$22,5,FALSE)</f>
        <v>jusupprajogo@gmail.com</v>
      </c>
      <c r="L24" s="37">
        <f>VLOOKUP(G24,Pelanggan!$A$3:$F$22,6,FALSE)</f>
        <v>5.9</v>
      </c>
      <c r="M24" s="37">
        <f t="shared" si="1"/>
        <v>1</v>
      </c>
      <c r="N24" s="37" t="s">
        <v>377</v>
      </c>
      <c r="O24" s="38" t="str">
        <f>VLOOKUP(M24,Membership!$A$3:$G$6,3,FALSE)</f>
        <v>7 x 24 Jam</v>
      </c>
      <c r="P24" s="38">
        <f>VLOOKUP(M24,Membership!$A$3:$G$6,4,FALSE)</f>
        <v>0.025</v>
      </c>
      <c r="Q24" s="37">
        <f>VLOOKUP(M24,Membership!$A$3:$G$6,5,FALSE)</f>
        <v>5000</v>
      </c>
      <c r="R24" s="38" t="s">
        <v>281</v>
      </c>
      <c r="S24" s="24" t="s">
        <v>466</v>
      </c>
      <c r="T24" s="35" t="s">
        <v>223</v>
      </c>
      <c r="U24" s="35" t="s">
        <v>34</v>
      </c>
      <c r="V24" s="35" t="s">
        <v>239</v>
      </c>
      <c r="W24" s="37" t="s">
        <v>228</v>
      </c>
      <c r="X24" s="39">
        <v>25.0</v>
      </c>
      <c r="Y24" s="24">
        <v>8050000.0</v>
      </c>
      <c r="Z24" s="32">
        <v>1.0</v>
      </c>
      <c r="AA24" s="35" t="str">
        <f>IF(AND(AB24=Pengiriman!$B$3,AC24=Pengiriman!$C$3),Pengiriman!$A$3,IF(AND(AB24=Pengiriman!$B$4,AC24=Pengiriman!$C$4),Pengiriman!$A$4,IF(AND(AB24=Pengiriman!$B$5,AC24=Pengiriman!$C$5),Pengiriman!$A$5,IF(AND(AB24=Pengiriman!$B$6,AC24=Pengiriman!$C$6),Pengiriman!$A$6,IF(AND(AB24=Pengiriman!$B$7,AC24=Pengiriman!$C$7),Pengiriman!$A$7,IF(AND(AB24=Pengiriman!$B$8,AC24=Pengiriman!$C$8),Pengiriman!$A$8,IF(AND(AB24=Pengiriman!$B$9,AC24=Pengiriman!$C$9),Pengiriman!$A$9,IF(AND(AB24=Pengiriman!$B$10,AC24=Pengiriman!$C$10),Pengiriman!$A$10,"salah"))))))))</f>
        <v>JE02</v>
      </c>
      <c r="AB24" s="35" t="s">
        <v>406</v>
      </c>
      <c r="AC24" s="35" t="s">
        <v>409</v>
      </c>
      <c r="AD24" s="35">
        <f>VLOOKUP(AA24,Pengiriman!$A$3:$D$10,4,FALSE)</f>
        <v>10000</v>
      </c>
      <c r="AE24" s="24" t="s">
        <v>393</v>
      </c>
      <c r="AF24" s="37" t="s">
        <v>377</v>
      </c>
      <c r="AG24" s="24" t="s">
        <v>394</v>
      </c>
      <c r="AH24" s="24">
        <f>VLOOKUP(AE24,Payment!$A$3:$D$9,4,FALSE)</f>
        <v>0.05</v>
      </c>
    </row>
    <row r="25">
      <c r="A25" s="32" t="s">
        <v>467</v>
      </c>
      <c r="B25" s="33">
        <f>VLOOKUP(A25,Transaksi!$A$3:$B$52,2,FALSE)</f>
        <v>45129</v>
      </c>
      <c r="C25" s="34">
        <f>VLOOKUP(A25,Transaksi!$A$3:$C$52,3,FALSE)</f>
        <v>0.5796180556</v>
      </c>
      <c r="D25" s="35" t="str">
        <f>IF(E25="Agus Budi",Kasir!$A$3,IF(E25="Andreas Hadi",Kasir!$A$4,IF(E25="Rachmad Ramadhan",Kasir!$A$5,IF(E25="Adjie Susanto",Kasir!$A$6,IF(E25="Hasan Hasbullah",Kasir!$A$7,"SALAH")))))</f>
        <v>CAB121299</v>
      </c>
      <c r="E25" s="35" t="s">
        <v>14</v>
      </c>
      <c r="F25" s="36">
        <f>VLOOKUP(D25,Kasir!$A$3:$C$7,3,FALSE)</f>
        <v>36506</v>
      </c>
      <c r="G25" s="35" t="str">
        <f>VLOOKUP(A25,'Detail Transaksi (3NF)'!$A$3:$C$62,3,FALSE)</f>
        <v>NH6056</v>
      </c>
      <c r="H25" s="37" t="str">
        <f>VLOOKUP(G25,Pelanggan!$A$3:$F$22,2,FALSE)</f>
        <v>Niniek Haryani</v>
      </c>
      <c r="I25" s="37" t="str">
        <f>VLOOKUP(G25,Pelanggan!$A$3:$F$22,3,FALSE)</f>
        <v>Jl Salendro Tmr III 9</v>
      </c>
      <c r="J25" s="37" t="str">
        <f>VLOOKUP(G25,Pelanggan!$A$3:$F$22,4,FALSE)</f>
        <v>021-6626056</v>
      </c>
      <c r="K25" s="37" t="str">
        <f>VLOOKUP(G25,Pelanggan!$A$3:$F$22,5,FALSE)</f>
        <v>niniekharyani@gmail.com</v>
      </c>
      <c r="L25" s="37">
        <f>VLOOKUP(G25,Pelanggan!$A$3:$F$22,6,FALSE)</f>
        <v>3.12</v>
      </c>
      <c r="M25" s="37">
        <f t="shared" si="1"/>
        <v>2</v>
      </c>
      <c r="N25" s="37" t="s">
        <v>379</v>
      </c>
      <c r="O25" s="38" t="str">
        <f>VLOOKUP(M25,Membership!$A$3:$G$6,3,FALSE)</f>
        <v>14 x 24 Jam</v>
      </c>
      <c r="P25" s="38">
        <f>VLOOKUP(M25,Membership!$A$3:$G$6,4,FALSE)</f>
        <v>0.035</v>
      </c>
      <c r="Q25" s="37">
        <f>VLOOKUP(M25,Membership!$A$3:$G$6,5,FALSE)</f>
        <v>7500</v>
      </c>
      <c r="R25" s="38" t="s">
        <v>117</v>
      </c>
      <c r="S25" s="24" t="s">
        <v>468</v>
      </c>
      <c r="T25" s="35" t="s">
        <v>108</v>
      </c>
      <c r="U25" s="35" t="s">
        <v>109</v>
      </c>
      <c r="V25" s="35" t="s">
        <v>118</v>
      </c>
      <c r="W25" s="37" t="s">
        <v>111</v>
      </c>
      <c r="X25" s="39">
        <v>25.0</v>
      </c>
      <c r="Y25" s="24">
        <v>1200000.0</v>
      </c>
      <c r="Z25" s="32">
        <v>1.0</v>
      </c>
      <c r="AA25" s="35" t="str">
        <f>IF(AND(AB25=Pengiriman!$B$3,AC25=Pengiriman!$C$3),Pengiriman!$A$3,IF(AND(AB25=Pengiriman!$B$4,AC25=Pengiriman!$C$4),Pengiriman!$A$4,IF(AND(AB25=Pengiriman!$B$5,AC25=Pengiriman!$C$5),Pengiriman!$A$5,IF(AND(AB25=Pengiriman!$B$6,AC25=Pengiriman!$C$6),Pengiriman!$A$6,IF(AND(AB25=Pengiriman!$B$7,AC25=Pengiriman!$C$7),Pengiriman!$A$7,IF(AND(AB25=Pengiriman!$B$8,AC25=Pengiriman!$C$8),Pengiriman!$A$8,IF(AND(AB25=Pengiriman!$B$9,AC25=Pengiriman!$C$9),Pengiriman!$A$9,IF(AND(AB25=Pengiriman!$B$10,AC25=Pengiriman!$C$10),Pengiriman!$A$10,"salah"))))))))</f>
        <v>JT01</v>
      </c>
      <c r="AB25" s="35" t="s">
        <v>418</v>
      </c>
      <c r="AC25" s="35" t="s">
        <v>419</v>
      </c>
      <c r="AD25" s="35">
        <f>VLOOKUP(AA25,Pengiriman!$A$3:$D$10,4,FALSE)</f>
        <v>9000</v>
      </c>
      <c r="AE25" s="24" t="s">
        <v>395</v>
      </c>
      <c r="AF25" s="37" t="s">
        <v>379</v>
      </c>
      <c r="AG25" s="24" t="s">
        <v>394</v>
      </c>
      <c r="AH25" s="24">
        <f>VLOOKUP(AE25,Payment!$A$3:$D$9,4,FALSE)</f>
        <v>0.03</v>
      </c>
    </row>
    <row r="26">
      <c r="A26" s="32" t="s">
        <v>467</v>
      </c>
      <c r="B26" s="33">
        <f>VLOOKUP(A26,Transaksi!$A$3:$B$52,2,FALSE)</f>
        <v>45129</v>
      </c>
      <c r="C26" s="34">
        <f>VLOOKUP(A26,Transaksi!$A$3:$C$52,3,FALSE)</f>
        <v>0.5796180556</v>
      </c>
      <c r="D26" s="35" t="str">
        <f>IF(E26="Agus Budi",Kasir!$A$3,IF(E26="Andreas Hadi",Kasir!$A$4,IF(E26="Rachmad Ramadhan",Kasir!$A$5,IF(E26="Adjie Susanto",Kasir!$A$6,IF(E26="Hasan Hasbullah",Kasir!$A$7,"SALAH")))))</f>
        <v>CAB121299</v>
      </c>
      <c r="E26" s="35" t="s">
        <v>14</v>
      </c>
      <c r="F26" s="36">
        <f>VLOOKUP(D26,Kasir!$A$3:$C$7,3,FALSE)</f>
        <v>36506</v>
      </c>
      <c r="G26" s="35" t="str">
        <f>VLOOKUP(A26,'Detail Transaksi (3NF)'!$A$3:$C$62,3,FALSE)</f>
        <v>NH6056</v>
      </c>
      <c r="H26" s="37" t="str">
        <f>VLOOKUP(G26,Pelanggan!$A$3:$F$22,2,FALSE)</f>
        <v>Niniek Haryani</v>
      </c>
      <c r="I26" s="37" t="str">
        <f>VLOOKUP(G26,Pelanggan!$A$3:$F$22,3,FALSE)</f>
        <v>Jl Salendro Tmr III 9</v>
      </c>
      <c r="J26" s="37" t="str">
        <f>VLOOKUP(G26,Pelanggan!$A$3:$F$22,4,FALSE)</f>
        <v>021-6626056</v>
      </c>
      <c r="K26" s="37" t="str">
        <f>VLOOKUP(G26,Pelanggan!$A$3:$F$22,5,FALSE)</f>
        <v>niniekharyani@gmail.com</v>
      </c>
      <c r="L26" s="37">
        <f>VLOOKUP(G26,Pelanggan!$A$3:$F$22,6,FALSE)</f>
        <v>3.12</v>
      </c>
      <c r="M26" s="37">
        <f t="shared" si="1"/>
        <v>2</v>
      </c>
      <c r="N26" s="37" t="s">
        <v>379</v>
      </c>
      <c r="O26" s="38" t="str">
        <f>VLOOKUP(M26,Membership!$A$3:$G$6,3,FALSE)</f>
        <v>14 x 24 Jam</v>
      </c>
      <c r="P26" s="38">
        <f>VLOOKUP(M26,Membership!$A$3:$G$6,4,FALSE)</f>
        <v>0.035</v>
      </c>
      <c r="Q26" s="37">
        <f>VLOOKUP(M26,Membership!$A$3:$G$6,5,FALSE)</f>
        <v>7500</v>
      </c>
      <c r="R26" s="38" t="s">
        <v>139</v>
      </c>
      <c r="S26" s="24" t="s">
        <v>469</v>
      </c>
      <c r="T26" s="35" t="s">
        <v>108</v>
      </c>
      <c r="U26" s="35" t="s">
        <v>135</v>
      </c>
      <c r="V26" s="35" t="s">
        <v>118</v>
      </c>
      <c r="W26" s="37" t="s">
        <v>111</v>
      </c>
      <c r="X26" s="39">
        <v>25.0</v>
      </c>
      <c r="Y26" s="24">
        <v>1050000.0</v>
      </c>
      <c r="Z26" s="32">
        <v>2.0</v>
      </c>
      <c r="AA26" s="35" t="str">
        <f>IF(AND(AB26=Pengiriman!$B$3,AC26=Pengiriman!$C$3),Pengiriman!$A$3,IF(AND(AB26=Pengiriman!$B$4,AC26=Pengiriman!$C$4),Pengiriman!$A$4,IF(AND(AB26=Pengiriman!$B$5,AC26=Pengiriman!$C$5),Pengiriman!$A$5,IF(AND(AB26=Pengiriman!$B$6,AC26=Pengiriman!$C$6),Pengiriman!$A$6,IF(AND(AB26=Pengiriman!$B$7,AC26=Pengiriman!$C$7),Pengiriman!$A$7,IF(AND(AB26=Pengiriman!$B$8,AC26=Pengiriman!$C$8),Pengiriman!$A$8,IF(AND(AB26=Pengiriman!$B$9,AC26=Pengiriman!$C$9),Pengiriman!$A$9,IF(AND(AB26=Pengiriman!$B$10,AC26=Pengiriman!$C$10),Pengiriman!$A$10,"salah"))))))))</f>
        <v>JT01</v>
      </c>
      <c r="AB26" s="35" t="s">
        <v>418</v>
      </c>
      <c r="AC26" s="35" t="s">
        <v>419</v>
      </c>
      <c r="AD26" s="35">
        <f>VLOOKUP(AA26,Pengiriman!$A$3:$D$10,4,FALSE)</f>
        <v>9000</v>
      </c>
      <c r="AE26" s="24" t="s">
        <v>395</v>
      </c>
      <c r="AF26" s="37" t="s">
        <v>379</v>
      </c>
      <c r="AG26" s="24" t="s">
        <v>394</v>
      </c>
      <c r="AH26" s="24">
        <f>VLOOKUP(AE26,Payment!$A$3:$D$9,4,FALSE)</f>
        <v>0.03</v>
      </c>
    </row>
    <row r="27">
      <c r="A27" s="32" t="s">
        <v>470</v>
      </c>
      <c r="B27" s="33">
        <f>VLOOKUP(A27,Transaksi!$A$3:$B$52,2,FALSE)</f>
        <v>45218</v>
      </c>
      <c r="C27" s="34">
        <f>VLOOKUP(A27,Transaksi!$A$3:$C$52,3,FALSE)</f>
        <v>0.5033564815</v>
      </c>
      <c r="D27" s="35" t="str">
        <f>IF(E27="Agus Budi",Kasir!$A$3,IF(E27="Andreas Hadi",Kasir!$A$4,IF(E27="Rachmad Ramadhan",Kasir!$A$5,IF(E27="Adjie Susanto",Kasir!$A$6,IF(E27="Hasan Hasbullah",Kasir!$A$7,"SALAH")))))</f>
        <v>CAB121299</v>
      </c>
      <c r="E27" s="35" t="s">
        <v>14</v>
      </c>
      <c r="F27" s="36">
        <f>VLOOKUP(D27,Kasir!$A$3:$C$7,3,FALSE)</f>
        <v>36506</v>
      </c>
      <c r="G27" s="35" t="str">
        <f>VLOOKUP(A27,'Detail Transaksi (3NF)'!$A$3:$C$62,3,FALSE)</f>
        <v>LW6014</v>
      </c>
      <c r="H27" s="37" t="str">
        <f>VLOOKUP(G27,Pelanggan!$A$3:$F$22,2,FALSE)</f>
        <v>Lenny Wijaya</v>
      </c>
      <c r="I27" s="37" t="str">
        <f>VLOOKUP(G27,Pelanggan!$A$3:$F$22,3,FALSE)</f>
        <v>Jl H Abdul Majid 25</v>
      </c>
      <c r="J27" s="37" t="str">
        <f>VLOOKUP(G27,Pelanggan!$A$3:$F$22,4,FALSE)</f>
        <v>021-4806014</v>
      </c>
      <c r="K27" s="37" t="str">
        <f>VLOOKUP(G27,Pelanggan!$A$3:$F$22,5,FALSE)</f>
        <v>lennywijaya00@gmail.com</v>
      </c>
      <c r="L27" s="37">
        <f>VLOOKUP(G27,Pelanggan!$A$3:$F$22,6,FALSE)</f>
        <v>3.56</v>
      </c>
      <c r="M27" s="37">
        <f t="shared" si="1"/>
        <v>1</v>
      </c>
      <c r="N27" s="37" t="s">
        <v>377</v>
      </c>
      <c r="O27" s="38" t="str">
        <f>VLOOKUP(M27,Membership!$A$3:$G$6,3,FALSE)</f>
        <v>7 x 24 Jam</v>
      </c>
      <c r="P27" s="38">
        <f>VLOOKUP(M27,Membership!$A$3:$G$6,4,FALSE)</f>
        <v>0.025</v>
      </c>
      <c r="Q27" s="37">
        <f>VLOOKUP(M27,Membership!$A$3:$G$6,5,FALSE)</f>
        <v>5000</v>
      </c>
      <c r="R27" s="38" t="s">
        <v>145</v>
      </c>
      <c r="S27" s="24" t="s">
        <v>471</v>
      </c>
      <c r="T27" s="35" t="s">
        <v>108</v>
      </c>
      <c r="U27" s="35" t="s">
        <v>142</v>
      </c>
      <c r="V27" s="35" t="s">
        <v>115</v>
      </c>
      <c r="W27" s="37" t="s">
        <v>113</v>
      </c>
      <c r="X27" s="39">
        <v>25.0</v>
      </c>
      <c r="Y27" s="24">
        <v>850000.0</v>
      </c>
      <c r="Z27" s="32">
        <v>1.0</v>
      </c>
      <c r="AA27" s="35" t="str">
        <f>IF(AND(AB27=Pengiriman!$B$3,AC27=Pengiriman!$C$3),Pengiriman!$A$3,IF(AND(AB27=Pengiriman!$B$4,AC27=Pengiriman!$C$4),Pengiriman!$A$4,IF(AND(AB27=Pengiriman!$B$5,AC27=Pengiriman!$C$5),Pengiriman!$A$5,IF(AND(AB27=Pengiriman!$B$6,AC27=Pengiriman!$C$6),Pengiriman!$A$6,IF(AND(AB27=Pengiriman!$B$7,AC27=Pengiriman!$C$7),Pengiriman!$A$7,IF(AND(AB27=Pengiriman!$B$8,AC27=Pengiriman!$C$8),Pengiriman!$A$8,IF(AND(AB27=Pengiriman!$B$9,AC27=Pengiriman!$C$9),Pengiriman!$A$9,IF(AND(AB27=Pengiriman!$B$10,AC27=Pengiriman!$C$10),Pengiriman!$A$10,"salah"))))))))</f>
        <v>JT02</v>
      </c>
      <c r="AB27" s="35" t="s">
        <v>418</v>
      </c>
      <c r="AC27" s="35" t="s">
        <v>421</v>
      </c>
      <c r="AD27" s="35">
        <f>VLOOKUP(AA27,Pengiriman!$A$3:$D$10,4,FALSE)</f>
        <v>13500</v>
      </c>
      <c r="AE27" s="24" t="s">
        <v>393</v>
      </c>
      <c r="AF27" s="37" t="s">
        <v>377</v>
      </c>
      <c r="AG27" s="24" t="s">
        <v>394</v>
      </c>
      <c r="AH27" s="24">
        <f>VLOOKUP(AE27,Payment!$A$3:$D$9,4,FALSE)</f>
        <v>0.05</v>
      </c>
    </row>
    <row r="28">
      <c r="A28" s="32" t="s">
        <v>472</v>
      </c>
      <c r="B28" s="33">
        <f>VLOOKUP(A28,Transaksi!$A$3:$B$52,2,FALSE)</f>
        <v>45121</v>
      </c>
      <c r="C28" s="34">
        <f>VLOOKUP(A28,Transaksi!$A$3:$C$52,3,FALSE)</f>
        <v>0.3890162037</v>
      </c>
      <c r="D28" s="35" t="str">
        <f>IF(E28="Agus Budi",Kasir!$A$3,IF(E28="Andreas Hadi",Kasir!$A$4,IF(E28="Rachmad Ramadhan",Kasir!$A$5,IF(E28="Adjie Susanto",Kasir!$A$6,IF(E28="Hasan Hasbullah",Kasir!$A$7,"SALAH")))))</f>
        <v>CAS100897</v>
      </c>
      <c r="E28" s="35" t="s">
        <v>20</v>
      </c>
      <c r="F28" s="36">
        <f>VLOOKUP(D28,Kasir!$A$3:$C$7,3,FALSE)</f>
        <v>35652</v>
      </c>
      <c r="G28" s="35" t="str">
        <f>VLOOKUP(A28,'Detail Transaksi (3NF)'!$A$3:$C$62,3,FALSE)</f>
        <v>SM5337</v>
      </c>
      <c r="H28" s="37" t="str">
        <f>VLOOKUP(G28,Pelanggan!$A$3:$F$22,2,FALSE)</f>
        <v>Shariq Mukhtar</v>
      </c>
      <c r="I28" s="37" t="str">
        <f>VLOOKUP(G28,Pelanggan!$A$3:$F$22,3,FALSE)</f>
        <v>Jl Pajajaran No. 70B</v>
      </c>
      <c r="J28" s="37" t="str">
        <f>VLOOKUP(G28,Pelanggan!$A$3:$F$22,4,FALSE)</f>
        <v>021-7695337</v>
      </c>
      <c r="K28" s="37" t="str">
        <f>VLOOKUP(G28,Pelanggan!$A$3:$F$22,5,FALSE)</f>
        <v>shariqmukhtar10@gmail.com</v>
      </c>
      <c r="L28" s="37">
        <f>VLOOKUP(G28,Pelanggan!$A$3:$F$22,6,FALSE)</f>
        <v>10.09</v>
      </c>
      <c r="M28" s="37">
        <f t="shared" si="1"/>
        <v>0</v>
      </c>
      <c r="N28" s="39" t="s">
        <v>375</v>
      </c>
      <c r="O28" s="38" t="str">
        <f>VLOOKUP(M28,Membership!$A$3:$G$6,3,FALSE)</f>
        <v>2 x 24 Jam</v>
      </c>
      <c r="P28" s="38">
        <f>VLOOKUP(M28,Membership!$A$3:$G$6,4,FALSE)</f>
        <v>0</v>
      </c>
      <c r="Q28" s="37">
        <f>VLOOKUP(M28,Membership!$A$3:$G$6,5,FALSE)</f>
        <v>0</v>
      </c>
      <c r="R28" s="38" t="s">
        <v>184</v>
      </c>
      <c r="S28" s="24" t="s">
        <v>473</v>
      </c>
      <c r="T28" s="35" t="s">
        <v>174</v>
      </c>
      <c r="U28" s="35" t="s">
        <v>58</v>
      </c>
      <c r="V28" s="35" t="s">
        <v>183</v>
      </c>
      <c r="W28" s="37" t="s">
        <v>178</v>
      </c>
      <c r="X28" s="39">
        <v>25.0</v>
      </c>
      <c r="Y28" s="24">
        <v>1.2E7</v>
      </c>
      <c r="Z28" s="32">
        <v>1.0</v>
      </c>
      <c r="AA28" s="35" t="str">
        <f>IF(AND(AB28=Pengiriman!$B$3,AC28=Pengiriman!$C$3),Pengiriman!$A$3,IF(AND(AB28=Pengiriman!$B$4,AC28=Pengiriman!$C$4),Pengiriman!$A$4,IF(AND(AB28=Pengiriman!$B$5,AC28=Pengiriman!$C$5),Pengiriman!$A$5,IF(AND(AB28=Pengiriman!$B$6,AC28=Pengiriman!$C$6),Pengiriman!$A$6,IF(AND(AB28=Pengiriman!$B$7,AC28=Pengiriman!$C$7),Pengiriman!$A$7,IF(AND(AB28=Pengiriman!$B$8,AC28=Pengiriman!$C$8),Pengiriman!$A$8,IF(AND(AB28=Pengiriman!$B$9,AC28=Pengiriman!$C$9),Pengiriman!$A$9,IF(AND(AB28=Pengiriman!$B$10,AC28=Pengiriman!$C$10),Pengiriman!$A$10,"salah"))))))))</f>
        <v>JE01</v>
      </c>
      <c r="AB28" s="35" t="s">
        <v>406</v>
      </c>
      <c r="AC28" s="35" t="s">
        <v>407</v>
      </c>
      <c r="AD28" s="35">
        <f>VLOOKUP(AA28,Pengiriman!$A$3:$D$10,4,FALSE)</f>
        <v>15000</v>
      </c>
      <c r="AE28" s="24" t="s">
        <v>388</v>
      </c>
      <c r="AF28" s="39" t="s">
        <v>375</v>
      </c>
      <c r="AG28" s="24" t="s">
        <v>389</v>
      </c>
      <c r="AH28" s="24">
        <f>VLOOKUP(AE28,Payment!$A$3:$D$9,4,FALSE)</f>
        <v>0</v>
      </c>
    </row>
    <row r="29">
      <c r="A29" s="32" t="s">
        <v>474</v>
      </c>
      <c r="B29" s="33">
        <f>VLOOKUP(A29,Transaksi!$A$3:$B$52,2,FALSE)</f>
        <v>45000</v>
      </c>
      <c r="C29" s="34">
        <f>VLOOKUP(A29,Transaksi!$A$3:$C$52,3,FALSE)</f>
        <v>0.3661689815</v>
      </c>
      <c r="D29" s="35" t="str">
        <f>IF(E29="Agus Budi",Kasir!$A$3,IF(E29="Andreas Hadi",Kasir!$A$4,IF(E29="Rachmad Ramadhan",Kasir!$A$5,IF(E29="Adjie Susanto",Kasir!$A$6,IF(E29="Hasan Hasbullah",Kasir!$A$7,"SALAH")))))</f>
        <v>CAS100897</v>
      </c>
      <c r="E29" s="35" t="s">
        <v>20</v>
      </c>
      <c r="F29" s="36">
        <f>VLOOKUP(D29,Kasir!$A$3:$C$7,3,FALSE)</f>
        <v>35652</v>
      </c>
      <c r="G29" s="35" t="str">
        <f>VLOOKUP(A29,'Detail Transaksi (3NF)'!$A$3:$C$62,3,FALSE)</f>
        <v>AG5590</v>
      </c>
      <c r="H29" s="37" t="str">
        <f>VLOOKUP(G29,Pelanggan!$A$3:$F$22,2,FALSE)</f>
        <v>Ahsanil Gusnawati</v>
      </c>
      <c r="I29" s="37" t="str">
        <f>VLOOKUP(G29,Pelanggan!$A$3:$F$22,3,FALSE)</f>
        <v>Jl Terusan Kopo 299</v>
      </c>
      <c r="J29" s="37" t="str">
        <f>VLOOKUP(G29,Pelanggan!$A$3:$F$22,4,FALSE)</f>
        <v>021-6295590</v>
      </c>
      <c r="K29" s="37" t="str">
        <f>VLOOKUP(G29,Pelanggan!$A$3:$F$22,5,FALSE)</f>
        <v>gusnawati.ahsan@gmail.com</v>
      </c>
      <c r="L29" s="37">
        <f>VLOOKUP(G29,Pelanggan!$A$3:$F$22,6,FALSE)</f>
        <v>3.67</v>
      </c>
      <c r="M29" s="37">
        <f t="shared" si="1"/>
        <v>2</v>
      </c>
      <c r="N29" s="37" t="s">
        <v>379</v>
      </c>
      <c r="O29" s="38" t="str">
        <f>VLOOKUP(M29,Membership!$A$3:$G$6,3,FALSE)</f>
        <v>14 x 24 Jam</v>
      </c>
      <c r="P29" s="38">
        <f>VLOOKUP(M29,Membership!$A$3:$G$6,4,FALSE)</f>
        <v>0.035</v>
      </c>
      <c r="Q29" s="37">
        <f>VLOOKUP(M29,Membership!$A$3:$G$6,5,FALSE)</f>
        <v>7500</v>
      </c>
      <c r="R29" s="38" t="s">
        <v>114</v>
      </c>
      <c r="S29" s="24" t="s">
        <v>475</v>
      </c>
      <c r="T29" s="35" t="s">
        <v>108</v>
      </c>
      <c r="U29" s="35" t="s">
        <v>109</v>
      </c>
      <c r="V29" s="35" t="s">
        <v>115</v>
      </c>
      <c r="W29" s="37" t="s">
        <v>111</v>
      </c>
      <c r="X29" s="39">
        <v>25.0</v>
      </c>
      <c r="Y29" s="24">
        <v>600000.0</v>
      </c>
      <c r="Z29" s="32">
        <v>2.0</v>
      </c>
      <c r="AA29" s="35" t="str">
        <f>IF(AND(AB29=Pengiriman!$B$3,AC29=Pengiriman!$C$3),Pengiriman!$A$3,IF(AND(AB29=Pengiriman!$B$4,AC29=Pengiriman!$C$4),Pengiriman!$A$4,IF(AND(AB29=Pengiriman!$B$5,AC29=Pengiriman!$C$5),Pengiriman!$A$5,IF(AND(AB29=Pengiriman!$B$6,AC29=Pengiriman!$C$6),Pengiriman!$A$6,IF(AND(AB29=Pengiriman!$B$7,AC29=Pengiriman!$C$7),Pengiriman!$A$7,IF(AND(AB29=Pengiriman!$B$8,AC29=Pengiriman!$C$8),Pengiriman!$A$8,IF(AND(AB29=Pengiriman!$B$9,AC29=Pengiriman!$C$9),Pengiriman!$A$9,IF(AND(AB29=Pengiriman!$B$10,AC29=Pengiriman!$C$10),Pengiriman!$A$10,"salah"))))))))</f>
        <v>SC01</v>
      </c>
      <c r="AB29" s="35" t="s">
        <v>413</v>
      </c>
      <c r="AC29" s="35" t="s">
        <v>414</v>
      </c>
      <c r="AD29" s="35">
        <f>VLOOKUP(AA29,Pengiriman!$A$3:$D$10,4,FALSE)</f>
        <v>5000</v>
      </c>
      <c r="AE29" s="24" t="s">
        <v>391</v>
      </c>
      <c r="AF29" s="37" t="s">
        <v>379</v>
      </c>
      <c r="AG29" s="24" t="s">
        <v>389</v>
      </c>
      <c r="AH29" s="24">
        <f>VLOOKUP(AE29,Payment!$A$3:$D$9,4,FALSE)</f>
        <v>0</v>
      </c>
    </row>
    <row r="30">
      <c r="A30" s="32" t="s">
        <v>476</v>
      </c>
      <c r="B30" s="33">
        <f>VLOOKUP(A30,Transaksi!$A$3:$B$52,2,FALSE)</f>
        <v>45039</v>
      </c>
      <c r="C30" s="34">
        <f>VLOOKUP(A30,Transaksi!$A$3:$C$52,3,FALSE)</f>
        <v>0.3360532407</v>
      </c>
      <c r="D30" s="35" t="str">
        <f>IF(E30="Agus Budi",Kasir!$A$3,IF(E30="Andreas Hadi",Kasir!$A$4,IF(E30="Rachmad Ramadhan",Kasir!$A$5,IF(E30="Adjie Susanto",Kasir!$A$6,IF(E30="Hasan Hasbullah",Kasir!$A$7,"SALAH")))))</f>
        <v>CHH070593</v>
      </c>
      <c r="E30" s="35" t="s">
        <v>22</v>
      </c>
      <c r="F30" s="36">
        <f>VLOOKUP(D30,Kasir!$A$3:$C$7,3,FALSE)</f>
        <v>34096</v>
      </c>
      <c r="G30" s="35" t="str">
        <f>VLOOKUP(A30,'Detail Transaksi (3NF)'!$A$3:$C$62,3,FALSE)</f>
        <v>GC7731</v>
      </c>
      <c r="H30" s="37" t="str">
        <f>VLOOKUP(G30,Pelanggan!$A$3:$F$22,2,FALSE)</f>
        <v>Gregory Campbell Hinchlife</v>
      </c>
      <c r="I30" s="37" t="str">
        <f>VLOOKUP(G30,Pelanggan!$A$3:$F$22,3,FALSE)</f>
        <v>Jl H Agus Salim 88</v>
      </c>
      <c r="J30" s="37" t="str">
        <f>VLOOKUP(G30,Pelanggan!$A$3:$F$22,4,FALSE)</f>
        <v>031-7457731</v>
      </c>
      <c r="K30" s="37" t="str">
        <f>VLOOKUP(G30,Pelanggan!$A$3:$F$22,5,FALSE)</f>
        <v>hinchlife.campbell@gmail.com</v>
      </c>
      <c r="L30" s="37">
        <f>VLOOKUP(G30,Pelanggan!$A$3:$F$22,6,FALSE)</f>
        <v>2.34</v>
      </c>
      <c r="M30" s="37">
        <f t="shared" si="1"/>
        <v>3</v>
      </c>
      <c r="N30" s="37" t="s">
        <v>381</v>
      </c>
      <c r="O30" s="38" t="str">
        <f>VLOOKUP(M30,Membership!$A$3:$G$6,3,FALSE)</f>
        <v>28 x 24 Jam</v>
      </c>
      <c r="P30" s="38">
        <f>VLOOKUP(M30,Membership!$A$3:$G$6,4,FALSE)</f>
        <v>0.05</v>
      </c>
      <c r="Q30" s="37">
        <f>VLOOKUP(M30,Membership!$A$3:$G$6,5,FALSE)</f>
        <v>10000</v>
      </c>
      <c r="R30" s="38" t="s">
        <v>259</v>
      </c>
      <c r="S30" s="24" t="s">
        <v>477</v>
      </c>
      <c r="T30" s="35" t="s">
        <v>223</v>
      </c>
      <c r="U30" s="35" t="s">
        <v>252</v>
      </c>
      <c r="V30" s="35" t="s">
        <v>236</v>
      </c>
      <c r="W30" s="37" t="s">
        <v>228</v>
      </c>
      <c r="X30" s="39">
        <v>25.0</v>
      </c>
      <c r="Y30" s="24">
        <v>5300000.0</v>
      </c>
      <c r="Z30" s="32">
        <v>1.0</v>
      </c>
      <c r="AA30" s="35" t="str">
        <f>IF(AND(AB30=Pengiriman!$B$3,AC30=Pengiriman!$C$3),Pengiriman!$A$3,IF(AND(AB30=Pengiriman!$B$4,AC30=Pengiriman!$C$4),Pengiriman!$A$4,IF(AND(AB30=Pengiriman!$B$5,AC30=Pengiriman!$C$5),Pengiriman!$A$5,IF(AND(AB30=Pengiriman!$B$6,AC30=Pengiriman!$C$6),Pengiriman!$A$6,IF(AND(AB30=Pengiriman!$B$7,AC30=Pengiriman!$C$7),Pengiriman!$A$7,IF(AND(AB30=Pengiriman!$B$8,AC30=Pengiriman!$C$8),Pengiriman!$A$8,IF(AND(AB30=Pengiriman!$B$9,AC30=Pengiriman!$C$9),Pengiriman!$A$9,IF(AND(AB30=Pengiriman!$B$10,AC30=Pengiriman!$C$10),Pengiriman!$A$10,"salah"))))))))</f>
        <v>JE02</v>
      </c>
      <c r="AB30" s="35" t="s">
        <v>406</v>
      </c>
      <c r="AC30" s="35" t="s">
        <v>409</v>
      </c>
      <c r="AD30" s="35">
        <f>VLOOKUP(AA30,Pengiriman!$A$3:$D$10,4,FALSE)</f>
        <v>10000</v>
      </c>
      <c r="AE30" s="24" t="s">
        <v>396</v>
      </c>
      <c r="AF30" s="37" t="s">
        <v>381</v>
      </c>
      <c r="AG30" s="24" t="s">
        <v>394</v>
      </c>
      <c r="AH30" s="24">
        <f>VLOOKUP(AE30,Payment!$A$3:$D$9,4,FALSE)</f>
        <v>0.02</v>
      </c>
    </row>
    <row r="31">
      <c r="A31" s="32" t="s">
        <v>478</v>
      </c>
      <c r="B31" s="33">
        <f>VLOOKUP(A31,Transaksi!$A$3:$B$52,2,FALSE)</f>
        <v>45073</v>
      </c>
      <c r="C31" s="34">
        <f>VLOOKUP(A31,Transaksi!$A$3:$C$52,3,FALSE)</f>
        <v>0.732974537</v>
      </c>
      <c r="D31" s="35" t="str">
        <f>IF(E31="Agus Budi",Kasir!$A$3,IF(E31="Andreas Hadi",Kasir!$A$4,IF(E31="Rachmad Ramadhan",Kasir!$A$5,IF(E31="Adjie Susanto",Kasir!$A$6,IF(E31="Hasan Hasbullah",Kasir!$A$7,"SALAH")))))</f>
        <v>CAS100897</v>
      </c>
      <c r="E31" s="35" t="s">
        <v>20</v>
      </c>
      <c r="F31" s="36">
        <f>VLOOKUP(D31,Kasir!$A$3:$C$7,3,FALSE)</f>
        <v>35652</v>
      </c>
      <c r="G31" s="35" t="str">
        <f>VLOOKUP(A31,'Detail Transaksi (3NF)'!$A$3:$C$62,3,FALSE)</f>
        <v>SM5337</v>
      </c>
      <c r="H31" s="37" t="str">
        <f>VLOOKUP(G31,Pelanggan!$A$3:$F$22,2,FALSE)</f>
        <v>Shariq Mukhtar</v>
      </c>
      <c r="I31" s="37" t="str">
        <f>VLOOKUP(G31,Pelanggan!$A$3:$F$22,3,FALSE)</f>
        <v>Jl Pajajaran No. 70B</v>
      </c>
      <c r="J31" s="37" t="str">
        <f>VLOOKUP(G31,Pelanggan!$A$3:$F$22,4,FALSE)</f>
        <v>021-7695337</v>
      </c>
      <c r="K31" s="37" t="str">
        <f>VLOOKUP(G31,Pelanggan!$A$3:$F$22,5,FALSE)</f>
        <v>shariqmukhtar10@gmail.com</v>
      </c>
      <c r="L31" s="37">
        <f>VLOOKUP(G31,Pelanggan!$A$3:$F$22,6,FALSE)</f>
        <v>10.09</v>
      </c>
      <c r="M31" s="37">
        <f t="shared" si="1"/>
        <v>0</v>
      </c>
      <c r="N31" s="37" t="s">
        <v>375</v>
      </c>
      <c r="O31" s="38" t="str">
        <f>VLOOKUP(M31,Membership!$A$3:$G$6,3,FALSE)</f>
        <v>2 x 24 Jam</v>
      </c>
      <c r="P31" s="38">
        <f>VLOOKUP(M31,Membership!$A$3:$G$6,4,FALSE)</f>
        <v>0</v>
      </c>
      <c r="Q31" s="37">
        <f>VLOOKUP(M31,Membership!$A$3:$G$6,5,FALSE)</f>
        <v>0</v>
      </c>
      <c r="R31" s="38" t="s">
        <v>123</v>
      </c>
      <c r="S31" s="24" t="s">
        <v>479</v>
      </c>
      <c r="T31" s="35" t="s">
        <v>108</v>
      </c>
      <c r="U31" s="35" t="s">
        <v>121</v>
      </c>
      <c r="V31" s="35" t="s">
        <v>115</v>
      </c>
      <c r="W31" s="37" t="s">
        <v>111</v>
      </c>
      <c r="X31" s="39">
        <v>25.0</v>
      </c>
      <c r="Y31" s="24">
        <v>600000.0</v>
      </c>
      <c r="Z31" s="32">
        <v>2.0</v>
      </c>
      <c r="AA31" s="35" t="str">
        <f>IF(AND(AB31=Pengiriman!$B$3,AC31=Pengiriman!$C$3),Pengiriman!$A$3,IF(AND(AB31=Pengiriman!$B$4,AC31=Pengiriman!$C$4),Pengiriman!$A$4,IF(AND(AB31=Pengiriman!$B$5,AC31=Pengiriman!$C$5),Pengiriman!$A$5,IF(AND(AB31=Pengiriman!$B$6,AC31=Pengiriman!$C$6),Pengiriman!$A$6,IF(AND(AB31=Pengiriman!$B$7,AC31=Pengiriman!$C$7),Pengiriman!$A$7,IF(AND(AB31=Pengiriman!$B$8,AC31=Pengiriman!$C$8),Pengiriman!$A$8,IF(AND(AB31=Pengiriman!$B$9,AC31=Pengiriman!$C$9),Pengiriman!$A$9,IF(AND(AB31=Pengiriman!$B$10,AC31=Pengiriman!$C$10),Pengiriman!$A$10,"salah"))))))))</f>
        <v>JE01</v>
      </c>
      <c r="AB31" s="35" t="s">
        <v>406</v>
      </c>
      <c r="AC31" s="35" t="s">
        <v>407</v>
      </c>
      <c r="AD31" s="35">
        <f>VLOOKUP(AA31,Pengiriman!$A$3:$D$10,4,FALSE)</f>
        <v>15000</v>
      </c>
      <c r="AE31" s="24" t="s">
        <v>388</v>
      </c>
      <c r="AF31" s="37" t="s">
        <v>375</v>
      </c>
      <c r="AG31" s="24" t="s">
        <v>389</v>
      </c>
      <c r="AH31" s="24">
        <f>VLOOKUP(AE31,Payment!$A$3:$D$9,4,FALSE)</f>
        <v>0</v>
      </c>
    </row>
    <row r="32">
      <c r="A32" s="32" t="s">
        <v>480</v>
      </c>
      <c r="B32" s="33">
        <f>VLOOKUP(A32,Transaksi!$A$3:$B$52,2,FALSE)</f>
        <v>45214</v>
      </c>
      <c r="C32" s="34">
        <f>VLOOKUP(A32,Transaksi!$A$3:$C$52,3,FALSE)</f>
        <v>0.2778240741</v>
      </c>
      <c r="D32" s="35" t="str">
        <f>IF(E32="Agus Budi",Kasir!$A$3,IF(E32="Andreas Hadi",Kasir!$A$4,IF(E32="Rachmad Ramadhan",Kasir!$A$5,IF(E32="Adjie Susanto",Kasir!$A$6,IF(E32="Hasan Hasbullah",Kasir!$A$7,"SALAH")))))</f>
        <v>CAH0040192</v>
      </c>
      <c r="E32" s="35" t="s">
        <v>16</v>
      </c>
      <c r="F32" s="36">
        <f>VLOOKUP(D32,Kasir!$A$3:$C$7,3,FALSE)</f>
        <v>33607</v>
      </c>
      <c r="G32" s="35" t="str">
        <f>VLOOKUP(A32,'Detail Transaksi (3NF)'!$A$3:$C$62,3,FALSE)</f>
        <v>AG5590</v>
      </c>
      <c r="H32" s="37" t="str">
        <f>VLOOKUP(G32,Pelanggan!$A$3:$F$22,2,FALSE)</f>
        <v>Ahsanil Gusnawati</v>
      </c>
      <c r="I32" s="37" t="str">
        <f>VLOOKUP(G32,Pelanggan!$A$3:$F$22,3,FALSE)</f>
        <v>Jl Terusan Kopo 299</v>
      </c>
      <c r="J32" s="37" t="str">
        <f>VLOOKUP(G32,Pelanggan!$A$3:$F$22,4,FALSE)</f>
        <v>021-6295590</v>
      </c>
      <c r="K32" s="37" t="str">
        <f>VLOOKUP(G32,Pelanggan!$A$3:$F$22,5,FALSE)</f>
        <v>gusnawati.ahsan@gmail.com</v>
      </c>
      <c r="L32" s="37">
        <f>VLOOKUP(G32,Pelanggan!$A$3:$F$22,6,FALSE)</f>
        <v>3.67</v>
      </c>
      <c r="M32" s="37">
        <f t="shared" si="1"/>
        <v>2</v>
      </c>
      <c r="N32" s="39" t="s">
        <v>379</v>
      </c>
      <c r="O32" s="38" t="str">
        <f>VLOOKUP(M32,Membership!$A$3:$G$6,3,FALSE)</f>
        <v>14 x 24 Jam</v>
      </c>
      <c r="P32" s="38">
        <f>VLOOKUP(M32,Membership!$A$3:$G$6,4,FALSE)</f>
        <v>0.035</v>
      </c>
      <c r="Q32" s="37">
        <f>VLOOKUP(M32,Membership!$A$3:$G$6,5,FALSE)</f>
        <v>7500</v>
      </c>
      <c r="R32" s="38" t="s">
        <v>158</v>
      </c>
      <c r="S32" s="24" t="s">
        <v>481</v>
      </c>
      <c r="T32" s="35" t="s">
        <v>149</v>
      </c>
      <c r="U32" s="35" t="s">
        <v>109</v>
      </c>
      <c r="V32" s="35" t="s">
        <v>110</v>
      </c>
      <c r="W32" s="37" t="s">
        <v>153</v>
      </c>
      <c r="X32" s="39">
        <v>25.0</v>
      </c>
      <c r="Y32" s="24">
        <v>1150000.0</v>
      </c>
      <c r="Z32" s="32">
        <v>2.0</v>
      </c>
      <c r="AA32" s="35" t="str">
        <f>IF(AND(AB32=Pengiriman!$B$3,AC32=Pengiriman!$C$3),Pengiriman!$A$3,IF(AND(AB32=Pengiriman!$B$4,AC32=Pengiriman!$C$4),Pengiriman!$A$4,IF(AND(AB32=Pengiriman!$B$5,AC32=Pengiriman!$C$5),Pengiriman!$A$5,IF(AND(AB32=Pengiriman!$B$6,AC32=Pengiriman!$C$6),Pengiriman!$A$6,IF(AND(AB32=Pengiriman!$B$7,AC32=Pengiriman!$C$7),Pengiriman!$A$7,IF(AND(AB32=Pengiriman!$B$8,AC32=Pengiriman!$C$8),Pengiriman!$A$8,IF(AND(AB32=Pengiriman!$B$9,AC32=Pengiriman!$C$9),Pengiriman!$A$9,IF(AND(AB32=Pengiriman!$B$10,AC32=Pengiriman!$C$10),Pengiriman!$A$10,"salah"))))))))</f>
        <v>JT01</v>
      </c>
      <c r="AB32" s="35" t="s">
        <v>418</v>
      </c>
      <c r="AC32" s="35" t="s">
        <v>419</v>
      </c>
      <c r="AD32" s="35">
        <f>VLOOKUP(AA32,Pengiriman!$A$3:$D$10,4,FALSE)</f>
        <v>9000</v>
      </c>
      <c r="AE32" s="24" t="s">
        <v>391</v>
      </c>
      <c r="AF32" s="39" t="s">
        <v>379</v>
      </c>
      <c r="AG32" s="24" t="s">
        <v>389</v>
      </c>
      <c r="AH32" s="24">
        <f>VLOOKUP(AE32,Payment!$A$3:$D$9,4,FALSE)</f>
        <v>0</v>
      </c>
    </row>
    <row r="33">
      <c r="A33" s="32" t="s">
        <v>482</v>
      </c>
      <c r="B33" s="33">
        <f>VLOOKUP(A33,Transaksi!$A$3:$B$52,2,FALSE)</f>
        <v>45140</v>
      </c>
      <c r="C33" s="34">
        <f>VLOOKUP(A33,Transaksi!$A$3:$C$52,3,FALSE)</f>
        <v>0.9602893519</v>
      </c>
      <c r="D33" s="35" t="str">
        <f>IF(E33="Agus Budi",Kasir!$A$3,IF(E33="Andreas Hadi",Kasir!$A$4,IF(E33="Rachmad Ramadhan",Kasir!$A$5,IF(E33="Adjie Susanto",Kasir!$A$6,IF(E33="Hasan Hasbullah",Kasir!$A$7,"SALAH")))))</f>
        <v>CRR170907</v>
      </c>
      <c r="E33" s="35" t="s">
        <v>18</v>
      </c>
      <c r="F33" s="36">
        <f>VLOOKUP(D33,Kasir!$A$3:$C$7,3,FALSE)</f>
        <v>33133</v>
      </c>
      <c r="G33" s="35" t="str">
        <f>VLOOKUP(A33,'Detail Transaksi (3NF)'!$A$3:$C$62,3,FALSE)</f>
        <v>NH6056</v>
      </c>
      <c r="H33" s="37" t="str">
        <f>VLOOKUP(G33,Pelanggan!$A$3:$F$22,2,FALSE)</f>
        <v>Niniek Haryani</v>
      </c>
      <c r="I33" s="37" t="str">
        <f>VLOOKUP(G33,Pelanggan!$A$3:$F$22,3,FALSE)</f>
        <v>Jl Salendro Tmr III 9</v>
      </c>
      <c r="J33" s="37" t="str">
        <f>VLOOKUP(G33,Pelanggan!$A$3:$F$22,4,FALSE)</f>
        <v>021-6626056</v>
      </c>
      <c r="K33" s="37" t="str">
        <f>VLOOKUP(G33,Pelanggan!$A$3:$F$22,5,FALSE)</f>
        <v>niniekharyani@gmail.com</v>
      </c>
      <c r="L33" s="37">
        <f>VLOOKUP(G33,Pelanggan!$A$3:$F$22,6,FALSE)</f>
        <v>3.12</v>
      </c>
      <c r="M33" s="37">
        <f t="shared" si="1"/>
        <v>2</v>
      </c>
      <c r="N33" s="37" t="s">
        <v>379</v>
      </c>
      <c r="O33" s="38" t="str">
        <f>VLOOKUP(M33,Membership!$A$3:$G$6,3,FALSE)</f>
        <v>14 x 24 Jam</v>
      </c>
      <c r="P33" s="38">
        <f>VLOOKUP(M33,Membership!$A$3:$G$6,4,FALSE)</f>
        <v>0.035</v>
      </c>
      <c r="Q33" s="37">
        <f>VLOOKUP(M33,Membership!$A$3:$G$6,5,FALSE)</f>
        <v>7500</v>
      </c>
      <c r="R33" s="38" t="s">
        <v>217</v>
      </c>
      <c r="S33" s="24" t="s">
        <v>483</v>
      </c>
      <c r="T33" s="35" t="s">
        <v>174</v>
      </c>
      <c r="U33" s="35" t="s">
        <v>214</v>
      </c>
      <c r="V33" s="35" t="s">
        <v>180</v>
      </c>
      <c r="W33" s="37" t="s">
        <v>178</v>
      </c>
      <c r="X33" s="39">
        <v>25.0</v>
      </c>
      <c r="Y33" s="24">
        <v>4250000.0</v>
      </c>
      <c r="Z33" s="32">
        <v>1.0</v>
      </c>
      <c r="AA33" s="35" t="str">
        <f>IF(AND(AB33=Pengiriman!$B$3,AC33=Pengiriman!$C$3),Pengiriman!$A$3,IF(AND(AB33=Pengiriman!$B$4,AC33=Pengiriman!$C$4),Pengiriman!$A$4,IF(AND(AB33=Pengiriman!$B$5,AC33=Pengiriman!$C$5),Pengiriman!$A$5,IF(AND(AB33=Pengiriman!$B$6,AC33=Pengiriman!$C$6),Pengiriman!$A$6,IF(AND(AB33=Pengiriman!$B$7,AC33=Pengiriman!$C$7),Pengiriman!$A$7,IF(AND(AB33=Pengiriman!$B$8,AC33=Pengiriman!$C$8),Pengiriman!$A$8,IF(AND(AB33=Pengiriman!$B$9,AC33=Pengiriman!$C$9),Pengiriman!$A$9,IF(AND(AB33=Pengiriman!$B$10,AC33=Pengiriman!$C$10),Pengiriman!$A$10,"salah"))))))))</f>
        <v>SC01</v>
      </c>
      <c r="AB33" s="35" t="s">
        <v>413</v>
      </c>
      <c r="AC33" s="35" t="s">
        <v>414</v>
      </c>
      <c r="AD33" s="35">
        <f>VLOOKUP(AA33,Pengiriman!$A$3:$D$10,4,FALSE)</f>
        <v>5000</v>
      </c>
      <c r="AE33" s="24" t="s">
        <v>395</v>
      </c>
      <c r="AF33" s="37" t="s">
        <v>379</v>
      </c>
      <c r="AG33" s="24" t="s">
        <v>394</v>
      </c>
      <c r="AH33" s="24">
        <f>VLOOKUP(AE33,Payment!$A$3:$D$9,4,FALSE)</f>
        <v>0.03</v>
      </c>
    </row>
    <row r="34">
      <c r="A34" s="32" t="s">
        <v>484</v>
      </c>
      <c r="B34" s="33">
        <f>VLOOKUP(A34,Transaksi!$A$3:$B$52,2,FALSE)</f>
        <v>44987</v>
      </c>
      <c r="C34" s="34">
        <f>VLOOKUP(A34,Transaksi!$A$3:$C$52,3,FALSE)</f>
        <v>0.6565277778</v>
      </c>
      <c r="D34" s="35" t="str">
        <f>IF(E34="Agus Budi",Kasir!$A$3,IF(E34="Andreas Hadi",Kasir!$A$4,IF(E34="Rachmad Ramadhan",Kasir!$A$5,IF(E34="Adjie Susanto",Kasir!$A$6,IF(E34="Hasan Hasbullah",Kasir!$A$7,"SALAH")))))</f>
        <v>CAB121299</v>
      </c>
      <c r="E34" s="35" t="s">
        <v>14</v>
      </c>
      <c r="F34" s="36">
        <f>VLOOKUP(D34,Kasir!$A$3:$C$7,3,FALSE)</f>
        <v>36506</v>
      </c>
      <c r="G34" s="35" t="str">
        <f>VLOOKUP(A34,'Detail Transaksi (3NF)'!$A$3:$C$62,3,FALSE)</f>
        <v>HI3234</v>
      </c>
      <c r="H34" s="37" t="str">
        <f>VLOOKUP(G34,Pelanggan!$A$3:$F$22,2,FALSE)</f>
        <v>Harun Ibrahim Tajuddin Nur</v>
      </c>
      <c r="I34" s="37" t="str">
        <f>VLOOKUP(G34,Pelanggan!$A$3:$F$22,3,FALSE)</f>
        <v>Jl Jend A Yani 286 Ged Graha Pangeran Unit 7/C-1 7th Floor</v>
      </c>
      <c r="J34" s="37" t="str">
        <f>VLOOKUP(G34,Pelanggan!$A$3:$F$22,4,FALSE)</f>
        <v>021-5813234</v>
      </c>
      <c r="K34" s="37" t="str">
        <f>VLOOKUP(G34,Pelanggan!$A$3:$F$22,5,FALSE)</f>
        <v>tajuddin.harun@gmail.com</v>
      </c>
      <c r="L34" s="37">
        <f>VLOOKUP(G34,Pelanggan!$A$3:$F$22,6,FALSE)</f>
        <v>9.98</v>
      </c>
      <c r="M34" s="37">
        <f t="shared" si="1"/>
        <v>0</v>
      </c>
      <c r="N34" s="37" t="s">
        <v>375</v>
      </c>
      <c r="O34" s="38" t="str">
        <f>VLOOKUP(M34,Membership!$A$3:$G$6,3,FALSE)</f>
        <v>2 x 24 Jam</v>
      </c>
      <c r="P34" s="38">
        <f>VLOOKUP(M34,Membership!$A$3:$G$6,4,FALSE)</f>
        <v>0</v>
      </c>
      <c r="Q34" s="37">
        <f>VLOOKUP(M34,Membership!$A$3:$G$6,5,FALSE)</f>
        <v>0</v>
      </c>
      <c r="R34" s="38" t="s">
        <v>250</v>
      </c>
      <c r="S34" s="24" t="s">
        <v>485</v>
      </c>
      <c r="T34" s="35" t="s">
        <v>223</v>
      </c>
      <c r="U34" s="35" t="s">
        <v>142</v>
      </c>
      <c r="V34" s="35" t="s">
        <v>239</v>
      </c>
      <c r="W34" s="37" t="s">
        <v>228</v>
      </c>
      <c r="X34" s="39">
        <v>25.0</v>
      </c>
      <c r="Y34" s="24">
        <v>6550000.0</v>
      </c>
      <c r="Z34" s="32">
        <v>2.0</v>
      </c>
      <c r="AA34" s="35" t="str">
        <f>IF(AND(AB34=Pengiriman!$B$3,AC34=Pengiriman!$C$3),Pengiriman!$A$3,IF(AND(AB34=Pengiriman!$B$4,AC34=Pengiriman!$C$4),Pengiriman!$A$4,IF(AND(AB34=Pengiriman!$B$5,AC34=Pengiriman!$C$5),Pengiriman!$A$5,IF(AND(AB34=Pengiriman!$B$6,AC34=Pengiriman!$C$6),Pengiriman!$A$6,IF(AND(AB34=Pengiriman!$B$7,AC34=Pengiriman!$C$7),Pengiriman!$A$7,IF(AND(AB34=Pengiriman!$B$8,AC34=Pengiriman!$C$8),Pengiriman!$A$8,IF(AND(AB34=Pengiriman!$B$9,AC34=Pengiriman!$C$9),Pengiriman!$A$9,IF(AND(AB34=Pengiriman!$B$10,AC34=Pengiriman!$C$10),Pengiriman!$A$10,"salah"))))))))</f>
        <v>JE03</v>
      </c>
      <c r="AB34" s="35" t="s">
        <v>406</v>
      </c>
      <c r="AC34" s="35" t="s">
        <v>411</v>
      </c>
      <c r="AD34" s="35">
        <f>VLOOKUP(AA34,Pengiriman!$A$3:$D$10,4,FALSE)</f>
        <v>20000</v>
      </c>
      <c r="AE34" s="24" t="s">
        <v>388</v>
      </c>
      <c r="AF34" s="37" t="s">
        <v>375</v>
      </c>
      <c r="AG34" s="24" t="s">
        <v>389</v>
      </c>
      <c r="AH34" s="24">
        <f>VLOOKUP(AE34,Payment!$A$3:$D$9,4,FALSE)</f>
        <v>0</v>
      </c>
    </row>
    <row r="35">
      <c r="A35" s="32" t="s">
        <v>486</v>
      </c>
      <c r="B35" s="33">
        <f>VLOOKUP(A35,Transaksi!$A$3:$B$52,2,FALSE)</f>
        <v>45239</v>
      </c>
      <c r="C35" s="34">
        <f>VLOOKUP(A35,Transaksi!$A$3:$C$52,3,FALSE)</f>
        <v>0.2191087963</v>
      </c>
      <c r="D35" s="35" t="str">
        <f>IF(E35="Agus Budi",Kasir!$A$3,IF(E35="Andreas Hadi",Kasir!$A$4,IF(E35="Rachmad Ramadhan",Kasir!$A$5,IF(E35="Adjie Susanto",Kasir!$A$6,IF(E35="Hasan Hasbullah",Kasir!$A$7,"SALAH")))))</f>
        <v>CAH0040192</v>
      </c>
      <c r="E35" s="35" t="s">
        <v>16</v>
      </c>
      <c r="F35" s="36">
        <f>VLOOKUP(D35,Kasir!$A$3:$C$7,3,FALSE)</f>
        <v>33607</v>
      </c>
      <c r="G35" s="35" t="str">
        <f>VLOOKUP(A35,'Detail Transaksi (3NF)'!$A$3:$C$62,3,FALSE)</f>
        <v>BB8015</v>
      </c>
      <c r="H35" s="37" t="str">
        <f>VLOOKUP(G35,Pelanggan!$A$3:$F$22,2,FALSE)</f>
        <v>Bonny Budi Setiawan</v>
      </c>
      <c r="I35" s="37" t="str">
        <f>VLOOKUP(G35,Pelanggan!$A$3:$F$22,3,FALSE)</f>
        <v>Jl Pd Kelapa 1 Bl I-14/5</v>
      </c>
      <c r="J35" s="37" t="str">
        <f>VLOOKUP(G35,Pelanggan!$A$3:$F$22,4,FALSE)</f>
        <v>021 -6928015</v>
      </c>
      <c r="K35" s="37" t="str">
        <f>VLOOKUP(G35,Pelanggan!$A$3:$F$22,5,FALSE)</f>
        <v>bonbudset@gmail.com</v>
      </c>
      <c r="L35" s="37">
        <f>VLOOKUP(G35,Pelanggan!$A$3:$F$22,6,FALSE)</f>
        <v>6.32</v>
      </c>
      <c r="M35" s="37">
        <f t="shared" si="1"/>
        <v>0</v>
      </c>
      <c r="N35" s="37" t="s">
        <v>375</v>
      </c>
      <c r="O35" s="38" t="str">
        <f>VLOOKUP(M35,Membership!$A$3:$G$6,3,FALSE)</f>
        <v>2 x 24 Jam</v>
      </c>
      <c r="P35" s="38">
        <f>VLOOKUP(M35,Membership!$A$3:$G$6,4,FALSE)</f>
        <v>0</v>
      </c>
      <c r="Q35" s="37">
        <f>VLOOKUP(M35,Membership!$A$3:$G$6,5,FALSE)</f>
        <v>0</v>
      </c>
      <c r="R35" s="38" t="s">
        <v>278</v>
      </c>
      <c r="S35" s="24" t="s">
        <v>465</v>
      </c>
      <c r="T35" s="35" t="s">
        <v>223</v>
      </c>
      <c r="U35" s="35" t="s">
        <v>34</v>
      </c>
      <c r="V35" s="35" t="s">
        <v>236</v>
      </c>
      <c r="W35" s="37" t="s">
        <v>226</v>
      </c>
      <c r="X35" s="39">
        <v>25.0</v>
      </c>
      <c r="Y35" s="24">
        <v>5050000.0</v>
      </c>
      <c r="Z35" s="32">
        <v>1.0</v>
      </c>
      <c r="AA35" s="35" t="str">
        <f>IF(AND(AB35=Pengiriman!$B$3,AC35=Pengiriman!$C$3),Pengiriman!$A$3,IF(AND(AB35=Pengiriman!$B$4,AC35=Pengiriman!$C$4),Pengiriman!$A$4,IF(AND(AB35=Pengiriman!$B$5,AC35=Pengiriman!$C$5),Pengiriman!$A$5,IF(AND(AB35=Pengiriman!$B$6,AC35=Pengiriman!$C$6),Pengiriman!$A$6,IF(AND(AB35=Pengiriman!$B$7,AC35=Pengiriman!$C$7),Pengiriman!$A$7,IF(AND(AB35=Pengiriman!$B$8,AC35=Pengiriman!$C$8),Pengiriman!$A$8,IF(AND(AB35=Pengiriman!$B$9,AC35=Pengiriman!$C$9),Pengiriman!$A$9,IF(AND(AB35=Pengiriman!$B$10,AC35=Pengiriman!$C$10),Pengiriman!$A$10,"salah"))))))))</f>
        <v>SC02</v>
      </c>
      <c r="AB35" s="35" t="s">
        <v>413</v>
      </c>
      <c r="AC35" s="35" t="s">
        <v>416</v>
      </c>
      <c r="AD35" s="35">
        <f>VLOOKUP(AA35,Pengiriman!$A$3:$D$10,4,FALSE)</f>
        <v>20000</v>
      </c>
      <c r="AE35" s="24" t="s">
        <v>388</v>
      </c>
      <c r="AF35" s="37" t="s">
        <v>375</v>
      </c>
      <c r="AG35" s="24" t="s">
        <v>389</v>
      </c>
      <c r="AH35" s="24">
        <f>VLOOKUP(AE35,Payment!$A$3:$D$9,4,FALSE)</f>
        <v>0</v>
      </c>
    </row>
    <row r="36">
      <c r="A36" s="32" t="s">
        <v>487</v>
      </c>
      <c r="B36" s="33">
        <f>VLOOKUP(A36,Transaksi!$A$3:$B$52,2,FALSE)</f>
        <v>45032</v>
      </c>
      <c r="C36" s="34">
        <f>VLOOKUP(A36,Transaksi!$A$3:$C$52,3,FALSE)</f>
        <v>0.7996180556</v>
      </c>
      <c r="D36" s="35" t="str">
        <f>IF(E36="Agus Budi",Kasir!$A$3,IF(E36="Andreas Hadi",Kasir!$A$4,IF(E36="Rachmad Ramadhan",Kasir!$A$5,IF(E36="Adjie Susanto",Kasir!$A$6,IF(E36="Hasan Hasbullah",Kasir!$A$7,"SALAH")))))</f>
        <v>CAS100897</v>
      </c>
      <c r="E36" s="35" t="s">
        <v>20</v>
      </c>
      <c r="F36" s="36">
        <f>VLOOKUP(D36,Kasir!$A$3:$C$7,3,FALSE)</f>
        <v>35652</v>
      </c>
      <c r="G36" s="35" t="str">
        <f>VLOOKUP(A36,'Detail Transaksi (3NF)'!$A$3:$C$62,3,FALSE)</f>
        <v>JS0114</v>
      </c>
      <c r="H36" s="37" t="str">
        <f>VLOOKUP(G36,Pelanggan!$A$3:$F$22,2,FALSE)</f>
        <v>Johny Surjana</v>
      </c>
      <c r="I36" s="37" t="str">
        <f>VLOOKUP(G36,Pelanggan!$A$3:$F$22,3,FALSE)</f>
        <v>Jl HR Rasuna Said Setiabudi Bldg I Bl C/4-5</v>
      </c>
      <c r="J36" s="37" t="str">
        <f>VLOOKUP(G36,Pelanggan!$A$3:$F$22,4,FALSE)</f>
        <v>021-4520114</v>
      </c>
      <c r="K36" s="37" t="str">
        <f>VLOOKUP(G36,Pelanggan!$A$3:$F$22,5,FALSE)</f>
        <v>johnysurjanaa@gmail.com</v>
      </c>
      <c r="L36" s="37">
        <f>VLOOKUP(G36,Pelanggan!$A$3:$F$22,6,FALSE)</f>
        <v>6.21</v>
      </c>
      <c r="M36" s="37">
        <f t="shared" si="1"/>
        <v>0</v>
      </c>
      <c r="N36" s="37" t="s">
        <v>375</v>
      </c>
      <c r="O36" s="38" t="str">
        <f>VLOOKUP(M36,Membership!$A$3:$G$6,3,FALSE)</f>
        <v>2 x 24 Jam</v>
      </c>
      <c r="P36" s="38">
        <f>VLOOKUP(M36,Membership!$A$3:$G$6,4,FALSE)</f>
        <v>0</v>
      </c>
      <c r="Q36" s="37">
        <f>VLOOKUP(M36,Membership!$A$3:$G$6,5,FALSE)</f>
        <v>0</v>
      </c>
      <c r="R36" s="38" t="s">
        <v>130</v>
      </c>
      <c r="S36" s="24" t="s">
        <v>488</v>
      </c>
      <c r="T36" s="35" t="s">
        <v>108</v>
      </c>
      <c r="U36" s="35" t="s">
        <v>128</v>
      </c>
      <c r="V36" s="35" t="s">
        <v>115</v>
      </c>
      <c r="W36" s="37" t="s">
        <v>111</v>
      </c>
      <c r="X36" s="39">
        <v>25.0</v>
      </c>
      <c r="Y36" s="24">
        <v>800000.0</v>
      </c>
      <c r="Z36" s="32">
        <v>1.0</v>
      </c>
      <c r="AA36" s="32" t="s">
        <v>402</v>
      </c>
      <c r="AB36" s="35" t="s">
        <v>440</v>
      </c>
      <c r="AC36" s="32" t="s">
        <v>404</v>
      </c>
      <c r="AD36" s="35">
        <f>VLOOKUP(AA36,Pengiriman!$A$3:$D$10,4,FALSE)</f>
        <v>0</v>
      </c>
      <c r="AE36" s="24" t="s">
        <v>388</v>
      </c>
      <c r="AF36" s="37" t="s">
        <v>375</v>
      </c>
      <c r="AG36" s="24" t="s">
        <v>389</v>
      </c>
      <c r="AH36" s="24">
        <f>VLOOKUP(AE36,Payment!$A$3:$D$9,4,FALSE)</f>
        <v>0</v>
      </c>
    </row>
    <row r="37">
      <c r="A37" s="32" t="s">
        <v>489</v>
      </c>
      <c r="B37" s="33">
        <f>VLOOKUP(A37,Transaksi!$A$3:$B$52,2,FALSE)</f>
        <v>45188</v>
      </c>
      <c r="C37" s="34">
        <f>VLOOKUP(A37,Transaksi!$A$3:$C$52,3,FALSE)</f>
        <v>0.7125462963</v>
      </c>
      <c r="D37" s="35" t="str">
        <f>IF(E37="Agus Budi",Kasir!$A$3,IF(E37="Andreas Hadi",Kasir!$A$4,IF(E37="Rachmad Ramadhan",Kasir!$A$5,IF(E37="Adjie Susanto",Kasir!$A$6,IF(E37="Hasan Hasbullah",Kasir!$A$7,"SALAH")))))</f>
        <v>CAH0040192</v>
      </c>
      <c r="E37" s="35" t="s">
        <v>16</v>
      </c>
      <c r="F37" s="36">
        <f>VLOOKUP(D37,Kasir!$A$3:$C$7,3,FALSE)</f>
        <v>33607</v>
      </c>
      <c r="G37" s="35" t="str">
        <f>VLOOKUP(A37,'Detail Transaksi (3NF)'!$A$3:$C$62,3,FALSE)</f>
        <v>BT5513</v>
      </c>
      <c r="H37" s="37" t="str">
        <f>VLOOKUP(G37,Pelanggan!$A$3:$F$22,2,FALSE)</f>
        <v>Bong Tjen Khun</v>
      </c>
      <c r="I37" s="37" t="str">
        <f>VLOOKUP(G37,Pelanggan!$A$3:$F$22,3,FALSE)</f>
        <v>Gg Nuri 4-6</v>
      </c>
      <c r="J37" s="37" t="str">
        <f>VLOOKUP(G37,Pelanggan!$A$3:$F$22,4,FALSE)</f>
        <v>021-65305513</v>
      </c>
      <c r="K37" s="37" t="str">
        <f>VLOOKUP(G37,Pelanggan!$A$3:$F$22,5,FALSE)</f>
        <v>bongtjenk@gmail.com</v>
      </c>
      <c r="L37" s="37">
        <f>VLOOKUP(G37,Pelanggan!$A$3:$F$22,6,FALSE)</f>
        <v>5.01</v>
      </c>
      <c r="M37" s="37">
        <f t="shared" si="1"/>
        <v>0</v>
      </c>
      <c r="N37" s="37" t="s">
        <v>375</v>
      </c>
      <c r="O37" s="38" t="str">
        <f>VLOOKUP(M37,Membership!$A$3:$G$6,3,FALSE)</f>
        <v>2 x 24 Jam</v>
      </c>
      <c r="P37" s="38">
        <f>VLOOKUP(M37,Membership!$A$3:$G$6,4,FALSE)</f>
        <v>0</v>
      </c>
      <c r="Q37" s="37">
        <f>VLOOKUP(M37,Membership!$A$3:$G$6,5,FALSE)</f>
        <v>0</v>
      </c>
      <c r="R37" s="38" t="s">
        <v>215</v>
      </c>
      <c r="S37" s="24" t="s">
        <v>436</v>
      </c>
      <c r="T37" s="35" t="s">
        <v>174</v>
      </c>
      <c r="U37" s="35" t="s">
        <v>214</v>
      </c>
      <c r="V37" s="35" t="s">
        <v>175</v>
      </c>
      <c r="W37" s="37" t="s">
        <v>178</v>
      </c>
      <c r="X37" s="39">
        <v>25.0</v>
      </c>
      <c r="Y37" s="24">
        <v>1750000.0</v>
      </c>
      <c r="Z37" s="32">
        <v>1.0</v>
      </c>
      <c r="AA37" s="35" t="str">
        <f>IF(AND(AB37=Pengiriman!$B$3,AC37=Pengiriman!$C$3),Pengiriman!$A$3,IF(AND(AB37=Pengiriman!$B$4,AC37=Pengiriman!$C$4),Pengiriman!$A$4,IF(AND(AB37=Pengiriman!$B$5,AC37=Pengiriman!$C$5),Pengiriman!$A$5,IF(AND(AB37=Pengiriman!$B$6,AC37=Pengiriman!$C$6),Pengiriman!$A$6,IF(AND(AB37=Pengiriman!$B$7,AC37=Pengiriman!$C$7),Pengiriman!$A$7,IF(AND(AB37=Pengiriman!$B$8,AC37=Pengiriman!$C$8),Pengiriman!$A$8,IF(AND(AB37=Pengiriman!$B$9,AC37=Pengiriman!$C$9),Pengiriman!$A$9,IF(AND(AB37=Pengiriman!$B$10,AC37=Pengiriman!$C$10),Pengiriman!$A$10,"salah"))))))))</f>
        <v>SC02</v>
      </c>
      <c r="AB37" s="35" t="s">
        <v>413</v>
      </c>
      <c r="AC37" s="35" t="s">
        <v>416</v>
      </c>
      <c r="AD37" s="35">
        <f>VLOOKUP(AA37,Pengiriman!$A$3:$D$10,4,FALSE)</f>
        <v>20000</v>
      </c>
      <c r="AE37" s="24" t="s">
        <v>388</v>
      </c>
      <c r="AF37" s="37" t="s">
        <v>375</v>
      </c>
      <c r="AG37" s="24" t="s">
        <v>389</v>
      </c>
      <c r="AH37" s="24">
        <f>VLOOKUP(AE37,Payment!$A$3:$D$9,4,FALSE)</f>
        <v>0</v>
      </c>
    </row>
    <row r="38">
      <c r="A38" s="32" t="s">
        <v>490</v>
      </c>
      <c r="B38" s="33">
        <f>VLOOKUP(A38,Transaksi!$A$3:$B$52,2,FALSE)</f>
        <v>45257</v>
      </c>
      <c r="C38" s="34">
        <f>VLOOKUP(A38,Transaksi!$A$3:$C$52,3,FALSE)</f>
        <v>0.193287037</v>
      </c>
      <c r="D38" s="35" t="str">
        <f>IF(E38="Agus Budi",Kasir!$A$3,IF(E38="Andreas Hadi",Kasir!$A$4,IF(E38="Rachmad Ramadhan",Kasir!$A$5,IF(E38="Adjie Susanto",Kasir!$A$6,IF(E38="Hasan Hasbullah",Kasir!$A$7,"SALAH")))))</f>
        <v>CRR170907</v>
      </c>
      <c r="E38" s="35" t="s">
        <v>18</v>
      </c>
      <c r="F38" s="36">
        <f>VLOOKUP(D38,Kasir!$A$3:$C$7,3,FALSE)</f>
        <v>33133</v>
      </c>
      <c r="G38" s="35" t="str">
        <f>VLOOKUP(A38,'Detail Transaksi (3NF)'!$A$3:$C$62,3,FALSE)</f>
        <v>AG5590</v>
      </c>
      <c r="H38" s="37" t="str">
        <f>VLOOKUP(G38,Pelanggan!$A$3:$F$22,2,FALSE)</f>
        <v>Ahsanil Gusnawati</v>
      </c>
      <c r="I38" s="37" t="str">
        <f>VLOOKUP(G38,Pelanggan!$A$3:$F$22,3,FALSE)</f>
        <v>Jl Terusan Kopo 299</v>
      </c>
      <c r="J38" s="37" t="str">
        <f>VLOOKUP(G38,Pelanggan!$A$3:$F$22,4,FALSE)</f>
        <v>021-6295590</v>
      </c>
      <c r="K38" s="37" t="str">
        <f>VLOOKUP(G38,Pelanggan!$A$3:$F$22,5,FALSE)</f>
        <v>gusnawati.ahsan@gmail.com</v>
      </c>
      <c r="L38" s="37">
        <f>VLOOKUP(G38,Pelanggan!$A$3:$F$22,6,FALSE)</f>
        <v>3.67</v>
      </c>
      <c r="M38" s="37">
        <f t="shared" si="1"/>
        <v>2</v>
      </c>
      <c r="N38" s="39" t="s">
        <v>379</v>
      </c>
      <c r="O38" s="38" t="str">
        <f>VLOOKUP(M38,Membership!$A$3:$G$6,3,FALSE)</f>
        <v>14 x 24 Jam</v>
      </c>
      <c r="P38" s="38">
        <f>VLOOKUP(M38,Membership!$A$3:$G$6,4,FALSE)</f>
        <v>0.035</v>
      </c>
      <c r="Q38" s="37">
        <f>VLOOKUP(M38,Membership!$A$3:$G$6,5,FALSE)</f>
        <v>7500</v>
      </c>
      <c r="R38" s="38" t="s">
        <v>212</v>
      </c>
      <c r="S38" s="24" t="s">
        <v>491</v>
      </c>
      <c r="T38" s="35" t="s">
        <v>174</v>
      </c>
      <c r="U38" s="35" t="s">
        <v>205</v>
      </c>
      <c r="V38" s="35" t="s">
        <v>186</v>
      </c>
      <c r="W38" s="37" t="s">
        <v>178</v>
      </c>
      <c r="X38" s="39">
        <v>25.0</v>
      </c>
      <c r="Y38" s="24">
        <v>2.6E7</v>
      </c>
      <c r="Z38" s="32">
        <v>2.0</v>
      </c>
      <c r="AA38" s="32" t="s">
        <v>402</v>
      </c>
      <c r="AB38" s="35" t="s">
        <v>440</v>
      </c>
      <c r="AC38" s="32" t="s">
        <v>404</v>
      </c>
      <c r="AD38" s="35">
        <f>VLOOKUP(AA38,Pengiriman!$A$3:$D$10,4,FALSE)</f>
        <v>0</v>
      </c>
      <c r="AE38" s="24" t="s">
        <v>391</v>
      </c>
      <c r="AF38" s="39" t="s">
        <v>379</v>
      </c>
      <c r="AG38" s="24" t="s">
        <v>389</v>
      </c>
      <c r="AH38" s="24">
        <f>VLOOKUP(AE38,Payment!$A$3:$D$9,4,FALSE)</f>
        <v>0</v>
      </c>
    </row>
    <row r="39">
      <c r="A39" s="32" t="s">
        <v>492</v>
      </c>
      <c r="B39" s="33">
        <f>VLOOKUP(A39,Transaksi!$A$3:$B$52,2,FALSE)</f>
        <v>44983</v>
      </c>
      <c r="C39" s="34">
        <f>VLOOKUP(A39,Transaksi!$A$3:$C$52,3,FALSE)</f>
        <v>0.602974537</v>
      </c>
      <c r="D39" s="35" t="str">
        <f>IF(E39="Agus Budi",Kasir!$A$3,IF(E39="Andreas Hadi",Kasir!$A$4,IF(E39="Rachmad Ramadhan",Kasir!$A$5,IF(E39="Adjie Susanto",Kasir!$A$6,IF(E39="Hasan Hasbullah",Kasir!$A$7,"SALAH")))))</f>
        <v>CAH0040192</v>
      </c>
      <c r="E39" s="35" t="s">
        <v>16</v>
      </c>
      <c r="F39" s="36">
        <f>VLOOKUP(D39,Kasir!$A$3:$C$7,3,FALSE)</f>
        <v>33607</v>
      </c>
      <c r="G39" s="35" t="str">
        <f>VLOOKUP(A39,'Detail Transaksi (3NF)'!$A$3:$C$62,3,FALSE)</f>
        <v>EK8696</v>
      </c>
      <c r="H39" s="37" t="str">
        <f>VLOOKUP(G39,Pelanggan!$A$3:$F$22,2,FALSE)</f>
        <v>Edy Kosasih</v>
      </c>
      <c r="I39" s="37" t="str">
        <f>VLOOKUP(G39,Pelanggan!$A$3:$F$22,3,FALSE)</f>
        <v>Jl Melawai IV PD Psr Jaya Blok M AKS 3/3</v>
      </c>
      <c r="J39" s="37" t="str">
        <f>VLOOKUP(G39,Pelanggan!$A$3:$F$22,4,FALSE)</f>
        <v>021-5228696</v>
      </c>
      <c r="K39" s="37" t="str">
        <f>VLOOKUP(G39,Pelanggan!$A$3:$F$22,5,FALSE)</f>
        <v>kosasih1927@gmail.com</v>
      </c>
      <c r="L39" s="37">
        <f>VLOOKUP(G39,Pelanggan!$A$3:$F$22,6,FALSE)</f>
        <v>8.76</v>
      </c>
      <c r="M39" s="37">
        <f t="shared" si="1"/>
        <v>1</v>
      </c>
      <c r="N39" s="37" t="s">
        <v>377</v>
      </c>
      <c r="O39" s="38" t="str">
        <f>VLOOKUP(M39,Membership!$A$3:$G$6,3,FALSE)</f>
        <v>7 x 24 Jam</v>
      </c>
      <c r="P39" s="38">
        <f>VLOOKUP(M39,Membership!$A$3:$G$6,4,FALSE)</f>
        <v>0.025</v>
      </c>
      <c r="Q39" s="37">
        <f>VLOOKUP(M39,Membership!$A$3:$G$6,5,FALSE)</f>
        <v>5000</v>
      </c>
      <c r="R39" s="38" t="s">
        <v>164</v>
      </c>
      <c r="S39" s="24" t="s">
        <v>493</v>
      </c>
      <c r="T39" s="35" t="s">
        <v>149</v>
      </c>
      <c r="U39" s="35" t="s">
        <v>121</v>
      </c>
      <c r="V39" s="35" t="s">
        <v>155</v>
      </c>
      <c r="W39" s="37" t="s">
        <v>153</v>
      </c>
      <c r="X39" s="39">
        <v>25.0</v>
      </c>
      <c r="Y39" s="24">
        <v>1750000.0</v>
      </c>
      <c r="Z39" s="32">
        <v>2.0</v>
      </c>
      <c r="AA39" s="35" t="str">
        <f>IF(AND(AB39=Pengiriman!$B$3,AC39=Pengiriman!$C$3),Pengiriman!$A$3,IF(AND(AB39=Pengiriman!$B$4,AC39=Pengiriman!$C$4),Pengiriman!$A$4,IF(AND(AB39=Pengiriman!$B$5,AC39=Pengiriman!$C$5),Pengiriman!$A$5,IF(AND(AB39=Pengiriman!$B$6,AC39=Pengiriman!$C$6),Pengiriman!$A$6,IF(AND(AB39=Pengiriman!$B$7,AC39=Pengiriman!$C$7),Pengiriman!$A$7,IF(AND(AB39=Pengiriman!$B$8,AC39=Pengiriman!$C$8),Pengiriman!$A$8,IF(AND(AB39=Pengiriman!$B$9,AC39=Pengiriman!$C$9),Pengiriman!$A$9,IF(AND(AB39=Pengiriman!$B$10,AC39=Pengiriman!$C$10),Pengiriman!$A$10,"salah"))))))))</f>
        <v>JT01</v>
      </c>
      <c r="AB39" s="35" t="s">
        <v>418</v>
      </c>
      <c r="AC39" s="35" t="s">
        <v>419</v>
      </c>
      <c r="AD39" s="35">
        <f>VLOOKUP(AA39,Pengiriman!$A$3:$D$10,4,FALSE)</f>
        <v>9000</v>
      </c>
      <c r="AE39" s="24" t="s">
        <v>390</v>
      </c>
      <c r="AF39" s="37" t="s">
        <v>377</v>
      </c>
      <c r="AG39" s="24" t="s">
        <v>389</v>
      </c>
      <c r="AH39" s="24">
        <f>VLOOKUP(AE39,Payment!$A$3:$D$9,4,FALSE)</f>
        <v>0</v>
      </c>
    </row>
    <row r="40">
      <c r="A40" s="32" t="s">
        <v>494</v>
      </c>
      <c r="B40" s="33">
        <f>VLOOKUP(A40,Transaksi!$A$3:$B$52,2,FALSE)</f>
        <v>45022</v>
      </c>
      <c r="C40" s="34">
        <f>VLOOKUP(A40,Transaksi!$A$3:$C$52,3,FALSE)</f>
        <v>0.5094328704</v>
      </c>
      <c r="D40" s="35" t="str">
        <f>IF(E40="Agus Budi",Kasir!$A$3,IF(E40="Andreas Hadi",Kasir!$A$4,IF(E40="Rachmad Ramadhan",Kasir!$A$5,IF(E40="Adjie Susanto",Kasir!$A$6,IF(E40="Hasan Hasbullah",Kasir!$A$7,"SALAH")))))</f>
        <v>CRR170907</v>
      </c>
      <c r="E40" s="35" t="s">
        <v>18</v>
      </c>
      <c r="F40" s="36">
        <f>VLOOKUP(D40,Kasir!$A$3:$C$7,3,FALSE)</f>
        <v>33133</v>
      </c>
      <c r="G40" s="35" t="str">
        <f>VLOOKUP(A40,'Detail Transaksi (3NF)'!$A$3:$C$62,3,FALSE)</f>
        <v>AM3905</v>
      </c>
      <c r="H40" s="37" t="str">
        <f>VLOOKUP(G40,Pelanggan!$A$3:$F$22,2,FALSE)</f>
        <v>Ahmades Miqailla</v>
      </c>
      <c r="I40" s="37" t="str">
        <f>VLOOKUP(G40,Pelanggan!$A$3:$F$22,3,FALSE)</f>
        <v>Jl Krakatau 110</v>
      </c>
      <c r="J40" s="37" t="str">
        <f>VLOOKUP(G40,Pelanggan!$A$3:$F$22,4,FALSE)</f>
        <v>021-63863905</v>
      </c>
      <c r="K40" s="37" t="str">
        <f>VLOOKUP(G40,Pelanggan!$A$3:$F$22,5,FALSE)</f>
        <v>ahmadesmiq@gmail.com</v>
      </c>
      <c r="L40" s="37">
        <f>VLOOKUP(G40,Pelanggan!$A$3:$F$22,6,FALSE)</f>
        <v>2.45</v>
      </c>
      <c r="M40" s="37">
        <f t="shared" si="1"/>
        <v>1</v>
      </c>
      <c r="N40" s="37" t="s">
        <v>377</v>
      </c>
      <c r="O40" s="38" t="str">
        <f>VLOOKUP(M40,Membership!$A$3:$G$6,3,FALSE)</f>
        <v>7 x 24 Jam</v>
      </c>
      <c r="P40" s="38">
        <f>VLOOKUP(M40,Membership!$A$3:$G$6,4,FALSE)</f>
        <v>0.025</v>
      </c>
      <c r="Q40" s="37">
        <f>VLOOKUP(M40,Membership!$A$3:$G$6,5,FALSE)</f>
        <v>5000</v>
      </c>
      <c r="R40" s="38" t="s">
        <v>152</v>
      </c>
      <c r="S40" s="24" t="s">
        <v>463</v>
      </c>
      <c r="T40" s="35" t="s">
        <v>149</v>
      </c>
      <c r="U40" s="35" t="s">
        <v>150</v>
      </c>
      <c r="V40" s="35" t="s">
        <v>110</v>
      </c>
      <c r="W40" s="37" t="s">
        <v>153</v>
      </c>
      <c r="X40" s="39">
        <v>25.0</v>
      </c>
      <c r="Y40" s="24">
        <v>1250000.0</v>
      </c>
      <c r="Z40" s="32">
        <v>2.0</v>
      </c>
      <c r="AA40" s="35" t="str">
        <f>IF(AND(AB40=Pengiriman!$B$3,AC40=Pengiriman!$C$3),Pengiriman!$A$3,IF(AND(AB40=Pengiriman!$B$4,AC40=Pengiriman!$C$4),Pengiriman!$A$4,IF(AND(AB40=Pengiriman!$B$5,AC40=Pengiriman!$C$5),Pengiriman!$A$5,IF(AND(AB40=Pengiriman!$B$6,AC40=Pengiriman!$C$6),Pengiriman!$A$6,IF(AND(AB40=Pengiriman!$B$7,AC40=Pengiriman!$C$7),Pengiriman!$A$7,IF(AND(AB40=Pengiriman!$B$8,AC40=Pengiriman!$C$8),Pengiriman!$A$8,IF(AND(AB40=Pengiriman!$B$9,AC40=Pengiriman!$C$9),Pengiriman!$A$9,IF(AND(AB40=Pengiriman!$B$10,AC40=Pengiriman!$C$10),Pengiriman!$A$10,"salah"))))))))</f>
        <v>SC02</v>
      </c>
      <c r="AB40" s="35" t="s">
        <v>413</v>
      </c>
      <c r="AC40" s="35" t="s">
        <v>416</v>
      </c>
      <c r="AD40" s="35">
        <f>VLOOKUP(AA40,Pengiriman!$A$3:$D$10,4,FALSE)</f>
        <v>20000</v>
      </c>
      <c r="AE40" s="24" t="s">
        <v>390</v>
      </c>
      <c r="AF40" s="37" t="s">
        <v>377</v>
      </c>
      <c r="AG40" s="24" t="s">
        <v>389</v>
      </c>
      <c r="AH40" s="24">
        <f>VLOOKUP(AE40,Payment!$A$3:$D$9,4,FALSE)</f>
        <v>0</v>
      </c>
    </row>
    <row r="41">
      <c r="A41" s="32" t="s">
        <v>495</v>
      </c>
      <c r="B41" s="33">
        <f>VLOOKUP(A41,Transaksi!$A$3:$B$52,2,FALSE)</f>
        <v>45151</v>
      </c>
      <c r="C41" s="34">
        <f>VLOOKUP(A41,Transaksi!$A$3:$C$52,3,FALSE)</f>
        <v>0.9788425926</v>
      </c>
      <c r="D41" s="35" t="str">
        <f>IF(E41="Agus Budi",Kasir!$A$3,IF(E41="Andreas Hadi",Kasir!$A$4,IF(E41="Rachmad Ramadhan",Kasir!$A$5,IF(E41="Adjie Susanto",Kasir!$A$6,IF(E41="Hasan Hasbullah",Kasir!$A$7,"SALAH")))))</f>
        <v>CAS100897</v>
      </c>
      <c r="E41" s="35" t="s">
        <v>20</v>
      </c>
      <c r="F41" s="36">
        <f>VLOOKUP(D41,Kasir!$A$3:$C$7,3,FALSE)</f>
        <v>35652</v>
      </c>
      <c r="G41" s="35" t="str">
        <f>VLOOKUP(A41,'Detail Transaksi (3NF)'!$A$3:$C$62,3,FALSE)</f>
        <v>FI6047</v>
      </c>
      <c r="H41" s="37" t="str">
        <f>VLOOKUP(G41,Pelanggan!$A$3:$F$22,2,FALSE)</f>
        <v>Fransisous Iwo</v>
      </c>
      <c r="I41" s="37" t="str">
        <f>VLOOKUP(G41,Pelanggan!$A$3:$F$22,3,FALSE)</f>
        <v>Jl WR Supratman 27</v>
      </c>
      <c r="J41" s="37" t="str">
        <f>VLOOKUP(G41,Pelanggan!$A$3:$F$22,4,FALSE)</f>
        <v>021-7376047</v>
      </c>
      <c r="K41" s="37" t="str">
        <f>VLOOKUP(G41,Pelanggan!$A$3:$F$22,5,FALSE)</f>
        <v>fransious.iwo@gmail.com</v>
      </c>
      <c r="L41" s="37">
        <f>VLOOKUP(G41,Pelanggan!$A$3:$F$22,6,FALSE)</f>
        <v>7.54</v>
      </c>
      <c r="M41" s="37">
        <f t="shared" si="1"/>
        <v>3</v>
      </c>
      <c r="N41" s="39" t="s">
        <v>381</v>
      </c>
      <c r="O41" s="38" t="str">
        <f>VLOOKUP(M41,Membership!$A$3:$G$6,3,FALSE)</f>
        <v>28 x 24 Jam</v>
      </c>
      <c r="P41" s="38">
        <f>VLOOKUP(M41,Membership!$A$3:$G$6,4,FALSE)</f>
        <v>0.05</v>
      </c>
      <c r="Q41" s="37">
        <f>VLOOKUP(M41,Membership!$A$3:$G$6,5,FALSE)</f>
        <v>10000</v>
      </c>
      <c r="R41" s="38" t="s">
        <v>246</v>
      </c>
      <c r="S41" s="24" t="s">
        <v>496</v>
      </c>
      <c r="T41" s="35" t="s">
        <v>223</v>
      </c>
      <c r="U41" s="35" t="s">
        <v>142</v>
      </c>
      <c r="V41" s="35" t="s">
        <v>233</v>
      </c>
      <c r="W41" s="37" t="s">
        <v>228</v>
      </c>
      <c r="X41" s="39">
        <v>25.0</v>
      </c>
      <c r="Y41" s="24">
        <v>2500000.0</v>
      </c>
      <c r="Z41" s="32">
        <v>1.0</v>
      </c>
      <c r="AA41" s="35" t="str">
        <f>IF(AND(AB41=Pengiriman!$B$3,AC41=Pengiriman!$C$3),Pengiriman!$A$3,IF(AND(AB41=Pengiriman!$B$4,AC41=Pengiriman!$C$4),Pengiriman!$A$4,IF(AND(AB41=Pengiriman!$B$5,AC41=Pengiriman!$C$5),Pengiriman!$A$5,IF(AND(AB41=Pengiriman!$B$6,AC41=Pengiriman!$C$6),Pengiriman!$A$6,IF(AND(AB41=Pengiriman!$B$7,AC41=Pengiriman!$C$7),Pengiriman!$A$7,IF(AND(AB41=Pengiriman!$B$8,AC41=Pengiriman!$C$8),Pengiriman!$A$8,IF(AND(AB41=Pengiriman!$B$9,AC41=Pengiriman!$C$9),Pengiriman!$A$9,IF(AND(AB41=Pengiriman!$B$10,AC41=Pengiriman!$C$10),Pengiriman!$A$10,"salah"))))))))</f>
        <v>JE02</v>
      </c>
      <c r="AB41" s="35" t="s">
        <v>406</v>
      </c>
      <c r="AC41" s="35" t="s">
        <v>409</v>
      </c>
      <c r="AD41" s="35">
        <f>VLOOKUP(AA41,Pengiriman!$A$3:$D$10,4,FALSE)</f>
        <v>10000</v>
      </c>
      <c r="AE41" s="24" t="s">
        <v>396</v>
      </c>
      <c r="AF41" s="39" t="s">
        <v>381</v>
      </c>
      <c r="AG41" s="24" t="s">
        <v>394</v>
      </c>
      <c r="AH41" s="24">
        <f>VLOOKUP(AE41,Payment!$A$3:$D$9,4,FALSE)</f>
        <v>0.02</v>
      </c>
    </row>
    <row r="42">
      <c r="A42" s="32" t="s">
        <v>497</v>
      </c>
      <c r="B42" s="33">
        <f>VLOOKUP(A42,Transaksi!$A$3:$B$52,2,FALSE)</f>
        <v>45055</v>
      </c>
      <c r="C42" s="34">
        <f>VLOOKUP(A42,Transaksi!$A$3:$C$52,3,FALSE)</f>
        <v>0.6214351852</v>
      </c>
      <c r="D42" s="35" t="str">
        <f>IF(E42="Agus Budi",Kasir!$A$3,IF(E42="Andreas Hadi",Kasir!$A$4,IF(E42="Rachmad Ramadhan",Kasir!$A$5,IF(E42="Adjie Susanto",Kasir!$A$6,IF(E42="Hasan Hasbullah",Kasir!$A$7,"SALAH")))))</f>
        <v>CAH0040192</v>
      </c>
      <c r="E42" s="35" t="s">
        <v>16</v>
      </c>
      <c r="F42" s="36">
        <f>VLOOKUP(D42,Kasir!$A$3:$C$7,3,FALSE)</f>
        <v>33607</v>
      </c>
      <c r="G42" s="35" t="str">
        <f>VLOOKUP(A42,'Detail Transaksi (3NF)'!$A$3:$C$62,3,FALSE)</f>
        <v>GC7731</v>
      </c>
      <c r="H42" s="37" t="str">
        <f>VLOOKUP(G42,Pelanggan!$A$3:$F$22,2,FALSE)</f>
        <v>Gregory Campbell Hinchlife</v>
      </c>
      <c r="I42" s="37" t="str">
        <f>VLOOKUP(G42,Pelanggan!$A$3:$F$22,3,FALSE)</f>
        <v>Jl H Agus Salim 88</v>
      </c>
      <c r="J42" s="37" t="str">
        <f>VLOOKUP(G42,Pelanggan!$A$3:$F$22,4,FALSE)</f>
        <v>031-7457731</v>
      </c>
      <c r="K42" s="37" t="str">
        <f>VLOOKUP(G42,Pelanggan!$A$3:$F$22,5,FALSE)</f>
        <v>hinchlife.campbell@gmail.com</v>
      </c>
      <c r="L42" s="37">
        <f>VLOOKUP(G42,Pelanggan!$A$3:$F$22,6,FALSE)</f>
        <v>2.34</v>
      </c>
      <c r="M42" s="37">
        <f t="shared" si="1"/>
        <v>3</v>
      </c>
      <c r="N42" s="39" t="s">
        <v>381</v>
      </c>
      <c r="O42" s="38" t="str">
        <f>VLOOKUP(M42,Membership!$A$3:$G$6,3,FALSE)</f>
        <v>28 x 24 Jam</v>
      </c>
      <c r="P42" s="38">
        <f>VLOOKUP(M42,Membership!$A$3:$G$6,4,FALSE)</f>
        <v>0.05</v>
      </c>
      <c r="Q42" s="37">
        <f>VLOOKUP(M42,Membership!$A$3:$G$6,5,FALSE)</f>
        <v>10000</v>
      </c>
      <c r="R42" s="38" t="s">
        <v>200</v>
      </c>
      <c r="S42" s="24" t="s">
        <v>498</v>
      </c>
      <c r="T42" s="35" t="s">
        <v>174</v>
      </c>
      <c r="U42" s="35" t="s">
        <v>64</v>
      </c>
      <c r="V42" s="35" t="s">
        <v>183</v>
      </c>
      <c r="W42" s="37" t="s">
        <v>176</v>
      </c>
      <c r="X42" s="39">
        <v>25.0</v>
      </c>
      <c r="Y42" s="24">
        <v>1.325E7</v>
      </c>
      <c r="Z42" s="32">
        <v>1.0</v>
      </c>
      <c r="AA42" s="35" t="str">
        <f>IF(AND(AB42=Pengiriman!$B$3,AC42=Pengiriman!$C$3),Pengiriman!$A$3,IF(AND(AB42=Pengiriman!$B$4,AC42=Pengiriman!$C$4),Pengiriman!$A$4,IF(AND(AB42=Pengiriman!$B$5,AC42=Pengiriman!$C$5),Pengiriman!$A$5,IF(AND(AB42=Pengiriman!$B$6,AC42=Pengiriman!$C$6),Pengiriman!$A$6,IF(AND(AB42=Pengiriman!$B$7,AC42=Pengiriman!$C$7),Pengiriman!$A$7,IF(AND(AB42=Pengiriman!$B$8,AC42=Pengiriman!$C$8),Pengiriman!$A$8,IF(AND(AB42=Pengiriman!$B$9,AC42=Pengiriman!$C$9),Pengiriman!$A$9,IF(AND(AB42=Pengiriman!$B$10,AC42=Pengiriman!$C$10),Pengiriman!$A$10,"salah"))))))))</f>
        <v>JT01</v>
      </c>
      <c r="AB42" s="35" t="s">
        <v>418</v>
      </c>
      <c r="AC42" s="35" t="s">
        <v>419</v>
      </c>
      <c r="AD42" s="35">
        <f>VLOOKUP(AA42,Pengiriman!$A$3:$D$10,4,FALSE)</f>
        <v>9000</v>
      </c>
      <c r="AE42" s="24" t="s">
        <v>392</v>
      </c>
      <c r="AF42" s="39" t="s">
        <v>381</v>
      </c>
      <c r="AG42" s="24" t="s">
        <v>389</v>
      </c>
      <c r="AH42" s="24">
        <f>VLOOKUP(AE42,Payment!$A$3:$D$9,4,FALSE)</f>
        <v>0</v>
      </c>
    </row>
    <row r="43">
      <c r="A43" s="32" t="s">
        <v>499</v>
      </c>
      <c r="B43" s="33">
        <f>VLOOKUP(A43,Transaksi!$A$3:$B$52,2,FALSE)</f>
        <v>45112</v>
      </c>
      <c r="C43" s="34">
        <f>VLOOKUP(A43,Transaksi!$A$3:$C$52,3,FALSE)</f>
        <v>0.4818055556</v>
      </c>
      <c r="D43" s="35" t="str">
        <f>IF(E43="Agus Budi",Kasir!$A$3,IF(E43="Andreas Hadi",Kasir!$A$4,IF(E43="Rachmad Ramadhan",Kasir!$A$5,IF(E43="Adjie Susanto",Kasir!$A$6,IF(E43="Hasan Hasbullah",Kasir!$A$7,"SALAH")))))</f>
        <v>CRR170907</v>
      </c>
      <c r="E43" s="35" t="s">
        <v>18</v>
      </c>
      <c r="F43" s="36">
        <f>VLOOKUP(D43,Kasir!$A$3:$C$7,3,FALSE)</f>
        <v>33133</v>
      </c>
      <c r="G43" s="35" t="str">
        <f>VLOOKUP(A43,'Detail Transaksi (3NF)'!$A$3:$C$62,3,FALSE)</f>
        <v>NH6056</v>
      </c>
      <c r="H43" s="37" t="str">
        <f>VLOOKUP(G43,Pelanggan!$A$3:$F$22,2,FALSE)</f>
        <v>Niniek Haryani</v>
      </c>
      <c r="I43" s="37" t="str">
        <f>VLOOKUP(G43,Pelanggan!$A$3:$F$22,3,FALSE)</f>
        <v>Jl Salendro Tmr III 9</v>
      </c>
      <c r="J43" s="37" t="str">
        <f>VLOOKUP(G43,Pelanggan!$A$3:$F$22,4,FALSE)</f>
        <v>021-6626056</v>
      </c>
      <c r="K43" s="37" t="str">
        <f>VLOOKUP(G43,Pelanggan!$A$3:$F$22,5,FALSE)</f>
        <v>niniekharyani@gmail.com</v>
      </c>
      <c r="L43" s="37">
        <f>VLOOKUP(G43,Pelanggan!$A$3:$F$22,6,FALSE)</f>
        <v>3.12</v>
      </c>
      <c r="M43" s="37">
        <f t="shared" si="1"/>
        <v>2</v>
      </c>
      <c r="N43" s="37" t="s">
        <v>379</v>
      </c>
      <c r="O43" s="38" t="str">
        <f>VLOOKUP(M43,Membership!$A$3:$G$6,3,FALSE)</f>
        <v>14 x 24 Jam</v>
      </c>
      <c r="P43" s="38">
        <f>VLOOKUP(M43,Membership!$A$3:$G$6,4,FALSE)</f>
        <v>0.035</v>
      </c>
      <c r="Q43" s="37">
        <f>VLOOKUP(M43,Membership!$A$3:$G$6,5,FALSE)</f>
        <v>7500</v>
      </c>
      <c r="R43" s="38" t="s">
        <v>243</v>
      </c>
      <c r="S43" s="24" t="s">
        <v>500</v>
      </c>
      <c r="T43" s="35" t="s">
        <v>223</v>
      </c>
      <c r="U43" s="35" t="s">
        <v>142</v>
      </c>
      <c r="V43" s="35" t="s">
        <v>230</v>
      </c>
      <c r="W43" s="37" t="s">
        <v>226</v>
      </c>
      <c r="X43" s="39">
        <v>25.0</v>
      </c>
      <c r="Y43" s="24">
        <v>1100000.0</v>
      </c>
      <c r="Z43" s="32">
        <v>1.0</v>
      </c>
      <c r="AA43" s="35" t="str">
        <f>IF(AND(AB43=Pengiriman!$B$3,AC43=Pengiriman!$C$3),Pengiriman!$A$3,IF(AND(AB43=Pengiriman!$B$4,AC43=Pengiriman!$C$4),Pengiriman!$A$4,IF(AND(AB43=Pengiriman!$B$5,AC43=Pengiriman!$C$5),Pengiriman!$A$5,IF(AND(AB43=Pengiriman!$B$6,AC43=Pengiriman!$C$6),Pengiriman!$A$6,IF(AND(AB43=Pengiriman!$B$7,AC43=Pengiriman!$C$7),Pengiriman!$A$7,IF(AND(AB43=Pengiriman!$B$8,AC43=Pengiriman!$C$8),Pengiriman!$A$8,IF(AND(AB43=Pengiriman!$B$9,AC43=Pengiriman!$C$9),Pengiriman!$A$9,IF(AND(AB43=Pengiriman!$B$10,AC43=Pengiriman!$C$10),Pengiriman!$A$10,"salah"))))))))</f>
        <v>JE01</v>
      </c>
      <c r="AB43" s="35" t="s">
        <v>406</v>
      </c>
      <c r="AC43" s="35" t="s">
        <v>407</v>
      </c>
      <c r="AD43" s="35">
        <f>VLOOKUP(AA43,Pengiriman!$A$3:$D$10,4,FALSE)</f>
        <v>15000</v>
      </c>
      <c r="AE43" s="24" t="s">
        <v>391</v>
      </c>
      <c r="AF43" s="37" t="s">
        <v>379</v>
      </c>
      <c r="AG43" s="24" t="s">
        <v>389</v>
      </c>
      <c r="AH43" s="24">
        <f>VLOOKUP(AE43,Payment!$A$3:$D$9,4,FALSE)</f>
        <v>0</v>
      </c>
    </row>
    <row r="44">
      <c r="A44" s="32" t="s">
        <v>501</v>
      </c>
      <c r="B44" s="33">
        <f>VLOOKUP(A44,Transaksi!$A$3:$B$52,2,FALSE)</f>
        <v>45097</v>
      </c>
      <c r="C44" s="34">
        <f>VLOOKUP(A44,Transaksi!$A$3:$C$52,3,FALSE)</f>
        <v>0.1231481481</v>
      </c>
      <c r="D44" s="35" t="str">
        <f>IF(E44="Agus Budi",Kasir!$A$3,IF(E44="Andreas Hadi",Kasir!$A$4,IF(E44="Rachmad Ramadhan",Kasir!$A$5,IF(E44="Adjie Susanto",Kasir!$A$6,IF(E44="Hasan Hasbullah",Kasir!$A$7,"SALAH")))))</f>
        <v>CAH0040192</v>
      </c>
      <c r="E44" s="35" t="s">
        <v>16</v>
      </c>
      <c r="F44" s="36">
        <f>VLOOKUP(D44,Kasir!$A$3:$C$7,3,FALSE)</f>
        <v>33607</v>
      </c>
      <c r="G44" s="35" t="str">
        <f>VLOOKUP(A44,'Detail Transaksi (3NF)'!$A$3:$C$62,3,FALSE)</f>
        <v>HI3234</v>
      </c>
      <c r="H44" s="37" t="str">
        <f>VLOOKUP(G44,Pelanggan!$A$3:$F$22,2,FALSE)</f>
        <v>Harun Ibrahim Tajuddin Nur</v>
      </c>
      <c r="I44" s="37" t="str">
        <f>VLOOKUP(G44,Pelanggan!$A$3:$F$22,3,FALSE)</f>
        <v>Jl Jend A Yani 286 Ged Graha Pangeran Unit 7/C-1 7th Floor</v>
      </c>
      <c r="J44" s="37" t="str">
        <f>VLOOKUP(G44,Pelanggan!$A$3:$F$22,4,FALSE)</f>
        <v>021-5813234</v>
      </c>
      <c r="K44" s="37" t="str">
        <f>VLOOKUP(G44,Pelanggan!$A$3:$F$22,5,FALSE)</f>
        <v>tajuddin.harun@gmail.com</v>
      </c>
      <c r="L44" s="37">
        <f>VLOOKUP(G44,Pelanggan!$A$3:$F$22,6,FALSE)</f>
        <v>9.98</v>
      </c>
      <c r="M44" s="37">
        <f t="shared" si="1"/>
        <v>0</v>
      </c>
      <c r="N44" s="37" t="s">
        <v>375</v>
      </c>
      <c r="O44" s="38" t="str">
        <f>VLOOKUP(M44,Membership!$A$3:$G$6,3,FALSE)</f>
        <v>2 x 24 Jam</v>
      </c>
      <c r="P44" s="38">
        <f>VLOOKUP(M44,Membership!$A$3:$G$6,4,FALSE)</f>
        <v>0</v>
      </c>
      <c r="Q44" s="37">
        <f>VLOOKUP(M44,Membership!$A$3:$G$6,5,FALSE)</f>
        <v>0</v>
      </c>
      <c r="R44" s="38" t="s">
        <v>277</v>
      </c>
      <c r="S44" s="24" t="s">
        <v>433</v>
      </c>
      <c r="T44" s="35" t="s">
        <v>223</v>
      </c>
      <c r="U44" s="35" t="s">
        <v>34</v>
      </c>
      <c r="V44" s="35" t="s">
        <v>233</v>
      </c>
      <c r="W44" s="37" t="s">
        <v>228</v>
      </c>
      <c r="X44" s="39">
        <v>25.0</v>
      </c>
      <c r="Y44" s="24">
        <v>2100000.0</v>
      </c>
      <c r="Z44" s="32">
        <v>1.0</v>
      </c>
      <c r="AA44" s="35" t="str">
        <f>IF(AND(AB44=Pengiriman!$B$3,AC44=Pengiriman!$C$3),Pengiriman!$A$3,IF(AND(AB44=Pengiriman!$B$4,AC44=Pengiriman!$C$4),Pengiriman!$A$4,IF(AND(AB44=Pengiriman!$B$5,AC44=Pengiriman!$C$5),Pengiriman!$A$5,IF(AND(AB44=Pengiriman!$B$6,AC44=Pengiriman!$C$6),Pengiriman!$A$6,IF(AND(AB44=Pengiriman!$B$7,AC44=Pengiriman!$C$7),Pengiriman!$A$7,IF(AND(AB44=Pengiriman!$B$8,AC44=Pengiriman!$C$8),Pengiriman!$A$8,IF(AND(AB44=Pengiriman!$B$9,AC44=Pengiriman!$C$9),Pengiriman!$A$9,IF(AND(AB44=Pengiriman!$B$10,AC44=Pengiriman!$C$10),Pengiriman!$A$10,"salah"))))))))</f>
        <v>SC01</v>
      </c>
      <c r="AB44" s="35" t="s">
        <v>413</v>
      </c>
      <c r="AC44" s="35" t="s">
        <v>414</v>
      </c>
      <c r="AD44" s="35">
        <f>VLOOKUP(AA44,Pengiriman!$A$3:$D$10,4,FALSE)</f>
        <v>5000</v>
      </c>
      <c r="AE44" s="24" t="s">
        <v>388</v>
      </c>
      <c r="AF44" s="37" t="s">
        <v>375</v>
      </c>
      <c r="AG44" s="24" t="s">
        <v>389</v>
      </c>
      <c r="AH44" s="24">
        <f>VLOOKUP(AE44,Payment!$A$3:$D$9,4,FALSE)</f>
        <v>0</v>
      </c>
    </row>
    <row r="45">
      <c r="A45" s="32" t="s">
        <v>502</v>
      </c>
      <c r="B45" s="33">
        <f>VLOOKUP(A45,Transaksi!$A$3:$B$52,2,FALSE)</f>
        <v>45092</v>
      </c>
      <c r="C45" s="34">
        <f>VLOOKUP(A45,Transaksi!$A$3:$C$52,3,FALSE)</f>
        <v>0.6410300926</v>
      </c>
      <c r="D45" s="35" t="str">
        <f>IF(E45="Agus Budi",Kasir!$A$3,IF(E45="Andreas Hadi",Kasir!$A$4,IF(E45="Rachmad Ramadhan",Kasir!$A$5,IF(E45="Adjie Susanto",Kasir!$A$6,IF(E45="Hasan Hasbullah",Kasir!$A$7,"SALAH")))))</f>
        <v>CAB121299</v>
      </c>
      <c r="E45" s="35" t="s">
        <v>14</v>
      </c>
      <c r="F45" s="36">
        <f>VLOOKUP(D45,Kasir!$A$3:$C$7,3,FALSE)</f>
        <v>36506</v>
      </c>
      <c r="G45" s="35" t="str">
        <f>VLOOKUP(A45,'Detail Transaksi (3NF)'!$A$3:$C$62,3,FALSE)</f>
        <v>AM3905</v>
      </c>
      <c r="H45" s="37" t="str">
        <f>VLOOKUP(G45,Pelanggan!$A$3:$F$22,2,FALSE)</f>
        <v>Ahmades Miqailla</v>
      </c>
      <c r="I45" s="37" t="str">
        <f>VLOOKUP(G45,Pelanggan!$A$3:$F$22,3,FALSE)</f>
        <v>Jl Krakatau 110</v>
      </c>
      <c r="J45" s="37" t="str">
        <f>VLOOKUP(G45,Pelanggan!$A$3:$F$22,4,FALSE)</f>
        <v>021-63863905</v>
      </c>
      <c r="K45" s="37" t="str">
        <f>VLOOKUP(G45,Pelanggan!$A$3:$F$22,5,FALSE)</f>
        <v>ahmadesmiq@gmail.com</v>
      </c>
      <c r="L45" s="37">
        <f>VLOOKUP(G45,Pelanggan!$A$3:$F$22,6,FALSE)</f>
        <v>2.45</v>
      </c>
      <c r="M45" s="37">
        <f t="shared" si="1"/>
        <v>1</v>
      </c>
      <c r="N45" s="37" t="s">
        <v>377</v>
      </c>
      <c r="O45" s="38" t="str">
        <f>VLOOKUP(M45,Membership!$A$3:$G$6,3,FALSE)</f>
        <v>7 x 24 Jam</v>
      </c>
      <c r="P45" s="38">
        <f>VLOOKUP(M45,Membership!$A$3:$G$6,4,FALSE)</f>
        <v>0.025</v>
      </c>
      <c r="Q45" s="37">
        <f>VLOOKUP(M45,Membership!$A$3:$G$6,5,FALSE)</f>
        <v>5000</v>
      </c>
      <c r="R45" s="38" t="s">
        <v>204</v>
      </c>
      <c r="S45" s="24" t="s">
        <v>453</v>
      </c>
      <c r="T45" s="35" t="s">
        <v>174</v>
      </c>
      <c r="U45" s="35" t="s">
        <v>205</v>
      </c>
      <c r="V45" s="35" t="s">
        <v>175</v>
      </c>
      <c r="W45" s="37" t="s">
        <v>176</v>
      </c>
      <c r="X45" s="39">
        <v>25.0</v>
      </c>
      <c r="Y45" s="24">
        <v>3000000.0</v>
      </c>
      <c r="Z45" s="32">
        <v>1.0</v>
      </c>
      <c r="AA45" s="35" t="str">
        <f>IF(AND(AB45=Pengiriman!$B$3,AC45=Pengiriman!$C$3),Pengiriman!$A$3,IF(AND(AB45=Pengiriman!$B$4,AC45=Pengiriman!$C$4),Pengiriman!$A$4,IF(AND(AB45=Pengiriman!$B$5,AC45=Pengiriman!$C$5),Pengiriman!$A$5,IF(AND(AB45=Pengiriman!$B$6,AC45=Pengiriman!$C$6),Pengiriman!$A$6,IF(AND(AB45=Pengiriman!$B$7,AC45=Pengiriman!$C$7),Pengiriman!$A$7,IF(AND(AB45=Pengiriman!$B$8,AC45=Pengiriman!$C$8),Pengiriman!$A$8,IF(AND(AB45=Pengiriman!$B$9,AC45=Pengiriman!$C$9),Pengiriman!$A$9,IF(AND(AB45=Pengiriman!$B$10,AC45=Pengiriman!$C$10),Pengiriman!$A$10,"salah"))))))))</f>
        <v>JE02</v>
      </c>
      <c r="AB45" s="35" t="s">
        <v>406</v>
      </c>
      <c r="AC45" s="35" t="s">
        <v>409</v>
      </c>
      <c r="AD45" s="35">
        <f>VLOOKUP(AA45,Pengiriman!$A$3:$D$10,4,FALSE)</f>
        <v>10000</v>
      </c>
      <c r="AE45" s="24" t="s">
        <v>393</v>
      </c>
      <c r="AF45" s="37" t="s">
        <v>377</v>
      </c>
      <c r="AG45" s="24" t="s">
        <v>394</v>
      </c>
      <c r="AH45" s="24">
        <f>VLOOKUP(AE45,Payment!$A$3:$D$9,4,FALSE)</f>
        <v>0.05</v>
      </c>
    </row>
    <row r="46">
      <c r="A46" s="32" t="s">
        <v>503</v>
      </c>
      <c r="B46" s="33">
        <f>VLOOKUP(A46,Transaksi!$A$3:$B$52,2,FALSE)</f>
        <v>45025</v>
      </c>
      <c r="C46" s="34">
        <f>VLOOKUP(A46,Transaksi!$A$3:$C$52,3,FALSE)</f>
        <v>0.3107407407</v>
      </c>
      <c r="D46" s="35" t="str">
        <f>IF(E46="Agus Budi",Kasir!$A$3,IF(E46="Andreas Hadi",Kasir!$A$4,IF(E46="Rachmad Ramadhan",Kasir!$A$5,IF(E46="Adjie Susanto",Kasir!$A$6,IF(E46="Hasan Hasbullah",Kasir!$A$7,"SALAH")))))</f>
        <v>CHH070593</v>
      </c>
      <c r="E46" s="35" t="s">
        <v>22</v>
      </c>
      <c r="F46" s="36">
        <f>VLOOKUP(D46,Kasir!$A$3:$C$7,3,FALSE)</f>
        <v>34096</v>
      </c>
      <c r="G46" s="35" t="str">
        <f>VLOOKUP(A46,'Detail Transaksi (3NF)'!$A$3:$C$62,3,FALSE)</f>
        <v>SS6648</v>
      </c>
      <c r="H46" s="37" t="str">
        <f>VLOOKUP(G46,Pelanggan!$A$3:$F$22,2,FALSE)</f>
        <v>Samuel Setiawan</v>
      </c>
      <c r="I46" s="37" t="str">
        <f>VLOOKUP(G46,Pelanggan!$A$3:$F$22,3,FALSE)</f>
        <v>Jl Kedinding Tgh</v>
      </c>
      <c r="J46" s="37" t="str">
        <f>VLOOKUP(G46,Pelanggan!$A$3:$F$22,4,FALSE)</f>
        <v>021-47866648</v>
      </c>
      <c r="K46" s="37" t="str">
        <f>VLOOKUP(G46,Pelanggan!$A$3:$F$22,5,FALSE)</f>
        <v>samuelset@gmail.com</v>
      </c>
      <c r="L46" s="37">
        <f>VLOOKUP(G46,Pelanggan!$A$3:$F$22,6,FALSE)</f>
        <v>9.87</v>
      </c>
      <c r="M46" s="37">
        <f t="shared" si="1"/>
        <v>3</v>
      </c>
      <c r="N46" s="37" t="s">
        <v>381</v>
      </c>
      <c r="O46" s="38" t="str">
        <f>VLOOKUP(M46,Membership!$A$3:$G$6,3,FALSE)</f>
        <v>28 x 24 Jam</v>
      </c>
      <c r="P46" s="38">
        <f>VLOOKUP(M46,Membership!$A$3:$G$6,4,FALSE)</f>
        <v>0.05</v>
      </c>
      <c r="Q46" s="37">
        <f>VLOOKUP(M46,Membership!$A$3:$G$6,5,FALSE)</f>
        <v>10000</v>
      </c>
      <c r="R46" s="38" t="s">
        <v>177</v>
      </c>
      <c r="S46" s="24" t="s">
        <v>504</v>
      </c>
      <c r="T46" s="35" t="s">
        <v>174</v>
      </c>
      <c r="U46" s="35" t="s">
        <v>58</v>
      </c>
      <c r="V46" s="35" t="s">
        <v>175</v>
      </c>
      <c r="W46" s="37" t="s">
        <v>178</v>
      </c>
      <c r="X46" s="39">
        <v>25.0</v>
      </c>
      <c r="Y46" s="24">
        <v>1500000.0</v>
      </c>
      <c r="Z46" s="32">
        <v>1.0</v>
      </c>
      <c r="AA46" s="35" t="str">
        <f>IF(AND(AB46=Pengiriman!$B$3,AC46=Pengiriman!$C$3),Pengiriman!$A$3,IF(AND(AB46=Pengiriman!$B$4,AC46=Pengiriman!$C$4),Pengiriman!$A$4,IF(AND(AB46=Pengiriman!$B$5,AC46=Pengiriman!$C$5),Pengiriman!$A$5,IF(AND(AB46=Pengiriman!$B$6,AC46=Pengiriman!$C$6),Pengiriman!$A$6,IF(AND(AB46=Pengiriman!$B$7,AC46=Pengiriman!$C$7),Pengiriman!$A$7,IF(AND(AB46=Pengiriman!$B$8,AC46=Pengiriman!$C$8),Pengiriman!$A$8,IF(AND(AB46=Pengiriman!$B$9,AC46=Pengiriman!$C$9),Pengiriman!$A$9,IF(AND(AB46=Pengiriman!$B$10,AC46=Pengiriman!$C$10),Pengiriman!$A$10,"salah"))))))))</f>
        <v>JE01</v>
      </c>
      <c r="AB46" s="35" t="s">
        <v>406</v>
      </c>
      <c r="AC46" s="35" t="s">
        <v>407</v>
      </c>
      <c r="AD46" s="35">
        <f>VLOOKUP(AA46,Pengiriman!$A$3:$D$10,4,FALSE)</f>
        <v>15000</v>
      </c>
      <c r="AE46" s="24" t="s">
        <v>396</v>
      </c>
      <c r="AF46" s="37" t="s">
        <v>381</v>
      </c>
      <c r="AG46" s="24" t="s">
        <v>394</v>
      </c>
      <c r="AH46" s="24">
        <f>VLOOKUP(AE46,Payment!$A$3:$D$9,4,FALSE)</f>
        <v>0.02</v>
      </c>
    </row>
    <row r="47">
      <c r="A47" s="32" t="s">
        <v>505</v>
      </c>
      <c r="B47" s="33">
        <f>VLOOKUP(A47,Transaksi!$A$3:$B$52,2,FALSE)</f>
        <v>45246</v>
      </c>
      <c r="C47" s="34">
        <f>VLOOKUP(A47,Transaksi!$A$3:$C$52,3,FALSE)</f>
        <v>0.9382986111</v>
      </c>
      <c r="D47" s="35" t="str">
        <f>IF(E47="Agus Budi",Kasir!$A$3,IF(E47="Andreas Hadi",Kasir!$A$4,IF(E47="Rachmad Ramadhan",Kasir!$A$5,IF(E47="Adjie Susanto",Kasir!$A$6,IF(E47="Hasan Hasbullah",Kasir!$A$7,"SALAH")))))</f>
        <v>CHH070593</v>
      </c>
      <c r="E47" s="35" t="s">
        <v>22</v>
      </c>
      <c r="F47" s="36">
        <f>VLOOKUP(D47,Kasir!$A$3:$C$7,3,FALSE)</f>
        <v>34096</v>
      </c>
      <c r="G47" s="35" t="str">
        <f>VLOOKUP(A47,'Detail Transaksi (3NF)'!$A$3:$C$62,3,FALSE)</f>
        <v>AG5590</v>
      </c>
      <c r="H47" s="37" t="str">
        <f>VLOOKUP(G47,Pelanggan!$A$3:$F$22,2,FALSE)</f>
        <v>Ahsanil Gusnawati</v>
      </c>
      <c r="I47" s="37" t="str">
        <f>VLOOKUP(G47,Pelanggan!$A$3:$F$22,3,FALSE)</f>
        <v>Jl Terusan Kopo 299</v>
      </c>
      <c r="J47" s="37" t="str">
        <f>VLOOKUP(G47,Pelanggan!$A$3:$F$22,4,FALSE)</f>
        <v>021-6295590</v>
      </c>
      <c r="K47" s="37" t="str">
        <f>VLOOKUP(G47,Pelanggan!$A$3:$F$22,5,FALSE)</f>
        <v>gusnawati.ahsan@gmail.com</v>
      </c>
      <c r="L47" s="37">
        <f>VLOOKUP(G47,Pelanggan!$A$3:$F$22,6,FALSE)</f>
        <v>3.67</v>
      </c>
      <c r="M47" s="37">
        <f t="shared" si="1"/>
        <v>2</v>
      </c>
      <c r="N47" s="39" t="s">
        <v>379</v>
      </c>
      <c r="O47" s="38" t="str">
        <f>VLOOKUP(M47,Membership!$A$3:$G$6,3,FALSE)</f>
        <v>14 x 24 Jam</v>
      </c>
      <c r="P47" s="38">
        <f>VLOOKUP(M47,Membership!$A$3:$G$6,4,FALSE)</f>
        <v>0.035</v>
      </c>
      <c r="Q47" s="37">
        <f>VLOOKUP(M47,Membership!$A$3:$G$6,5,FALSE)</f>
        <v>7500</v>
      </c>
      <c r="R47" s="38" t="s">
        <v>257</v>
      </c>
      <c r="S47" s="24" t="s">
        <v>506</v>
      </c>
      <c r="T47" s="35" t="s">
        <v>223</v>
      </c>
      <c r="U47" s="35" t="s">
        <v>252</v>
      </c>
      <c r="V47" s="35" t="s">
        <v>233</v>
      </c>
      <c r="W47" s="37" t="s">
        <v>228</v>
      </c>
      <c r="X47" s="39">
        <v>25.0</v>
      </c>
      <c r="Y47" s="24">
        <v>2500000.0</v>
      </c>
      <c r="Z47" s="32">
        <v>2.0</v>
      </c>
      <c r="AA47" s="35" t="str">
        <f>IF(AND(AB47=Pengiriman!$B$3,AC47=Pengiriman!$C$3),Pengiriman!$A$3,IF(AND(AB47=Pengiriman!$B$4,AC47=Pengiriman!$C$4),Pengiriman!$A$4,IF(AND(AB47=Pengiriman!$B$5,AC47=Pengiriman!$C$5),Pengiriman!$A$5,IF(AND(AB47=Pengiriman!$B$6,AC47=Pengiriman!$C$6),Pengiriman!$A$6,IF(AND(AB47=Pengiriman!$B$7,AC47=Pengiriman!$C$7),Pengiriman!$A$7,IF(AND(AB47=Pengiriman!$B$8,AC47=Pengiriman!$C$8),Pengiriman!$A$8,IF(AND(AB47=Pengiriman!$B$9,AC47=Pengiriman!$C$9),Pengiriman!$A$9,IF(AND(AB47=Pengiriman!$B$10,AC47=Pengiriman!$C$10),Pengiriman!$A$10,"salah"))))))))</f>
        <v>JT02</v>
      </c>
      <c r="AB47" s="35" t="s">
        <v>418</v>
      </c>
      <c r="AC47" s="35" t="s">
        <v>421</v>
      </c>
      <c r="AD47" s="35">
        <f>VLOOKUP(AA47,Pengiriman!$A$3:$D$10,4,FALSE)</f>
        <v>13500</v>
      </c>
      <c r="AE47" s="24" t="s">
        <v>395</v>
      </c>
      <c r="AF47" s="39" t="s">
        <v>379</v>
      </c>
      <c r="AG47" s="24" t="s">
        <v>394</v>
      </c>
      <c r="AH47" s="24">
        <f>VLOOKUP(AE47,Payment!$A$3:$D$9,4,FALSE)</f>
        <v>0.03</v>
      </c>
    </row>
    <row r="48">
      <c r="A48" s="32" t="s">
        <v>507</v>
      </c>
      <c r="B48" s="33">
        <f>VLOOKUP(A48,Transaksi!$A$3:$B$52,2,FALSE)</f>
        <v>44986</v>
      </c>
      <c r="C48" s="34">
        <f>VLOOKUP(A48,Transaksi!$A$3:$C$52,3,FALSE)</f>
        <v>0.271412037</v>
      </c>
      <c r="D48" s="35" t="str">
        <f>IF(E48="Agus Budi",Kasir!$A$3,IF(E48="Andreas Hadi",Kasir!$A$4,IF(E48="Rachmad Ramadhan",Kasir!$A$5,IF(E48="Adjie Susanto",Kasir!$A$6,IF(E48="Hasan Hasbullah",Kasir!$A$7,"SALAH")))))</f>
        <v>CHH070593</v>
      </c>
      <c r="E48" s="35" t="s">
        <v>22</v>
      </c>
      <c r="F48" s="36">
        <f>VLOOKUP(D48,Kasir!$A$3:$C$7,3,FALSE)</f>
        <v>34096</v>
      </c>
      <c r="G48" s="35" t="str">
        <f>VLOOKUP(A48,'Detail Transaksi (3NF)'!$A$3:$C$62,3,FALSE)</f>
        <v>RS9997</v>
      </c>
      <c r="H48" s="37" t="str">
        <f>VLOOKUP(G48,Pelanggan!$A$3:$F$22,2,FALSE)</f>
        <v>Raja Sapta Ervian</v>
      </c>
      <c r="I48" s="37" t="str">
        <f>VLOOKUP(G48,Pelanggan!$A$3:$F$22,3,FALSE)</f>
        <v>Jl Raya Kalirungkut 5</v>
      </c>
      <c r="J48" s="37" t="str">
        <f>VLOOKUP(G48,Pelanggan!$A$3:$F$22,4,FALSE)</f>
        <v>021-27929997</v>
      </c>
      <c r="K48" s="37" t="str">
        <f>VLOOKUP(G48,Pelanggan!$A$3:$F$22,5,FALSE)</f>
        <v>kingsapta@gmail.com</v>
      </c>
      <c r="L48" s="37">
        <f>VLOOKUP(G48,Pelanggan!$A$3:$F$22,6,FALSE)</f>
        <v>7.43</v>
      </c>
      <c r="M48" s="37">
        <f t="shared" si="1"/>
        <v>3</v>
      </c>
      <c r="N48" s="37" t="s">
        <v>381</v>
      </c>
      <c r="O48" s="38" t="str">
        <f>VLOOKUP(M48,Membership!$A$3:$G$6,3,FALSE)</f>
        <v>28 x 24 Jam</v>
      </c>
      <c r="P48" s="38">
        <f>VLOOKUP(M48,Membership!$A$3:$G$6,4,FALSE)</f>
        <v>0.05</v>
      </c>
      <c r="Q48" s="37">
        <f>VLOOKUP(M48,Membership!$A$3:$G$6,5,FALSE)</f>
        <v>10000</v>
      </c>
      <c r="R48" s="38" t="s">
        <v>160</v>
      </c>
      <c r="S48" s="24" t="s">
        <v>508</v>
      </c>
      <c r="T48" s="35" t="s">
        <v>149</v>
      </c>
      <c r="U48" s="35" t="s">
        <v>109</v>
      </c>
      <c r="V48" s="35" t="s">
        <v>155</v>
      </c>
      <c r="W48" s="37" t="s">
        <v>153</v>
      </c>
      <c r="X48" s="39">
        <v>25.0</v>
      </c>
      <c r="Y48" s="24">
        <v>2350000.0</v>
      </c>
      <c r="Z48" s="32">
        <v>2.0</v>
      </c>
      <c r="AA48" s="35" t="str">
        <f>IF(AND(AB48=Pengiriman!$B$3,AC48=Pengiriman!$C$3),Pengiriman!$A$3,IF(AND(AB48=Pengiriman!$B$4,AC48=Pengiriman!$C$4),Pengiriman!$A$4,IF(AND(AB48=Pengiriman!$B$5,AC48=Pengiriman!$C$5),Pengiriman!$A$5,IF(AND(AB48=Pengiriman!$B$6,AC48=Pengiriman!$C$6),Pengiriman!$A$6,IF(AND(AB48=Pengiriman!$B$7,AC48=Pengiriman!$C$7),Pengiriman!$A$7,IF(AND(AB48=Pengiriman!$B$8,AC48=Pengiriman!$C$8),Pengiriman!$A$8,IF(AND(AB48=Pengiriman!$B$9,AC48=Pengiriman!$C$9),Pengiriman!$A$9,IF(AND(AB48=Pengiriman!$B$10,AC48=Pengiriman!$C$10),Pengiriman!$A$10,"salah"))))))))</f>
        <v>JE02</v>
      </c>
      <c r="AB48" s="35" t="s">
        <v>406</v>
      </c>
      <c r="AC48" s="35" t="s">
        <v>409</v>
      </c>
      <c r="AD48" s="35">
        <f>VLOOKUP(AA48,Pengiriman!$A$3:$D$10,4,FALSE)</f>
        <v>10000</v>
      </c>
      <c r="AE48" s="24" t="s">
        <v>396</v>
      </c>
      <c r="AF48" s="37" t="s">
        <v>381</v>
      </c>
      <c r="AG48" s="24" t="s">
        <v>394</v>
      </c>
      <c r="AH48" s="24">
        <f>VLOOKUP(AE48,Payment!$A$3:$D$9,4,FALSE)</f>
        <v>0.02</v>
      </c>
    </row>
    <row r="49">
      <c r="A49" s="32" t="s">
        <v>509</v>
      </c>
      <c r="B49" s="33">
        <f>VLOOKUP(A49,Transaksi!$A$3:$B$52,2,FALSE)</f>
        <v>44991</v>
      </c>
      <c r="C49" s="34">
        <f>VLOOKUP(A49,Transaksi!$A$3:$C$52,3,FALSE)</f>
        <v>0.9055439815</v>
      </c>
      <c r="D49" s="35" t="str">
        <f>IF(E49="Agus Budi",Kasir!$A$3,IF(E49="Andreas Hadi",Kasir!$A$4,IF(E49="Rachmad Ramadhan",Kasir!$A$5,IF(E49="Adjie Susanto",Kasir!$A$6,IF(E49="Hasan Hasbullah",Kasir!$A$7,"SALAH")))))</f>
        <v>CAH0040192</v>
      </c>
      <c r="E49" s="35" t="s">
        <v>16</v>
      </c>
      <c r="F49" s="36">
        <f>VLOOKUP(D49,Kasir!$A$3:$C$7,3,FALSE)</f>
        <v>33607</v>
      </c>
      <c r="G49" s="35" t="str">
        <f>VLOOKUP(A49,'Detail Transaksi (3NF)'!$A$3:$C$62,3,FALSE)</f>
        <v>RB0308</v>
      </c>
      <c r="H49" s="37" t="str">
        <f>VLOOKUP(G49,Pelanggan!$A$3:$F$22,2,FALSE)</f>
        <v>Ratnawati Budiman</v>
      </c>
      <c r="I49" s="37" t="str">
        <f>VLOOKUP(G49,Pelanggan!$A$3:$F$22,3,FALSE)</f>
        <v>Jl Aipda KS Tubun 1 G</v>
      </c>
      <c r="J49" s="37" t="str">
        <f>VLOOKUP(G49,Pelanggan!$A$3:$F$22,4,FALSE)</f>
        <v>021-6680308</v>
      </c>
      <c r="K49" s="37" t="str">
        <f>VLOOKUP(G49,Pelanggan!$A$3:$F$22,5,FALSE)</f>
        <v>aipdaratnawati@gmail.com</v>
      </c>
      <c r="L49" s="37">
        <f>VLOOKUP(G49,Pelanggan!$A$3:$F$22,6,FALSE)</f>
        <v>8.65</v>
      </c>
      <c r="M49" s="37">
        <f t="shared" si="1"/>
        <v>0</v>
      </c>
      <c r="N49" s="37" t="s">
        <v>375</v>
      </c>
      <c r="O49" s="38" t="str">
        <f>VLOOKUP(M49,Membership!$A$3:$G$6,3,FALSE)</f>
        <v>2 x 24 Jam</v>
      </c>
      <c r="P49" s="38">
        <f>VLOOKUP(M49,Membership!$A$3:$G$6,4,FALSE)</f>
        <v>0</v>
      </c>
      <c r="Q49" s="37">
        <f>VLOOKUP(M49,Membership!$A$3:$G$6,5,FALSE)</f>
        <v>0</v>
      </c>
      <c r="R49" s="38" t="s">
        <v>211</v>
      </c>
      <c r="S49" s="24" t="s">
        <v>510</v>
      </c>
      <c r="T49" s="35" t="s">
        <v>174</v>
      </c>
      <c r="U49" s="35" t="s">
        <v>205</v>
      </c>
      <c r="V49" s="35" t="s">
        <v>186</v>
      </c>
      <c r="W49" s="37" t="s">
        <v>176</v>
      </c>
      <c r="X49" s="39">
        <v>25.0</v>
      </c>
      <c r="Y49" s="24">
        <v>2.6E7</v>
      </c>
      <c r="Z49" s="32">
        <v>1.0</v>
      </c>
      <c r="AA49" s="35" t="str">
        <f>IF(AND(AB49=Pengiriman!$B$3,AC49=Pengiriman!$C$3),Pengiriman!$A$3,IF(AND(AB49=Pengiriman!$B$4,AC49=Pengiriman!$C$4),Pengiriman!$A$4,IF(AND(AB49=Pengiriman!$B$5,AC49=Pengiriman!$C$5),Pengiriman!$A$5,IF(AND(AB49=Pengiriman!$B$6,AC49=Pengiriman!$C$6),Pengiriman!$A$6,IF(AND(AB49=Pengiriman!$B$7,AC49=Pengiriman!$C$7),Pengiriman!$A$7,IF(AND(AB49=Pengiriman!$B$8,AC49=Pengiriman!$C$8),Pengiriman!$A$8,IF(AND(AB49=Pengiriman!$B$9,AC49=Pengiriman!$C$9),Pengiriman!$A$9,IF(AND(AB49=Pengiriman!$B$10,AC49=Pengiriman!$C$10),Pengiriman!$A$10,"salah"))))))))</f>
        <v>SC02</v>
      </c>
      <c r="AB49" s="35" t="s">
        <v>413</v>
      </c>
      <c r="AC49" s="35" t="s">
        <v>416</v>
      </c>
      <c r="AD49" s="35">
        <f>VLOOKUP(AA49,Pengiriman!$A$3:$D$10,4,FALSE)</f>
        <v>20000</v>
      </c>
      <c r="AE49" s="24" t="s">
        <v>388</v>
      </c>
      <c r="AF49" s="37" t="s">
        <v>375</v>
      </c>
      <c r="AG49" s="24" t="s">
        <v>389</v>
      </c>
      <c r="AH49" s="24">
        <f>VLOOKUP(AE49,Payment!$A$3:$D$9,4,FALSE)</f>
        <v>0</v>
      </c>
    </row>
    <row r="50">
      <c r="A50" s="32" t="s">
        <v>511</v>
      </c>
      <c r="B50" s="33">
        <f>VLOOKUP(A50,Transaksi!$A$3:$B$52,2,FALSE)</f>
        <v>45137</v>
      </c>
      <c r="C50" s="34">
        <f>VLOOKUP(A50,Transaksi!$A$3:$C$52,3,FALSE)</f>
        <v>0.984849537</v>
      </c>
      <c r="D50" s="35" t="str">
        <f>IF(E50="Agus Budi",Kasir!$A$3,IF(E50="Andreas Hadi",Kasir!$A$4,IF(E50="Rachmad Ramadhan",Kasir!$A$5,IF(E50="Adjie Susanto",Kasir!$A$6,IF(E50="Hasan Hasbullah",Kasir!$A$7,"SALAH")))))</f>
        <v>CRR170907</v>
      </c>
      <c r="E50" s="35" t="s">
        <v>18</v>
      </c>
      <c r="F50" s="36">
        <f>VLOOKUP(D50,Kasir!$A$3:$C$7,3,FALSE)</f>
        <v>33133</v>
      </c>
      <c r="G50" s="35" t="str">
        <f>VLOOKUP(A50,'Detail Transaksi (3NF)'!$A$3:$C$62,3,FALSE)</f>
        <v>KS2627</v>
      </c>
      <c r="H50" s="37" t="str">
        <f>VLOOKUP(G50,Pelanggan!$A$3:$F$22,2,FALSE)</f>
        <v>Kiki Sutantyo</v>
      </c>
      <c r="I50" s="37" t="str">
        <f>VLOOKUP(G50,Pelanggan!$A$3:$F$22,3,FALSE)</f>
        <v>Jl MH Thamrin 14</v>
      </c>
      <c r="J50" s="37" t="str">
        <f>VLOOKUP(G50,Pelanggan!$A$3:$F$22,4,FALSE)</f>
        <v>021-65302627</v>
      </c>
      <c r="K50" s="37" t="str">
        <f>VLOOKUP(G50,Pelanggan!$A$3:$F$22,5,FALSE)</f>
        <v>kikithamrins@gmail.com</v>
      </c>
      <c r="L50" s="37">
        <f>VLOOKUP(G50,Pelanggan!$A$3:$F$22,6,FALSE)</f>
        <v>4.78</v>
      </c>
      <c r="M50" s="37">
        <f t="shared" si="1"/>
        <v>1</v>
      </c>
      <c r="N50" s="37" t="s">
        <v>377</v>
      </c>
      <c r="O50" s="38" t="str">
        <f>VLOOKUP(M50,Membership!$A$3:$G$6,3,FALSE)</f>
        <v>7 x 24 Jam</v>
      </c>
      <c r="P50" s="38">
        <f>VLOOKUP(M50,Membership!$A$3:$G$6,4,FALSE)</f>
        <v>0.025</v>
      </c>
      <c r="Q50" s="37">
        <f>VLOOKUP(M50,Membership!$A$3:$G$6,5,FALSE)</f>
        <v>5000</v>
      </c>
      <c r="R50" s="38" t="s">
        <v>234</v>
      </c>
      <c r="S50" s="24" t="s">
        <v>512</v>
      </c>
      <c r="T50" s="35" t="s">
        <v>223</v>
      </c>
      <c r="U50" s="35" t="s">
        <v>224</v>
      </c>
      <c r="V50" s="35" t="s">
        <v>233</v>
      </c>
      <c r="W50" s="37" t="s">
        <v>228</v>
      </c>
      <c r="X50" s="39">
        <v>25.0</v>
      </c>
      <c r="Y50" s="24">
        <v>2900000.0</v>
      </c>
      <c r="Z50" s="32">
        <v>1.0</v>
      </c>
      <c r="AA50" s="35" t="str">
        <f>IF(AND(AB50=Pengiriman!$B$3,AC50=Pengiriman!$C$3),Pengiriman!$A$3,IF(AND(AB50=Pengiriman!$B$4,AC50=Pengiriman!$C$4),Pengiriman!$A$4,IF(AND(AB50=Pengiriman!$B$5,AC50=Pengiriman!$C$5),Pengiriman!$A$5,IF(AND(AB50=Pengiriman!$B$6,AC50=Pengiriman!$C$6),Pengiriman!$A$6,IF(AND(AB50=Pengiriman!$B$7,AC50=Pengiriman!$C$7),Pengiriman!$A$7,IF(AND(AB50=Pengiriman!$B$8,AC50=Pengiriman!$C$8),Pengiriman!$A$8,IF(AND(AB50=Pengiriman!$B$9,AC50=Pengiriman!$C$9),Pengiriman!$A$9,IF(AND(AB50=Pengiriman!$B$10,AC50=Pengiriman!$C$10),Pengiriman!$A$10,"salah"))))))))</f>
        <v>JE01</v>
      </c>
      <c r="AB50" s="35" t="s">
        <v>406</v>
      </c>
      <c r="AC50" s="35" t="s">
        <v>407</v>
      </c>
      <c r="AD50" s="35">
        <f>VLOOKUP(AA50,Pengiriman!$A$3:$D$10,4,FALSE)</f>
        <v>15000</v>
      </c>
      <c r="AE50" s="24" t="s">
        <v>390</v>
      </c>
      <c r="AF50" s="37" t="s">
        <v>377</v>
      </c>
      <c r="AG50" s="24" t="s">
        <v>389</v>
      </c>
      <c r="AH50" s="24">
        <f>VLOOKUP(AE50,Payment!$A$3:$D$9,4,FALSE)</f>
        <v>0</v>
      </c>
    </row>
    <row r="51">
      <c r="A51" s="32" t="s">
        <v>513</v>
      </c>
      <c r="B51" s="33">
        <f>VLOOKUP(A51,Transaksi!$A$3:$B$52,2,FALSE)</f>
        <v>45148</v>
      </c>
      <c r="C51" s="34">
        <f>VLOOKUP(A51,Transaksi!$A$3:$C$52,3,FALSE)</f>
        <v>0.4826967593</v>
      </c>
      <c r="D51" s="35" t="str">
        <f>IF(E51="Agus Budi",Kasir!$A$3,IF(E51="Andreas Hadi",Kasir!$A$4,IF(E51="Rachmad Ramadhan",Kasir!$A$5,IF(E51="Adjie Susanto",Kasir!$A$6,IF(E51="Hasan Hasbullah",Kasir!$A$7,"SALAH")))))</f>
        <v>CHH070593</v>
      </c>
      <c r="E51" s="35" t="s">
        <v>22</v>
      </c>
      <c r="F51" s="36">
        <f>VLOOKUP(D51,Kasir!$A$3:$C$7,3,FALSE)</f>
        <v>34096</v>
      </c>
      <c r="G51" s="35" t="str">
        <f>VLOOKUP(A51,'Detail Transaksi (3NF)'!$A$3:$C$62,3,FALSE)</f>
        <v>SS6648</v>
      </c>
      <c r="H51" s="37" t="str">
        <f>VLOOKUP(G51,Pelanggan!$A$3:$F$22,2,FALSE)</f>
        <v>Samuel Setiawan</v>
      </c>
      <c r="I51" s="37" t="str">
        <f>VLOOKUP(G51,Pelanggan!$A$3:$F$22,3,FALSE)</f>
        <v>Jl Kedinding Tgh</v>
      </c>
      <c r="J51" s="37" t="str">
        <f>VLOOKUP(G51,Pelanggan!$A$3:$F$22,4,FALSE)</f>
        <v>021-47866648</v>
      </c>
      <c r="K51" s="37" t="str">
        <f>VLOOKUP(G51,Pelanggan!$A$3:$F$22,5,FALSE)</f>
        <v>samuelset@gmail.com</v>
      </c>
      <c r="L51" s="37">
        <f>VLOOKUP(G51,Pelanggan!$A$3:$F$22,6,FALSE)</f>
        <v>9.87</v>
      </c>
      <c r="M51" s="37">
        <f t="shared" si="1"/>
        <v>3</v>
      </c>
      <c r="N51" s="37" t="s">
        <v>381</v>
      </c>
      <c r="O51" s="38" t="str">
        <f>VLOOKUP(M51,Membership!$A$3:$G$6,3,FALSE)</f>
        <v>28 x 24 Jam</v>
      </c>
      <c r="P51" s="38">
        <f>VLOOKUP(M51,Membership!$A$3:$G$6,4,FALSE)</f>
        <v>0.05</v>
      </c>
      <c r="Q51" s="37">
        <f>VLOOKUP(M51,Membership!$A$3:$G$6,5,FALSE)</f>
        <v>10000</v>
      </c>
      <c r="R51" s="38" t="s">
        <v>171</v>
      </c>
      <c r="S51" s="24" t="s">
        <v>514</v>
      </c>
      <c r="T51" s="35" t="s">
        <v>149</v>
      </c>
      <c r="U51" s="35" t="s">
        <v>64</v>
      </c>
      <c r="V51" s="35" t="s">
        <v>155</v>
      </c>
      <c r="W51" s="37" t="s">
        <v>151</v>
      </c>
      <c r="X51" s="39">
        <v>25.0</v>
      </c>
      <c r="Y51" s="24">
        <v>1600000.0</v>
      </c>
      <c r="Z51" s="32">
        <v>2.0</v>
      </c>
      <c r="AA51" s="35" t="str">
        <f>IF(AND(AB51=Pengiriman!$B$3,AC51=Pengiriman!$C$3),Pengiriman!$A$3,IF(AND(AB51=Pengiriman!$B$4,AC51=Pengiriman!$C$4),Pengiriman!$A$4,IF(AND(AB51=Pengiriman!$B$5,AC51=Pengiriman!$C$5),Pengiriman!$A$5,IF(AND(AB51=Pengiriman!$B$6,AC51=Pengiriman!$C$6),Pengiriman!$A$6,IF(AND(AB51=Pengiriman!$B$7,AC51=Pengiriman!$C$7),Pengiriman!$A$7,IF(AND(AB51=Pengiriman!$B$8,AC51=Pengiriman!$C$8),Pengiriman!$A$8,IF(AND(AB51=Pengiriman!$B$9,AC51=Pengiriman!$C$9),Pengiriman!$A$9,IF(AND(AB51=Pengiriman!$B$10,AC51=Pengiriman!$C$10),Pengiriman!$A$10,"salah"))))))))</f>
        <v>JE03</v>
      </c>
      <c r="AB51" s="35" t="s">
        <v>406</v>
      </c>
      <c r="AC51" s="35" t="s">
        <v>411</v>
      </c>
      <c r="AD51" s="35">
        <f>VLOOKUP(AA51,Pengiriman!$A$3:$D$10,4,FALSE)</f>
        <v>20000</v>
      </c>
      <c r="AE51" s="24" t="s">
        <v>392</v>
      </c>
      <c r="AF51" s="37" t="s">
        <v>381</v>
      </c>
      <c r="AG51" s="24" t="s">
        <v>389</v>
      </c>
      <c r="AH51" s="24">
        <f>VLOOKUP(AE51,Payment!$A$3:$D$9,4,FALSE)</f>
        <v>0</v>
      </c>
    </row>
    <row r="52">
      <c r="A52" s="32" t="s">
        <v>515</v>
      </c>
      <c r="B52" s="33">
        <f>VLOOKUP(A52,Transaksi!$A$3:$B$52,2,FALSE)</f>
        <v>45073</v>
      </c>
      <c r="C52" s="34">
        <f>VLOOKUP(A52,Transaksi!$A$3:$C$52,3,FALSE)</f>
        <v>0.7642013889</v>
      </c>
      <c r="D52" s="35" t="str">
        <f>IF(E52="Agus Budi",Kasir!$A$3,IF(E52="Andreas Hadi",Kasir!$A$4,IF(E52="Rachmad Ramadhan",Kasir!$A$5,IF(E52="Adjie Susanto",Kasir!$A$6,IF(E52="Hasan Hasbullah",Kasir!$A$7,"SALAH")))))</f>
        <v>CRR170907</v>
      </c>
      <c r="E52" s="35" t="s">
        <v>18</v>
      </c>
      <c r="F52" s="36">
        <f>VLOOKUP(D52,Kasir!$A$3:$C$7,3,FALSE)</f>
        <v>33133</v>
      </c>
      <c r="G52" s="35" t="str">
        <f>VLOOKUP(A52,'Detail Transaksi (3NF)'!$A$3:$C$62,3,FALSE)</f>
        <v>LW6014</v>
      </c>
      <c r="H52" s="37" t="str">
        <f>VLOOKUP(G52,Pelanggan!$A$3:$F$22,2,FALSE)</f>
        <v>Lenny Wijaya</v>
      </c>
      <c r="I52" s="37" t="str">
        <f>VLOOKUP(G52,Pelanggan!$A$3:$F$22,3,FALSE)</f>
        <v>Jl H Abdul Majid 25</v>
      </c>
      <c r="J52" s="37" t="str">
        <f>VLOOKUP(G52,Pelanggan!$A$3:$F$22,4,FALSE)</f>
        <v>021-4806014</v>
      </c>
      <c r="K52" s="37" t="str">
        <f>VLOOKUP(G52,Pelanggan!$A$3:$F$22,5,FALSE)</f>
        <v>lennywijaya00@gmail.com</v>
      </c>
      <c r="L52" s="37">
        <f>VLOOKUP(G52,Pelanggan!$A$3:$F$22,6,FALSE)</f>
        <v>3.56</v>
      </c>
      <c r="M52" s="37">
        <f t="shared" si="1"/>
        <v>1</v>
      </c>
      <c r="N52" s="37" t="s">
        <v>377</v>
      </c>
      <c r="O52" s="38" t="str">
        <f>VLOOKUP(M52,Membership!$A$3:$G$6,3,FALSE)</f>
        <v>7 x 24 Jam</v>
      </c>
      <c r="P52" s="38">
        <f>VLOOKUP(M52,Membership!$A$3:$G$6,4,FALSE)</f>
        <v>0.025</v>
      </c>
      <c r="Q52" s="37">
        <f>VLOOKUP(M52,Membership!$A$3:$G$6,5,FALSE)</f>
        <v>5000</v>
      </c>
      <c r="R52" s="38" t="s">
        <v>272</v>
      </c>
      <c r="S52" s="24" t="s">
        <v>446</v>
      </c>
      <c r="T52" s="35" t="s">
        <v>223</v>
      </c>
      <c r="U52" s="35" t="s">
        <v>34</v>
      </c>
      <c r="V52" s="35" t="s">
        <v>225</v>
      </c>
      <c r="W52" s="37" t="s">
        <v>226</v>
      </c>
      <c r="X52" s="39">
        <v>25.0</v>
      </c>
      <c r="Y52" s="24">
        <v>400000.0</v>
      </c>
      <c r="Z52" s="32">
        <v>2.0</v>
      </c>
      <c r="AA52" s="35" t="str">
        <f>IF(AND(AB52=Pengiriman!$B$3,AC52=Pengiriman!$C$3),Pengiriman!$A$3,IF(AND(AB52=Pengiriman!$B$4,AC52=Pengiriman!$C$4),Pengiriman!$A$4,IF(AND(AB52=Pengiriman!$B$5,AC52=Pengiriman!$C$5),Pengiriman!$A$5,IF(AND(AB52=Pengiriman!$B$6,AC52=Pengiriman!$C$6),Pengiriman!$A$6,IF(AND(AB52=Pengiriman!$B$7,AC52=Pengiriman!$C$7),Pengiriman!$A$7,IF(AND(AB52=Pengiriman!$B$8,AC52=Pengiriman!$C$8),Pengiriman!$A$8,IF(AND(AB52=Pengiriman!$B$9,AC52=Pengiriman!$C$9),Pengiriman!$A$9,IF(AND(AB52=Pengiriman!$B$10,AC52=Pengiriman!$C$10),Pengiriman!$A$10,"salah"))))))))</f>
        <v>JE02</v>
      </c>
      <c r="AB52" s="35" t="s">
        <v>406</v>
      </c>
      <c r="AC52" s="35" t="s">
        <v>409</v>
      </c>
      <c r="AD52" s="35">
        <f>VLOOKUP(AA52,Pengiriman!$A$3:$D$10,4,FALSE)</f>
        <v>10000</v>
      </c>
      <c r="AE52" s="24" t="s">
        <v>390</v>
      </c>
      <c r="AF52" s="37" t="s">
        <v>377</v>
      </c>
      <c r="AG52" s="24" t="s">
        <v>389</v>
      </c>
      <c r="AH52" s="24">
        <f>VLOOKUP(AE52,Payment!$A$3:$D$9,4,FALSE)</f>
        <v>0</v>
      </c>
    </row>
    <row r="53">
      <c r="A53" s="32" t="s">
        <v>516</v>
      </c>
      <c r="B53" s="33">
        <f>VLOOKUP(A53,Transaksi!$A$3:$B$52,2,FALSE)</f>
        <v>44938</v>
      </c>
      <c r="C53" s="34">
        <f>VLOOKUP(A53,Transaksi!$A$3:$C$52,3,FALSE)</f>
        <v>0.2020833333</v>
      </c>
      <c r="D53" s="35" t="str">
        <f>IF(E53="Agus Budi",Kasir!$A$3,IF(E53="Andreas Hadi",Kasir!$A$4,IF(E53="Rachmad Ramadhan",Kasir!$A$5,IF(E53="Adjie Susanto",Kasir!$A$6,IF(E53="Hasan Hasbullah",Kasir!$A$7,"SALAH")))))</f>
        <v>CRR170907</v>
      </c>
      <c r="E53" s="35" t="s">
        <v>18</v>
      </c>
      <c r="F53" s="36">
        <f>VLOOKUP(D53,Kasir!$A$3:$C$7,3,FALSE)</f>
        <v>33133</v>
      </c>
      <c r="G53" s="35" t="str">
        <f>VLOOKUP(A53,'Detail Transaksi (3NF)'!$A$3:$C$62,3,FALSE)</f>
        <v>GP4505</v>
      </c>
      <c r="H53" s="37" t="str">
        <f>VLOOKUP(G53,Pelanggan!$A$3:$F$22,2,FALSE)</f>
        <v>Gregorius Petrus Aji Wijaya</v>
      </c>
      <c r="I53" s="37" t="str">
        <f>VLOOKUP(G53,Pelanggan!$A$3:$F$22,3,FALSE)</f>
        <v>Jl Sutan Iskandar Muda No. 20B</v>
      </c>
      <c r="J53" s="37" t="str">
        <f>VLOOKUP(G53,Pelanggan!$A$3:$F$22,4,FALSE)</f>
        <v>021-5634505</v>
      </c>
      <c r="K53" s="37" t="str">
        <f>VLOOKUP(G53,Pelanggan!$A$3:$F$22,5,FALSE)</f>
        <v>gregpetrus@gmail.com</v>
      </c>
      <c r="L53" s="37">
        <f>VLOOKUP(G53,Pelanggan!$A$3:$F$22,6,FALSE)</f>
        <v>10.11</v>
      </c>
      <c r="M53" s="37">
        <f t="shared" si="1"/>
        <v>0</v>
      </c>
      <c r="N53" s="37" t="s">
        <v>375</v>
      </c>
      <c r="O53" s="38" t="str">
        <f>VLOOKUP(M53,Membership!$A$3:$G$6,3,FALSE)</f>
        <v>2 x 24 Jam</v>
      </c>
      <c r="P53" s="38">
        <f>VLOOKUP(M53,Membership!$A$3:$G$6,4,FALSE)</f>
        <v>0</v>
      </c>
      <c r="Q53" s="37">
        <f>VLOOKUP(M53,Membership!$A$3:$G$6,5,FALSE)</f>
        <v>0</v>
      </c>
      <c r="R53" s="38" t="s">
        <v>277</v>
      </c>
      <c r="S53" s="24" t="s">
        <v>433</v>
      </c>
      <c r="T53" s="35" t="s">
        <v>223</v>
      </c>
      <c r="U53" s="35" t="s">
        <v>34</v>
      </c>
      <c r="V53" s="35" t="s">
        <v>233</v>
      </c>
      <c r="W53" s="37" t="s">
        <v>228</v>
      </c>
      <c r="X53" s="39">
        <v>25.0</v>
      </c>
      <c r="Y53" s="24">
        <v>2100000.0</v>
      </c>
      <c r="Z53" s="32">
        <v>2.0</v>
      </c>
      <c r="AA53" s="32" t="s">
        <v>402</v>
      </c>
      <c r="AB53" s="35" t="s">
        <v>440</v>
      </c>
      <c r="AC53" s="32" t="s">
        <v>404</v>
      </c>
      <c r="AD53" s="35">
        <f>VLOOKUP(AA53,Pengiriman!$A$3:$D$10,4,FALSE)</f>
        <v>0</v>
      </c>
      <c r="AE53" s="24" t="s">
        <v>388</v>
      </c>
      <c r="AF53" s="37" t="s">
        <v>375</v>
      </c>
      <c r="AG53" s="24" t="s">
        <v>389</v>
      </c>
      <c r="AH53" s="24">
        <f>VLOOKUP(AE53,Payment!$A$3:$D$9,4,FALSE)</f>
        <v>0</v>
      </c>
    </row>
    <row r="54">
      <c r="A54" s="32" t="s">
        <v>517</v>
      </c>
      <c r="B54" s="33">
        <f>VLOOKUP(A54,Transaksi!$A$3:$B$52,2,FALSE)</f>
        <v>45172</v>
      </c>
      <c r="C54" s="34">
        <f>VLOOKUP(A54,Transaksi!$A$3:$C$52,3,FALSE)</f>
        <v>0.2987268519</v>
      </c>
      <c r="D54" s="35" t="str">
        <f>IF(E54="Agus Budi",Kasir!$A$3,IF(E54="Andreas Hadi",Kasir!$A$4,IF(E54="Rachmad Ramadhan",Kasir!$A$5,IF(E54="Adjie Susanto",Kasir!$A$6,IF(E54="Hasan Hasbullah",Kasir!$A$7,"SALAH")))))</f>
        <v>CRR170907</v>
      </c>
      <c r="E54" s="35" t="s">
        <v>18</v>
      </c>
      <c r="F54" s="36">
        <f>VLOOKUP(D54,Kasir!$A$3:$C$7,3,FALSE)</f>
        <v>33133</v>
      </c>
      <c r="G54" s="35" t="str">
        <f>VLOOKUP(A54,'Detail Transaksi (3NF)'!$A$3:$C$62,3,FALSE)</f>
        <v>AI5689</v>
      </c>
      <c r="H54" s="37" t="str">
        <f>VLOOKUP(G54,Pelanggan!$A$3:$F$22,2,FALSE)</f>
        <v>Aida Ishak</v>
      </c>
      <c r="I54" s="37" t="str">
        <f>VLOOKUP(G54,Pelanggan!$A$3:$F$22,3,FALSE)</f>
        <v>Jl Pintu Air Raya 58-64 Ged Istana Pasar Baru</v>
      </c>
      <c r="J54" s="37" t="str">
        <f>VLOOKUP(G54,Pelanggan!$A$3:$F$22,4,FALSE)</f>
        <v>021-7665689</v>
      </c>
      <c r="K54" s="37" t="str">
        <f>VLOOKUP(G54,Pelanggan!$A$3:$F$22,5,FALSE)</f>
        <v>aidaishak99@gmail.com</v>
      </c>
      <c r="L54" s="37">
        <f>VLOOKUP(G54,Pelanggan!$A$3:$F$22,6,FALSE)</f>
        <v>4.89</v>
      </c>
      <c r="M54" s="37">
        <f t="shared" si="1"/>
        <v>1</v>
      </c>
      <c r="N54" s="37" t="s">
        <v>377</v>
      </c>
      <c r="O54" s="38" t="str">
        <f>VLOOKUP(M54,Membership!$A$3:$G$6,3,FALSE)</f>
        <v>7 x 24 Jam</v>
      </c>
      <c r="P54" s="38">
        <f>VLOOKUP(M54,Membership!$A$3:$G$6,4,FALSE)</f>
        <v>0.025</v>
      </c>
      <c r="Q54" s="37">
        <f>VLOOKUP(M54,Membership!$A$3:$G$6,5,FALSE)</f>
        <v>5000</v>
      </c>
      <c r="R54" s="38" t="s">
        <v>255</v>
      </c>
      <c r="S54" s="24" t="s">
        <v>518</v>
      </c>
      <c r="T54" s="35" t="s">
        <v>223</v>
      </c>
      <c r="U54" s="35" t="s">
        <v>252</v>
      </c>
      <c r="V54" s="35" t="s">
        <v>230</v>
      </c>
      <c r="W54" s="37" t="s">
        <v>228</v>
      </c>
      <c r="X54" s="39">
        <v>25.0</v>
      </c>
      <c r="Y54" s="24">
        <v>900000.0</v>
      </c>
      <c r="Z54" s="32">
        <v>2.0</v>
      </c>
      <c r="AA54" s="35" t="str">
        <f>IF(AND(AB54=Pengiriman!$B$3,AC54=Pengiriman!$C$3),Pengiriman!$A$3,IF(AND(AB54=Pengiriman!$B$4,AC54=Pengiriman!$C$4),Pengiriman!$A$4,IF(AND(AB54=Pengiriman!$B$5,AC54=Pengiriman!$C$5),Pengiriman!$A$5,IF(AND(AB54=Pengiriman!$B$6,AC54=Pengiriman!$C$6),Pengiriman!$A$6,IF(AND(AB54=Pengiriman!$B$7,AC54=Pengiriman!$C$7),Pengiriman!$A$7,IF(AND(AB54=Pengiriman!$B$8,AC54=Pengiriman!$C$8),Pengiriman!$A$8,IF(AND(AB54=Pengiriman!$B$9,AC54=Pengiriman!$C$9),Pengiriman!$A$9,IF(AND(AB54=Pengiriman!$B$10,AC54=Pengiriman!$C$10),Pengiriman!$A$10,"salah"))))))))</f>
        <v>JT02</v>
      </c>
      <c r="AB54" s="35" t="s">
        <v>418</v>
      </c>
      <c r="AC54" s="35" t="s">
        <v>421</v>
      </c>
      <c r="AD54" s="35">
        <f>VLOOKUP(AA54,Pengiriman!$A$3:$D$10,4,FALSE)</f>
        <v>13500</v>
      </c>
      <c r="AE54" s="24" t="s">
        <v>393</v>
      </c>
      <c r="AF54" s="37" t="s">
        <v>377</v>
      </c>
      <c r="AG54" s="24" t="s">
        <v>394</v>
      </c>
      <c r="AH54" s="24">
        <f>VLOOKUP(AE54,Payment!$A$3:$D$9,4,FALSE)</f>
        <v>0.05</v>
      </c>
    </row>
    <row r="55">
      <c r="A55" s="32" t="s">
        <v>519</v>
      </c>
      <c r="B55" s="33">
        <f>VLOOKUP(A55,Transaksi!$A$3:$B$52,2,FALSE)</f>
        <v>45247</v>
      </c>
      <c r="C55" s="34">
        <f>VLOOKUP(A55,Transaksi!$A$3:$C$52,3,FALSE)</f>
        <v>0.1952430556</v>
      </c>
      <c r="D55" s="35" t="str">
        <f>IF(E55="Agus Budi",Kasir!$A$3,IF(E55="Andreas Hadi",Kasir!$A$4,IF(E55="Rachmad Ramadhan",Kasir!$A$5,IF(E55="Adjie Susanto",Kasir!$A$6,IF(E55="Hasan Hasbullah",Kasir!$A$7,"SALAH")))))</f>
        <v>CAB121299</v>
      </c>
      <c r="E55" s="35" t="s">
        <v>14</v>
      </c>
      <c r="F55" s="36">
        <f>VLOOKUP(D55,Kasir!$A$3:$C$7,3,FALSE)</f>
        <v>36506</v>
      </c>
      <c r="G55" s="35" t="str">
        <f>VLOOKUP(A55,'Detail Transaksi (3NF)'!$A$3:$C$62,3,FALSE)</f>
        <v>BB8015</v>
      </c>
      <c r="H55" s="37" t="str">
        <f>VLOOKUP(G55,Pelanggan!$A$3:$F$22,2,FALSE)</f>
        <v>Bonny Budi Setiawan</v>
      </c>
      <c r="I55" s="37" t="str">
        <f>VLOOKUP(G55,Pelanggan!$A$3:$F$22,3,FALSE)</f>
        <v>Jl Pd Kelapa 1 Bl I-14/5</v>
      </c>
      <c r="J55" s="37" t="str">
        <f>VLOOKUP(G55,Pelanggan!$A$3:$F$22,4,FALSE)</f>
        <v>021 -6928015</v>
      </c>
      <c r="K55" s="37" t="str">
        <f>VLOOKUP(G55,Pelanggan!$A$3:$F$22,5,FALSE)</f>
        <v>bonbudset@gmail.com</v>
      </c>
      <c r="L55" s="37">
        <f>VLOOKUP(G55,Pelanggan!$A$3:$F$22,6,FALSE)</f>
        <v>6.32</v>
      </c>
      <c r="M55" s="37">
        <f t="shared" si="1"/>
        <v>0</v>
      </c>
      <c r="N55" s="37" t="s">
        <v>375</v>
      </c>
      <c r="O55" s="38" t="str">
        <f>VLOOKUP(M55,Membership!$A$3:$G$6,3,FALSE)</f>
        <v>2 x 24 Jam</v>
      </c>
      <c r="P55" s="38">
        <f>VLOOKUP(M55,Membership!$A$3:$G$6,4,FALSE)</f>
        <v>0</v>
      </c>
      <c r="Q55" s="37">
        <f>VLOOKUP(M55,Membership!$A$3:$G$6,5,FALSE)</f>
        <v>0</v>
      </c>
      <c r="R55" s="38" t="s">
        <v>263</v>
      </c>
      <c r="S55" s="24" t="s">
        <v>520</v>
      </c>
      <c r="T55" s="35" t="s">
        <v>223</v>
      </c>
      <c r="U55" s="35" t="s">
        <v>52</v>
      </c>
      <c r="V55" s="35" t="s">
        <v>225</v>
      </c>
      <c r="W55" s="37" t="s">
        <v>228</v>
      </c>
      <c r="X55" s="39">
        <v>25.0</v>
      </c>
      <c r="Y55" s="24">
        <v>600000.0</v>
      </c>
      <c r="Z55" s="32">
        <v>2.0</v>
      </c>
      <c r="AA55" s="35" t="str">
        <f>IF(AND(AB55=Pengiriman!$B$3,AC55=Pengiriman!$C$3),Pengiriman!$A$3,IF(AND(AB55=Pengiriman!$B$4,AC55=Pengiriman!$C$4),Pengiriman!$A$4,IF(AND(AB55=Pengiriman!$B$5,AC55=Pengiriman!$C$5),Pengiriman!$A$5,IF(AND(AB55=Pengiriman!$B$6,AC55=Pengiriman!$C$6),Pengiriman!$A$6,IF(AND(AB55=Pengiriman!$B$7,AC55=Pengiriman!$C$7),Pengiriman!$A$7,IF(AND(AB55=Pengiriman!$B$8,AC55=Pengiriman!$C$8),Pengiriman!$A$8,IF(AND(AB55=Pengiriman!$B$9,AC55=Pengiriman!$C$9),Pengiriman!$A$9,IF(AND(AB55=Pengiriman!$B$10,AC55=Pengiriman!$C$10),Pengiriman!$A$10,"salah"))))))))</f>
        <v>SC01</v>
      </c>
      <c r="AB55" s="35" t="s">
        <v>413</v>
      </c>
      <c r="AC55" s="35" t="s">
        <v>414</v>
      </c>
      <c r="AD55" s="35">
        <f>VLOOKUP(AA55,Pengiriman!$A$3:$D$10,4,FALSE)</f>
        <v>5000</v>
      </c>
      <c r="AE55" s="24" t="s">
        <v>388</v>
      </c>
      <c r="AF55" s="37" t="s">
        <v>375</v>
      </c>
      <c r="AG55" s="24" t="s">
        <v>389</v>
      </c>
      <c r="AH55" s="24">
        <f>VLOOKUP(AE55,Payment!$A$3:$D$9,4,FALSE)</f>
        <v>0</v>
      </c>
    </row>
    <row r="56">
      <c r="A56" s="32" t="s">
        <v>521</v>
      </c>
      <c r="B56" s="33">
        <f>VLOOKUP(A56,Transaksi!$A$3:$B$52,2,FALSE)</f>
        <v>45248</v>
      </c>
      <c r="C56" s="34">
        <f>VLOOKUP(A56,Transaksi!$A$3:$C$52,3,FALSE)</f>
        <v>0.6768865741</v>
      </c>
      <c r="D56" s="35" t="str">
        <f>IF(E56="Agus Budi",Kasir!$A$3,IF(E56="Andreas Hadi",Kasir!$A$4,IF(E56="Rachmad Ramadhan",Kasir!$A$5,IF(E56="Adjie Susanto",Kasir!$A$6,IF(E56="Hasan Hasbullah",Kasir!$A$7,"SALAH")))))</f>
        <v>CHH070593</v>
      </c>
      <c r="E56" s="35" t="s">
        <v>22</v>
      </c>
      <c r="F56" s="36">
        <f>VLOOKUP(D56,Kasir!$A$3:$C$7,3,FALSE)</f>
        <v>34096</v>
      </c>
      <c r="G56" s="35" t="str">
        <f>VLOOKUP(A56,'Detail Transaksi (3NF)'!$A$3:$C$62,3,FALSE)</f>
        <v>RB0308</v>
      </c>
      <c r="H56" s="37" t="str">
        <f>VLOOKUP(G56,Pelanggan!$A$3:$F$22,2,FALSE)</f>
        <v>Ratnawati Budiman</v>
      </c>
      <c r="I56" s="37" t="str">
        <f>VLOOKUP(G56,Pelanggan!$A$3:$F$22,3,FALSE)</f>
        <v>Jl Aipda KS Tubun 1 G</v>
      </c>
      <c r="J56" s="37" t="str">
        <f>VLOOKUP(G56,Pelanggan!$A$3:$F$22,4,FALSE)</f>
        <v>021-6680308</v>
      </c>
      <c r="K56" s="37" t="str">
        <f>VLOOKUP(G56,Pelanggan!$A$3:$F$22,5,FALSE)</f>
        <v>aipdaratnawati@gmail.com</v>
      </c>
      <c r="L56" s="37">
        <f>VLOOKUP(G56,Pelanggan!$A$3:$F$22,6,FALSE)</f>
        <v>8.65</v>
      </c>
      <c r="M56" s="37">
        <f t="shared" si="1"/>
        <v>3</v>
      </c>
      <c r="N56" s="37" t="s">
        <v>381</v>
      </c>
      <c r="O56" s="38" t="str">
        <f>VLOOKUP(M56,Membership!$A$3:$G$6,3,FALSE)</f>
        <v>28 x 24 Jam</v>
      </c>
      <c r="P56" s="38">
        <f>VLOOKUP(M56,Membership!$A$3:$G$6,4,FALSE)</f>
        <v>0.05</v>
      </c>
      <c r="Q56" s="37">
        <f>VLOOKUP(M56,Membership!$A$3:$G$6,5,FALSE)</f>
        <v>10000</v>
      </c>
      <c r="R56" s="38" t="s">
        <v>182</v>
      </c>
      <c r="S56" s="24" t="s">
        <v>522</v>
      </c>
      <c r="T56" s="35" t="s">
        <v>174</v>
      </c>
      <c r="U56" s="35" t="s">
        <v>58</v>
      </c>
      <c r="V56" s="35" t="s">
        <v>183</v>
      </c>
      <c r="W56" s="37" t="s">
        <v>176</v>
      </c>
      <c r="X56" s="39">
        <v>25.0</v>
      </c>
      <c r="Y56" s="24">
        <v>1.2E7</v>
      </c>
      <c r="Z56" s="32">
        <v>1.0</v>
      </c>
      <c r="AA56" s="35" t="str">
        <f>IF(AND(AB56=Pengiriman!$B$3,AC56=Pengiriman!$C$3),Pengiriman!$A$3,IF(AND(AB56=Pengiriman!$B$4,AC56=Pengiriman!$C$4),Pengiriman!$A$4,IF(AND(AB56=Pengiriman!$B$5,AC56=Pengiriman!$C$5),Pengiriman!$A$5,IF(AND(AB56=Pengiriman!$B$6,AC56=Pengiriman!$C$6),Pengiriman!$A$6,IF(AND(AB56=Pengiriman!$B$7,AC56=Pengiriman!$C$7),Pengiriman!$A$7,IF(AND(AB56=Pengiriman!$B$8,AC56=Pengiriman!$C$8),Pengiriman!$A$8,IF(AND(AB56=Pengiriman!$B$9,AC56=Pengiriman!$C$9),Pengiriman!$A$9,IF(AND(AB56=Pengiriman!$B$10,AC56=Pengiriman!$C$10),Pengiriman!$A$10,"salah"))))))))</f>
        <v>JT01</v>
      </c>
      <c r="AB56" s="35" t="s">
        <v>418</v>
      </c>
      <c r="AC56" s="35" t="s">
        <v>419</v>
      </c>
      <c r="AD56" s="35">
        <f>VLOOKUP(AA56,Pengiriman!$A$3:$D$10,4,FALSE)</f>
        <v>9000</v>
      </c>
      <c r="AE56" s="24" t="s">
        <v>396</v>
      </c>
      <c r="AF56" s="37" t="s">
        <v>381</v>
      </c>
      <c r="AG56" s="24" t="s">
        <v>394</v>
      </c>
      <c r="AH56" s="24">
        <f>VLOOKUP(AE56,Payment!$A$3:$D$9,4,FALSE)</f>
        <v>0.02</v>
      </c>
    </row>
    <row r="57">
      <c r="A57" s="32" t="s">
        <v>523</v>
      </c>
      <c r="B57" s="33">
        <f>VLOOKUP(A57,Transaksi!$A$3:$B$52,2,FALSE)</f>
        <v>44974</v>
      </c>
      <c r="C57" s="34">
        <f>VLOOKUP(A57,Transaksi!$A$3:$C$52,3,FALSE)</f>
        <v>0.2555092593</v>
      </c>
      <c r="D57" s="35" t="str">
        <f>IF(E57="Agus Budi",Kasir!$A$3,IF(E57="Andreas Hadi",Kasir!$A$4,IF(E57="Rachmad Ramadhan",Kasir!$A$5,IF(E57="Adjie Susanto",Kasir!$A$6,IF(E57="Hasan Hasbullah",Kasir!$A$7,"SALAH")))))</f>
        <v>CHH070593</v>
      </c>
      <c r="E57" s="35" t="s">
        <v>22</v>
      </c>
      <c r="F57" s="36">
        <f>VLOOKUP(D57,Kasir!$A$3:$C$7,3,FALSE)</f>
        <v>34096</v>
      </c>
      <c r="G57" s="35" t="str">
        <f>VLOOKUP(A57,'Detail Transaksi (3NF)'!$A$3:$C$62,3,FALSE)</f>
        <v>GP4505</v>
      </c>
      <c r="H57" s="37" t="str">
        <f>VLOOKUP(G57,Pelanggan!$A$3:$F$22,2,FALSE)</f>
        <v>Gregorius Petrus Aji Wijaya</v>
      </c>
      <c r="I57" s="37" t="str">
        <f>VLOOKUP(G57,Pelanggan!$A$3:$F$22,3,FALSE)</f>
        <v>Jl Sutan Iskandar Muda No. 20B</v>
      </c>
      <c r="J57" s="37" t="str">
        <f>VLOOKUP(G57,Pelanggan!$A$3:$F$22,4,FALSE)</f>
        <v>021-5634505</v>
      </c>
      <c r="K57" s="37" t="str">
        <f>VLOOKUP(G57,Pelanggan!$A$3:$F$22,5,FALSE)</f>
        <v>gregpetrus@gmail.com</v>
      </c>
      <c r="L57" s="37">
        <f>VLOOKUP(G57,Pelanggan!$A$3:$F$22,6,FALSE)</f>
        <v>10.11</v>
      </c>
      <c r="M57" s="37">
        <f t="shared" si="1"/>
        <v>0</v>
      </c>
      <c r="N57" s="37" t="s">
        <v>375</v>
      </c>
      <c r="O57" s="38" t="str">
        <f>VLOOKUP(M57,Membership!$A$3:$G$6,3,FALSE)</f>
        <v>2 x 24 Jam</v>
      </c>
      <c r="P57" s="38">
        <f>VLOOKUP(M57,Membership!$A$3:$G$6,4,FALSE)</f>
        <v>0</v>
      </c>
      <c r="Q57" s="37">
        <f>VLOOKUP(M57,Membership!$A$3:$G$6,5,FALSE)</f>
        <v>0</v>
      </c>
      <c r="R57" s="38" t="s">
        <v>280</v>
      </c>
      <c r="S57" s="24" t="s">
        <v>524</v>
      </c>
      <c r="T57" s="35" t="s">
        <v>223</v>
      </c>
      <c r="U57" s="35" t="s">
        <v>34</v>
      </c>
      <c r="V57" s="35" t="s">
        <v>239</v>
      </c>
      <c r="W57" s="37" t="s">
        <v>226</v>
      </c>
      <c r="X57" s="39">
        <v>25.0</v>
      </c>
      <c r="Y57" s="24">
        <v>8050000.0</v>
      </c>
      <c r="Z57" s="32">
        <v>2.0</v>
      </c>
      <c r="AA57" s="35" t="str">
        <f>IF(AND(AB57=Pengiriman!$B$3,AC57=Pengiriman!$C$3),Pengiriman!$A$3,IF(AND(AB57=Pengiriman!$B$4,AC57=Pengiriman!$C$4),Pengiriman!$A$4,IF(AND(AB57=Pengiriman!$B$5,AC57=Pengiriman!$C$5),Pengiriman!$A$5,IF(AND(AB57=Pengiriman!$B$6,AC57=Pengiriman!$C$6),Pengiriman!$A$6,IF(AND(AB57=Pengiriman!$B$7,AC57=Pengiriman!$C$7),Pengiriman!$A$7,IF(AND(AB57=Pengiriman!$B$8,AC57=Pengiriman!$C$8),Pengiriman!$A$8,IF(AND(AB57=Pengiriman!$B$9,AC57=Pengiriman!$C$9),Pengiriman!$A$9,IF(AND(AB57=Pengiriman!$B$10,AC57=Pengiriman!$C$10),Pengiriman!$A$10,"salah"))))))))</f>
        <v>JT01</v>
      </c>
      <c r="AB57" s="35" t="s">
        <v>418</v>
      </c>
      <c r="AC57" s="35" t="s">
        <v>419</v>
      </c>
      <c r="AD57" s="35">
        <f>VLOOKUP(AA57,Pengiriman!$A$3:$D$10,4,FALSE)</f>
        <v>9000</v>
      </c>
      <c r="AE57" s="24" t="s">
        <v>388</v>
      </c>
      <c r="AF57" s="37" t="s">
        <v>375</v>
      </c>
      <c r="AG57" s="24" t="s">
        <v>389</v>
      </c>
      <c r="AH57" s="24">
        <f>VLOOKUP(AE57,Payment!$A$3:$D$9,4,FALSE)</f>
        <v>0</v>
      </c>
    </row>
    <row r="58">
      <c r="A58" s="32" t="s">
        <v>525</v>
      </c>
      <c r="B58" s="33">
        <f>VLOOKUP(A58,Transaksi!$A$3:$B$52,2,FALSE)</f>
        <v>44926</v>
      </c>
      <c r="C58" s="34">
        <f>VLOOKUP(A58,Transaksi!$A$3:$C$52,3,FALSE)</f>
        <v>0.7805787037</v>
      </c>
      <c r="D58" s="35" t="str">
        <f>IF(E58="Agus Budi",Kasir!$A$3,IF(E58="Andreas Hadi",Kasir!$A$4,IF(E58="Rachmad Ramadhan",Kasir!$A$5,IF(E58="Adjie Susanto",Kasir!$A$6,IF(E58="Hasan Hasbullah",Kasir!$A$7,"SALAH")))))</f>
        <v>CHH070593</v>
      </c>
      <c r="E58" s="35" t="s">
        <v>22</v>
      </c>
      <c r="F58" s="36">
        <f>VLOOKUP(D58,Kasir!$A$3:$C$7,3,FALSE)</f>
        <v>34096</v>
      </c>
      <c r="G58" s="35" t="str">
        <f>VLOOKUP(A58,'Detail Transaksi (3NF)'!$A$3:$C$62,3,FALSE)</f>
        <v>GP4505</v>
      </c>
      <c r="H58" s="37" t="str">
        <f>VLOOKUP(G58,Pelanggan!$A$3:$F$22,2,FALSE)</f>
        <v>Gregorius Petrus Aji Wijaya</v>
      </c>
      <c r="I58" s="37" t="str">
        <f>VLOOKUP(G58,Pelanggan!$A$3:$F$22,3,FALSE)</f>
        <v>Jl Sutan Iskandar Muda No. 20B</v>
      </c>
      <c r="J58" s="37" t="str">
        <f>VLOOKUP(G58,Pelanggan!$A$3:$F$22,4,FALSE)</f>
        <v>021-5634505</v>
      </c>
      <c r="K58" s="37" t="str">
        <f>VLOOKUP(G58,Pelanggan!$A$3:$F$22,5,FALSE)</f>
        <v>gregpetrus@gmail.com</v>
      </c>
      <c r="L58" s="37">
        <f>VLOOKUP(G58,Pelanggan!$A$3:$F$22,6,FALSE)</f>
        <v>10.11</v>
      </c>
      <c r="M58" s="37">
        <f t="shared" si="1"/>
        <v>0</v>
      </c>
      <c r="N58" s="37" t="s">
        <v>375</v>
      </c>
      <c r="O58" s="38" t="str">
        <f>VLOOKUP(M58,Membership!$A$3:$G$6,3,FALSE)</f>
        <v>2 x 24 Jam</v>
      </c>
      <c r="P58" s="38">
        <f>VLOOKUP(M58,Membership!$A$3:$G$6,4,FALSE)</f>
        <v>0</v>
      </c>
      <c r="Q58" s="37">
        <f>VLOOKUP(M58,Membership!$A$3:$G$6,5,FALSE)</f>
        <v>0</v>
      </c>
      <c r="R58" s="38" t="s">
        <v>201</v>
      </c>
      <c r="S58" s="24" t="s">
        <v>526</v>
      </c>
      <c r="T58" s="35" t="s">
        <v>174</v>
      </c>
      <c r="U58" s="35" t="s">
        <v>64</v>
      </c>
      <c r="V58" s="35" t="s">
        <v>183</v>
      </c>
      <c r="W58" s="37" t="s">
        <v>178</v>
      </c>
      <c r="X58" s="39">
        <v>25.0</v>
      </c>
      <c r="Y58" s="24">
        <v>1.325E7</v>
      </c>
      <c r="Z58" s="32">
        <v>2.0</v>
      </c>
      <c r="AA58" s="35" t="str">
        <f>IF(AND(AB58=Pengiriman!$B$3,AC58=Pengiriman!$C$3),Pengiriman!$A$3,IF(AND(AB58=Pengiriman!$B$4,AC58=Pengiriman!$C$4),Pengiriman!$A$4,IF(AND(AB58=Pengiriman!$B$5,AC58=Pengiriman!$C$5),Pengiriman!$A$5,IF(AND(AB58=Pengiriman!$B$6,AC58=Pengiriman!$C$6),Pengiriman!$A$6,IF(AND(AB58=Pengiriman!$B$7,AC58=Pengiriman!$C$7),Pengiriman!$A$7,IF(AND(AB58=Pengiriman!$B$8,AC58=Pengiriman!$C$8),Pengiriman!$A$8,IF(AND(AB58=Pengiriman!$B$9,AC58=Pengiriman!$C$9),Pengiriman!$A$9,IF(AND(AB58=Pengiriman!$B$10,AC58=Pengiriman!$C$10),Pengiriman!$A$10,"salah"))))))))</f>
        <v>JT01</v>
      </c>
      <c r="AB58" s="35" t="s">
        <v>418</v>
      </c>
      <c r="AC58" s="35" t="s">
        <v>419</v>
      </c>
      <c r="AD58" s="35">
        <f>VLOOKUP(AA58,Pengiriman!$A$3:$D$10,4,FALSE)</f>
        <v>9000</v>
      </c>
      <c r="AE58" s="24" t="s">
        <v>388</v>
      </c>
      <c r="AF58" s="37" t="s">
        <v>375</v>
      </c>
      <c r="AG58" s="24" t="s">
        <v>389</v>
      </c>
      <c r="AH58" s="24">
        <f>VLOOKUP(AE58,Payment!$A$3:$D$9,4,FALSE)</f>
        <v>0</v>
      </c>
    </row>
    <row r="59">
      <c r="A59" s="32" t="s">
        <v>527</v>
      </c>
      <c r="B59" s="33">
        <f>VLOOKUP(A59,Transaksi!$A$3:$B$52,2,FALSE)</f>
        <v>45060</v>
      </c>
      <c r="C59" s="34">
        <f>VLOOKUP(A59,Transaksi!$A$3:$C$52,3,FALSE)</f>
        <v>0.9068402778</v>
      </c>
      <c r="D59" s="35" t="str">
        <f>IF(E59="Agus Budi",Kasir!$A$3,IF(E59="Andreas Hadi",Kasir!$A$4,IF(E59="Rachmad Ramadhan",Kasir!$A$5,IF(E59="Adjie Susanto",Kasir!$A$6,IF(E59="Hasan Hasbullah",Kasir!$A$7,"SALAH")))))</f>
        <v>CRR170907</v>
      </c>
      <c r="E59" s="35" t="s">
        <v>18</v>
      </c>
      <c r="F59" s="36">
        <f>VLOOKUP(D59,Kasir!$A$3:$C$7,3,FALSE)</f>
        <v>33133</v>
      </c>
      <c r="G59" s="35" t="str">
        <f>VLOOKUP(A59,'Detail Transaksi (3NF)'!$A$3:$C$62,3,FALSE)</f>
        <v>NH6056</v>
      </c>
      <c r="H59" s="37" t="str">
        <f>VLOOKUP(G59,Pelanggan!$A$3:$F$22,2,FALSE)</f>
        <v>Niniek Haryani</v>
      </c>
      <c r="I59" s="37" t="str">
        <f>VLOOKUP(G59,Pelanggan!$A$3:$F$22,3,FALSE)</f>
        <v>Jl Salendro Tmr III 9</v>
      </c>
      <c r="J59" s="37" t="str">
        <f>VLOOKUP(G59,Pelanggan!$A$3:$F$22,4,FALSE)</f>
        <v>021-6626056</v>
      </c>
      <c r="K59" s="37" t="str">
        <f>VLOOKUP(G59,Pelanggan!$A$3:$F$22,5,FALSE)</f>
        <v>niniekharyani@gmail.com</v>
      </c>
      <c r="L59" s="37">
        <f>VLOOKUP(G59,Pelanggan!$A$3:$F$22,6,FALSE)</f>
        <v>3.12</v>
      </c>
      <c r="M59" s="37">
        <f t="shared" si="1"/>
        <v>2</v>
      </c>
      <c r="N59" s="37" t="s">
        <v>379</v>
      </c>
      <c r="O59" s="38" t="str">
        <f>VLOOKUP(M59,Membership!$A$3:$G$6,3,FALSE)</f>
        <v>14 x 24 Jam</v>
      </c>
      <c r="P59" s="38">
        <f>VLOOKUP(M59,Membership!$A$3:$G$6,4,FALSE)</f>
        <v>0.035</v>
      </c>
      <c r="Q59" s="37">
        <f>VLOOKUP(M59,Membership!$A$3:$G$6,5,FALSE)</f>
        <v>7500</v>
      </c>
      <c r="R59" s="38" t="s">
        <v>210</v>
      </c>
      <c r="S59" s="24" t="s">
        <v>460</v>
      </c>
      <c r="T59" s="35" t="s">
        <v>174</v>
      </c>
      <c r="U59" s="35" t="s">
        <v>205</v>
      </c>
      <c r="V59" s="35" t="s">
        <v>183</v>
      </c>
      <c r="W59" s="37" t="s">
        <v>178</v>
      </c>
      <c r="X59" s="39">
        <v>25.0</v>
      </c>
      <c r="Y59" s="24">
        <v>1.025E7</v>
      </c>
      <c r="Z59" s="32">
        <v>1.0</v>
      </c>
      <c r="AA59" s="35" t="str">
        <f>IF(AND(AB59=Pengiriman!$B$3,AC59=Pengiriman!$C$3),Pengiriman!$A$3,IF(AND(AB59=Pengiriman!$B$4,AC59=Pengiriman!$C$4),Pengiriman!$A$4,IF(AND(AB59=Pengiriman!$B$5,AC59=Pengiriman!$C$5),Pengiriman!$A$5,IF(AND(AB59=Pengiriman!$B$6,AC59=Pengiriman!$C$6),Pengiriman!$A$6,IF(AND(AB59=Pengiriman!$B$7,AC59=Pengiriman!$C$7),Pengiriman!$A$7,IF(AND(AB59=Pengiriman!$B$8,AC59=Pengiriman!$C$8),Pengiriman!$A$8,IF(AND(AB59=Pengiriman!$B$9,AC59=Pengiriman!$C$9),Pengiriman!$A$9,IF(AND(AB59=Pengiriman!$B$10,AC59=Pengiriman!$C$10),Pengiriman!$A$10,"salah"))))))))</f>
        <v>JE01</v>
      </c>
      <c r="AB59" s="35" t="s">
        <v>406</v>
      </c>
      <c r="AC59" s="35" t="s">
        <v>407</v>
      </c>
      <c r="AD59" s="35">
        <f>VLOOKUP(AA59,Pengiriman!$A$3:$D$10,4,FALSE)</f>
        <v>15000</v>
      </c>
      <c r="AE59" s="24" t="s">
        <v>395</v>
      </c>
      <c r="AF59" s="37" t="s">
        <v>379</v>
      </c>
      <c r="AG59" s="24" t="s">
        <v>394</v>
      </c>
      <c r="AH59" s="24">
        <f>VLOOKUP(AE59,Payment!$A$3:$D$9,4,FALSE)</f>
        <v>0.03</v>
      </c>
    </row>
    <row r="60">
      <c r="A60" s="32" t="s">
        <v>528</v>
      </c>
      <c r="B60" s="33">
        <f>VLOOKUP(A60,Transaksi!$A$3:$B$52,2,FALSE)</f>
        <v>45022</v>
      </c>
      <c r="C60" s="34">
        <f>VLOOKUP(A60,Transaksi!$A$3:$C$52,3,FALSE)</f>
        <v>0.07679398148</v>
      </c>
      <c r="D60" s="35" t="str">
        <f>IF(E60="Agus Budi",Kasir!$A$3,IF(E60="Andreas Hadi",Kasir!$A$4,IF(E60="Rachmad Ramadhan",Kasir!$A$5,IF(E60="Adjie Susanto",Kasir!$A$6,IF(E60="Hasan Hasbullah",Kasir!$A$7,"SALAH")))))</f>
        <v>CAS100897</v>
      </c>
      <c r="E60" s="35" t="s">
        <v>20</v>
      </c>
      <c r="F60" s="36">
        <f>VLOOKUP(D60,Kasir!$A$3:$C$7,3,FALSE)</f>
        <v>35652</v>
      </c>
      <c r="G60" s="35" t="str">
        <f>VLOOKUP(A60,'Detail Transaksi (3NF)'!$A$3:$C$62,3,FALSE)</f>
        <v>AA1403</v>
      </c>
      <c r="H60" s="37" t="str">
        <f>VLOOKUP(G60,Pelanggan!$A$3:$F$22,2,FALSE)</f>
        <v>Ahmaddin Ahmad</v>
      </c>
      <c r="I60" s="37" t="str">
        <f>VLOOKUP(G60,Pelanggan!$A$3:$F$22,3,FALSE)</f>
        <v>Jl KH Moh Mansyur 41 A</v>
      </c>
      <c r="J60" s="37" t="str">
        <f>VLOOKUP(G60,Pelanggan!$A$3:$F$22,4,FALSE)</f>
        <v>021-7651403</v>
      </c>
      <c r="K60" s="37" t="str">
        <f>VLOOKUP(G60,Pelanggan!$A$3:$F$22,5,FALSE)</f>
        <v>ahmaddin@gmail.com</v>
      </c>
      <c r="L60" s="37">
        <f>VLOOKUP(G60,Pelanggan!$A$3:$F$22,6,FALSE)</f>
        <v>1.23</v>
      </c>
      <c r="M60" s="37">
        <f t="shared" si="1"/>
        <v>0</v>
      </c>
      <c r="N60" s="37" t="s">
        <v>375</v>
      </c>
      <c r="O60" s="38" t="str">
        <f>VLOOKUP(M60,Membership!$A$3:$G$6,3,FALSE)</f>
        <v>2 x 24 Jam</v>
      </c>
      <c r="P60" s="38">
        <f>VLOOKUP(M60,Membership!$A$3:$G$6,4,FALSE)</f>
        <v>0</v>
      </c>
      <c r="Q60" s="37">
        <f>VLOOKUP(M60,Membership!$A$3:$G$6,5,FALSE)</f>
        <v>0</v>
      </c>
      <c r="R60" s="38" t="s">
        <v>260</v>
      </c>
      <c r="S60" s="24" t="s">
        <v>529</v>
      </c>
      <c r="T60" s="35" t="s">
        <v>223</v>
      </c>
      <c r="U60" s="35" t="s">
        <v>252</v>
      </c>
      <c r="V60" s="35" t="s">
        <v>239</v>
      </c>
      <c r="W60" s="37" t="s">
        <v>226</v>
      </c>
      <c r="X60" s="39">
        <v>25.0</v>
      </c>
      <c r="Y60" s="24">
        <v>7050000.0</v>
      </c>
      <c r="Z60" s="32">
        <v>2.0</v>
      </c>
      <c r="AA60" s="35" t="str">
        <f>IF(AND(AB60=Pengiriman!$B$3,AC60=Pengiriman!$C$3),Pengiriman!$A$3,IF(AND(AB60=Pengiriman!$B$4,AC60=Pengiriman!$C$4),Pengiriman!$A$4,IF(AND(AB60=Pengiriman!$B$5,AC60=Pengiriman!$C$5),Pengiriman!$A$5,IF(AND(AB60=Pengiriman!$B$6,AC60=Pengiriman!$C$6),Pengiriman!$A$6,IF(AND(AB60=Pengiriman!$B$7,AC60=Pengiriman!$C$7),Pengiriman!$A$7,IF(AND(AB60=Pengiriman!$B$8,AC60=Pengiriman!$C$8),Pengiriman!$A$8,IF(AND(AB60=Pengiriman!$B$9,AC60=Pengiriman!$C$9),Pengiriman!$A$9,IF(AND(AB60=Pengiriman!$B$10,AC60=Pengiriman!$C$10),Pengiriman!$A$10,"salah"))))))))</f>
        <v>JE01</v>
      </c>
      <c r="AB60" s="35" t="s">
        <v>406</v>
      </c>
      <c r="AC60" s="35" t="s">
        <v>407</v>
      </c>
      <c r="AD60" s="35">
        <f>VLOOKUP(AA60,Pengiriman!$A$3:$D$10,4,FALSE)</f>
        <v>15000</v>
      </c>
      <c r="AE60" s="24" t="s">
        <v>388</v>
      </c>
      <c r="AF60" s="37" t="s">
        <v>375</v>
      </c>
      <c r="AG60" s="24" t="s">
        <v>389</v>
      </c>
      <c r="AH60" s="24">
        <f>VLOOKUP(AE60,Payment!$A$3:$D$9,4,FALSE)</f>
        <v>0</v>
      </c>
    </row>
    <row r="61">
      <c r="A61" s="32" t="s">
        <v>530</v>
      </c>
      <c r="B61" s="33">
        <f>VLOOKUP(A61,Transaksi!$A$3:$B$52,2,FALSE)</f>
        <v>45033</v>
      </c>
      <c r="C61" s="34">
        <f>VLOOKUP(A61,Transaksi!$A$3:$C$52,3,FALSE)</f>
        <v>0.9832291667</v>
      </c>
      <c r="D61" s="35" t="str">
        <f>IF(E61="Agus Budi",Kasir!$A$3,IF(E61="Andreas Hadi",Kasir!$A$4,IF(E61="Rachmad Ramadhan",Kasir!$A$5,IF(E61="Adjie Susanto",Kasir!$A$6,IF(E61="Hasan Hasbullah",Kasir!$A$7,"SALAH")))))</f>
        <v>CRR170907</v>
      </c>
      <c r="E61" s="35" t="s">
        <v>18</v>
      </c>
      <c r="F61" s="36">
        <f>VLOOKUP(D61,Kasir!$A$3:$C$7,3,FALSE)</f>
        <v>33133</v>
      </c>
      <c r="G61" s="35" t="str">
        <f>VLOOKUP(A61,'Detail Transaksi (3NF)'!$A$3:$C$62,3,FALSE)</f>
        <v>BT5513</v>
      </c>
      <c r="H61" s="37" t="str">
        <f>VLOOKUP(G61,Pelanggan!$A$3:$F$22,2,FALSE)</f>
        <v>Bong Tjen Khun</v>
      </c>
      <c r="I61" s="37" t="str">
        <f>VLOOKUP(G61,Pelanggan!$A$3:$F$22,3,FALSE)</f>
        <v>Gg Nuri 4-6</v>
      </c>
      <c r="J61" s="37" t="str">
        <f>VLOOKUP(G61,Pelanggan!$A$3:$F$22,4,FALSE)</f>
        <v>021-65305513</v>
      </c>
      <c r="K61" s="37" t="str">
        <f>VLOOKUP(G61,Pelanggan!$A$3:$F$22,5,FALSE)</f>
        <v>bongtjenk@gmail.com</v>
      </c>
      <c r="L61" s="37">
        <f>VLOOKUP(G61,Pelanggan!$A$3:$F$22,6,FALSE)</f>
        <v>5.01</v>
      </c>
      <c r="M61" s="37">
        <f t="shared" si="1"/>
        <v>0</v>
      </c>
      <c r="N61" s="37" t="s">
        <v>375</v>
      </c>
      <c r="O61" s="38" t="str">
        <f>VLOOKUP(M61,Membership!$A$3:$G$6,3,FALSE)</f>
        <v>2 x 24 Jam</v>
      </c>
      <c r="P61" s="38">
        <f>VLOOKUP(M61,Membership!$A$3:$G$6,4,FALSE)</f>
        <v>0</v>
      </c>
      <c r="Q61" s="37">
        <f>VLOOKUP(M61,Membership!$A$3:$G$6,5,FALSE)</f>
        <v>0</v>
      </c>
      <c r="R61" s="38" t="s">
        <v>199</v>
      </c>
      <c r="S61" s="24" t="s">
        <v>531</v>
      </c>
      <c r="T61" s="35" t="s">
        <v>174</v>
      </c>
      <c r="U61" s="35" t="s">
        <v>64</v>
      </c>
      <c r="V61" s="35" t="s">
        <v>180</v>
      </c>
      <c r="W61" s="37" t="s">
        <v>178</v>
      </c>
      <c r="X61" s="39">
        <v>25.0</v>
      </c>
      <c r="Y61" s="24">
        <v>4750000.0</v>
      </c>
      <c r="Z61" s="32">
        <v>1.0</v>
      </c>
      <c r="AA61" s="35" t="str">
        <f>IF(AND(AB61=Pengiriman!$B$3,AC61=Pengiriman!$C$3),Pengiriman!$A$3,IF(AND(AB61=Pengiriman!$B$4,AC61=Pengiriman!$C$4),Pengiriman!$A$4,IF(AND(AB61=Pengiriman!$B$5,AC61=Pengiriman!$C$5),Pengiriman!$A$5,IF(AND(AB61=Pengiriman!$B$6,AC61=Pengiriman!$C$6),Pengiriman!$A$6,IF(AND(AB61=Pengiriman!$B$7,AC61=Pengiriman!$C$7),Pengiriman!$A$7,IF(AND(AB61=Pengiriman!$B$8,AC61=Pengiriman!$C$8),Pengiriman!$A$8,IF(AND(AB61=Pengiriman!$B$9,AC61=Pengiriman!$C$9),Pengiriman!$A$9,IF(AND(AB61=Pengiriman!$B$10,AC61=Pengiriman!$C$10),Pengiriman!$A$10,"salah"))))))))</f>
        <v>JE03</v>
      </c>
      <c r="AB61" s="35" t="s">
        <v>406</v>
      </c>
      <c r="AC61" s="35" t="s">
        <v>411</v>
      </c>
      <c r="AD61" s="35">
        <f>VLOOKUP(AA61,Pengiriman!$A$3:$D$10,4,FALSE)</f>
        <v>20000</v>
      </c>
      <c r="AE61" s="24" t="s">
        <v>388</v>
      </c>
      <c r="AF61" s="37" t="s">
        <v>375</v>
      </c>
      <c r="AG61" s="24" t="s">
        <v>389</v>
      </c>
      <c r="AH61" s="24">
        <f>VLOOKUP(AE61,Payment!$A$3:$D$9,4,FALSE)</f>
        <v>0</v>
      </c>
    </row>
    <row r="62">
      <c r="A62" s="32" t="s">
        <v>532</v>
      </c>
      <c r="B62" s="33">
        <f>VLOOKUP(A62,Transaksi!$A$3:$B$52,2,FALSE)</f>
        <v>45206</v>
      </c>
      <c r="C62" s="34">
        <f>VLOOKUP(A62,Transaksi!$A$3:$C$52,3,FALSE)</f>
        <v>0.8819907407</v>
      </c>
      <c r="D62" s="35" t="str">
        <f>IF(E62="Agus Budi",Kasir!$A$3,IF(E62="Andreas Hadi",Kasir!$A$4,IF(E62="Rachmad Ramadhan",Kasir!$A$5,IF(E62="Adjie Susanto",Kasir!$A$6,IF(E62="Hasan Hasbullah",Kasir!$A$7,"SALAH")))))</f>
        <v>CAS100897</v>
      </c>
      <c r="E62" s="35" t="s">
        <v>20</v>
      </c>
      <c r="F62" s="36">
        <f>VLOOKUP(D62,Kasir!$A$3:$C$7,3,FALSE)</f>
        <v>35652</v>
      </c>
      <c r="G62" s="35" t="str">
        <f>VLOOKUP(A62,'Detail Transaksi (3NF)'!$A$3:$C$62,3,FALSE)</f>
        <v>FI6047</v>
      </c>
      <c r="H62" s="37" t="str">
        <f>VLOOKUP(G62,Pelanggan!$A$3:$F$22,2,FALSE)</f>
        <v>Fransisous Iwo</v>
      </c>
      <c r="I62" s="37" t="str">
        <f>VLOOKUP(G62,Pelanggan!$A$3:$F$22,3,FALSE)</f>
        <v>Jl WR Supratman 27</v>
      </c>
      <c r="J62" s="37" t="str">
        <f>VLOOKUP(G62,Pelanggan!$A$3:$F$22,4,FALSE)</f>
        <v>021-7376047</v>
      </c>
      <c r="K62" s="37" t="str">
        <f>VLOOKUP(G62,Pelanggan!$A$3:$F$22,5,FALSE)</f>
        <v>fransious.iwo@gmail.com</v>
      </c>
      <c r="L62" s="37">
        <f>VLOOKUP(G62,Pelanggan!$A$3:$F$22,6,FALSE)</f>
        <v>7.54</v>
      </c>
      <c r="M62" s="37">
        <f t="shared" si="1"/>
        <v>3</v>
      </c>
      <c r="N62" s="37" t="s">
        <v>381</v>
      </c>
      <c r="O62" s="38" t="str">
        <f>VLOOKUP(M62,Membership!$A$3:$G$6,3,FALSE)</f>
        <v>28 x 24 Jam</v>
      </c>
      <c r="P62" s="38">
        <f>VLOOKUP(M62,Membership!$A$3:$G$6,4,FALSE)</f>
        <v>0.05</v>
      </c>
      <c r="Q62" s="37">
        <f>VLOOKUP(M62,Membership!$A$3:$G$6,5,FALSE)</f>
        <v>10000</v>
      </c>
      <c r="R62" s="38" t="s">
        <v>218</v>
      </c>
      <c r="S62" s="24" t="s">
        <v>533</v>
      </c>
      <c r="T62" s="35" t="s">
        <v>174</v>
      </c>
      <c r="U62" s="35" t="s">
        <v>214</v>
      </c>
      <c r="V62" s="35" t="s">
        <v>183</v>
      </c>
      <c r="W62" s="37" t="s">
        <v>176</v>
      </c>
      <c r="X62" s="39">
        <v>25.0</v>
      </c>
      <c r="Y62" s="24">
        <v>9250000.0</v>
      </c>
      <c r="Z62" s="32">
        <v>1.0</v>
      </c>
      <c r="AA62" s="35" t="str">
        <f>IF(AND(AB62=Pengiriman!$B$3,AC62=Pengiriman!$C$3),Pengiriman!$A$3,IF(AND(AB62=Pengiriman!$B$4,AC62=Pengiriman!$C$4),Pengiriman!$A$4,IF(AND(AB62=Pengiriman!$B$5,AC62=Pengiriman!$C$5),Pengiriman!$A$5,IF(AND(AB62=Pengiriman!$B$6,AC62=Pengiriman!$C$6),Pengiriman!$A$6,IF(AND(AB62=Pengiriman!$B$7,AC62=Pengiriman!$C$7),Pengiriman!$A$7,IF(AND(AB62=Pengiriman!$B$8,AC62=Pengiriman!$C$8),Pengiriman!$A$8,IF(AND(AB62=Pengiriman!$B$9,AC62=Pengiriman!$C$9),Pengiriman!$A$9,IF(AND(AB62=Pengiriman!$B$10,AC62=Pengiriman!$C$10),Pengiriman!$A$10,"salah"))))))))</f>
        <v>JT01</v>
      </c>
      <c r="AB62" s="35" t="s">
        <v>418</v>
      </c>
      <c r="AC62" s="35" t="s">
        <v>419</v>
      </c>
      <c r="AD62" s="35">
        <f>VLOOKUP(AA62,Pengiriman!$A$3:$D$10,4,FALSE)</f>
        <v>9000</v>
      </c>
      <c r="AE62" s="24" t="s">
        <v>392</v>
      </c>
      <c r="AF62" s="37" t="s">
        <v>381</v>
      </c>
      <c r="AG62" s="24" t="s">
        <v>389</v>
      </c>
      <c r="AH62" s="24">
        <f>VLOOKUP(AE62,Payment!$A$3:$D$9,4,FALSE)</f>
        <v>0</v>
      </c>
    </row>
  </sheetData>
  <drawing r:id="rId1"/>
</worksheet>
</file>