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My File\Project\Intern SPil\freshwater-part2\data\"/>
    </mc:Choice>
  </mc:AlternateContent>
  <xr:revisionPtr revIDLastSave="0" documentId="13_ncr:1_{290D0FB4-A0B7-4DA9-B026-8EA212066B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_fix" sheetId="1" r:id="rId1"/>
    <sheet name="Distances_fix" sheetId="2" r:id="rId2"/>
    <sheet name="Master" sheetId="3" r:id="rId3"/>
    <sheet name="Copy of Master" sheetId="4" r:id="rId4"/>
    <sheet name="Sheet 2" sheetId="5" r:id="rId5"/>
    <sheet name="Sheet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6" l="1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H90" i="4"/>
  <c r="K90" i="4" s="1"/>
  <c r="L90" i="4" s="1"/>
  <c r="M90" i="4" s="1"/>
  <c r="G90" i="4"/>
  <c r="D90" i="4"/>
  <c r="H89" i="4"/>
  <c r="K89" i="4" s="1"/>
  <c r="L89" i="4" s="1"/>
  <c r="M89" i="4" s="1"/>
  <c r="G89" i="4"/>
  <c r="D89" i="4"/>
  <c r="H88" i="4"/>
  <c r="K88" i="4" s="1"/>
  <c r="L88" i="4" s="1"/>
  <c r="M88" i="4" s="1"/>
  <c r="G88" i="4"/>
  <c r="D88" i="4"/>
  <c r="H87" i="4"/>
  <c r="K87" i="4" s="1"/>
  <c r="L87" i="4" s="1"/>
  <c r="M87" i="4" s="1"/>
  <c r="G87" i="4"/>
  <c r="D87" i="4"/>
  <c r="K86" i="4"/>
  <c r="L86" i="4" s="1"/>
  <c r="M86" i="4" s="1"/>
  <c r="H86" i="4"/>
  <c r="G86" i="4"/>
  <c r="D86" i="4"/>
  <c r="H85" i="4"/>
  <c r="K85" i="4" s="1"/>
  <c r="L85" i="4" s="1"/>
  <c r="M85" i="4" s="1"/>
  <c r="G85" i="4"/>
  <c r="D85" i="4"/>
  <c r="K84" i="4"/>
  <c r="L84" i="4" s="1"/>
  <c r="M84" i="4" s="1"/>
  <c r="H84" i="4"/>
  <c r="G84" i="4"/>
  <c r="D84" i="4"/>
  <c r="H83" i="4"/>
  <c r="K83" i="4" s="1"/>
  <c r="L83" i="4" s="1"/>
  <c r="M83" i="4" s="1"/>
  <c r="G83" i="4"/>
  <c r="D83" i="4"/>
  <c r="H82" i="4"/>
  <c r="K82" i="4" s="1"/>
  <c r="L82" i="4" s="1"/>
  <c r="M82" i="4" s="1"/>
  <c r="G82" i="4"/>
  <c r="D82" i="4"/>
  <c r="H81" i="4"/>
  <c r="K81" i="4" s="1"/>
  <c r="L81" i="4" s="1"/>
  <c r="M81" i="4" s="1"/>
  <c r="G81" i="4"/>
  <c r="D81" i="4"/>
  <c r="K80" i="4"/>
  <c r="L80" i="4" s="1"/>
  <c r="M80" i="4" s="1"/>
  <c r="H80" i="4"/>
  <c r="G80" i="4"/>
  <c r="D80" i="4"/>
  <c r="H79" i="4"/>
  <c r="K79" i="4" s="1"/>
  <c r="L79" i="4" s="1"/>
  <c r="M79" i="4" s="1"/>
  <c r="G79" i="4"/>
  <c r="D79" i="4"/>
  <c r="K78" i="4"/>
  <c r="L78" i="4" s="1"/>
  <c r="M78" i="4" s="1"/>
  <c r="H78" i="4"/>
  <c r="G78" i="4"/>
  <c r="D78" i="4"/>
  <c r="H77" i="4"/>
  <c r="K77" i="4" s="1"/>
  <c r="L77" i="4" s="1"/>
  <c r="M77" i="4" s="1"/>
  <c r="G77" i="4"/>
  <c r="D77" i="4"/>
  <c r="K76" i="4"/>
  <c r="L76" i="4" s="1"/>
  <c r="M76" i="4" s="1"/>
  <c r="H76" i="4"/>
  <c r="G76" i="4"/>
  <c r="D76" i="4"/>
  <c r="H75" i="4"/>
  <c r="K75" i="4" s="1"/>
  <c r="L75" i="4" s="1"/>
  <c r="M75" i="4" s="1"/>
  <c r="G75" i="4"/>
  <c r="D75" i="4"/>
  <c r="H74" i="4"/>
  <c r="K74" i="4" s="1"/>
  <c r="L74" i="4" s="1"/>
  <c r="M74" i="4" s="1"/>
  <c r="G74" i="4"/>
  <c r="D74" i="4"/>
  <c r="H73" i="4"/>
  <c r="K73" i="4" s="1"/>
  <c r="L73" i="4" s="1"/>
  <c r="M73" i="4" s="1"/>
  <c r="G73" i="4"/>
  <c r="D73" i="4"/>
  <c r="K72" i="4"/>
  <c r="L72" i="4" s="1"/>
  <c r="M72" i="4" s="1"/>
  <c r="H72" i="4"/>
  <c r="G72" i="4"/>
  <c r="D72" i="4"/>
  <c r="H71" i="4"/>
  <c r="K71" i="4" s="1"/>
  <c r="L71" i="4" s="1"/>
  <c r="M71" i="4" s="1"/>
  <c r="G71" i="4"/>
  <c r="D71" i="4"/>
  <c r="K70" i="4"/>
  <c r="L70" i="4" s="1"/>
  <c r="M70" i="4" s="1"/>
  <c r="H70" i="4"/>
  <c r="G70" i="4"/>
  <c r="D70" i="4"/>
  <c r="H69" i="4"/>
  <c r="K69" i="4" s="1"/>
  <c r="L69" i="4" s="1"/>
  <c r="M69" i="4" s="1"/>
  <c r="G69" i="4"/>
  <c r="D69" i="4"/>
  <c r="K68" i="4"/>
  <c r="L68" i="4" s="1"/>
  <c r="M68" i="4" s="1"/>
  <c r="H68" i="4"/>
  <c r="G68" i="4"/>
  <c r="D68" i="4"/>
  <c r="H67" i="4"/>
  <c r="K67" i="4" s="1"/>
  <c r="L67" i="4" s="1"/>
  <c r="M67" i="4" s="1"/>
  <c r="G67" i="4"/>
  <c r="D67" i="4"/>
  <c r="H66" i="4"/>
  <c r="K66" i="4" s="1"/>
  <c r="L66" i="4" s="1"/>
  <c r="M66" i="4" s="1"/>
  <c r="G66" i="4"/>
  <c r="D66" i="4"/>
  <c r="H65" i="4"/>
  <c r="K65" i="4" s="1"/>
  <c r="L65" i="4" s="1"/>
  <c r="M65" i="4" s="1"/>
  <c r="G65" i="4"/>
  <c r="D65" i="4"/>
  <c r="K64" i="4"/>
  <c r="L64" i="4" s="1"/>
  <c r="M64" i="4" s="1"/>
  <c r="H64" i="4"/>
  <c r="G64" i="4"/>
  <c r="D64" i="4"/>
  <c r="H63" i="4"/>
  <c r="K63" i="4" s="1"/>
  <c r="L63" i="4" s="1"/>
  <c r="M63" i="4" s="1"/>
  <c r="G63" i="4"/>
  <c r="D63" i="4"/>
  <c r="K62" i="4"/>
  <c r="L62" i="4" s="1"/>
  <c r="M62" i="4" s="1"/>
  <c r="H62" i="4"/>
  <c r="G62" i="4"/>
  <c r="D62" i="4"/>
  <c r="H61" i="4"/>
  <c r="K61" i="4" s="1"/>
  <c r="L61" i="4" s="1"/>
  <c r="M61" i="4" s="1"/>
  <c r="G61" i="4"/>
  <c r="D61" i="4"/>
  <c r="K60" i="4"/>
  <c r="L60" i="4" s="1"/>
  <c r="M60" i="4" s="1"/>
  <c r="H60" i="4"/>
  <c r="G60" i="4"/>
  <c r="D60" i="4"/>
  <c r="H59" i="4"/>
  <c r="K59" i="4" s="1"/>
  <c r="L59" i="4" s="1"/>
  <c r="M59" i="4" s="1"/>
  <c r="G59" i="4"/>
  <c r="D59" i="4"/>
  <c r="H58" i="4"/>
  <c r="K58" i="4" s="1"/>
  <c r="L58" i="4" s="1"/>
  <c r="M58" i="4" s="1"/>
  <c r="G58" i="4"/>
  <c r="D58" i="4"/>
  <c r="H57" i="4"/>
  <c r="K57" i="4" s="1"/>
  <c r="L57" i="4" s="1"/>
  <c r="M57" i="4" s="1"/>
  <c r="G57" i="4"/>
  <c r="D57" i="4"/>
  <c r="K56" i="4"/>
  <c r="L56" i="4" s="1"/>
  <c r="M56" i="4" s="1"/>
  <c r="H56" i="4"/>
  <c r="G56" i="4"/>
  <c r="D56" i="4"/>
  <c r="H55" i="4"/>
  <c r="K55" i="4" s="1"/>
  <c r="L55" i="4" s="1"/>
  <c r="M55" i="4" s="1"/>
  <c r="G55" i="4"/>
  <c r="D55" i="4"/>
  <c r="K54" i="4"/>
  <c r="L54" i="4" s="1"/>
  <c r="M54" i="4" s="1"/>
  <c r="H54" i="4"/>
  <c r="G54" i="4"/>
  <c r="D54" i="4"/>
  <c r="H53" i="4"/>
  <c r="K53" i="4" s="1"/>
  <c r="L53" i="4" s="1"/>
  <c r="M53" i="4" s="1"/>
  <c r="G53" i="4"/>
  <c r="D53" i="4"/>
  <c r="K52" i="4"/>
  <c r="L52" i="4" s="1"/>
  <c r="M52" i="4" s="1"/>
  <c r="H52" i="4"/>
  <c r="G52" i="4"/>
  <c r="D52" i="4"/>
  <c r="H51" i="4"/>
  <c r="K51" i="4" s="1"/>
  <c r="L51" i="4" s="1"/>
  <c r="M51" i="4" s="1"/>
  <c r="G51" i="4"/>
  <c r="D51" i="4"/>
  <c r="H50" i="4"/>
  <c r="K50" i="4" s="1"/>
  <c r="L50" i="4" s="1"/>
  <c r="M50" i="4" s="1"/>
  <c r="G50" i="4"/>
  <c r="D50" i="4"/>
  <c r="H49" i="4"/>
  <c r="K49" i="4" s="1"/>
  <c r="L49" i="4" s="1"/>
  <c r="M49" i="4" s="1"/>
  <c r="G49" i="4"/>
  <c r="D49" i="4"/>
  <c r="K48" i="4"/>
  <c r="L48" i="4" s="1"/>
  <c r="M48" i="4" s="1"/>
  <c r="H48" i="4"/>
  <c r="G48" i="4"/>
  <c r="D48" i="4"/>
  <c r="H47" i="4"/>
  <c r="K47" i="4" s="1"/>
  <c r="L47" i="4" s="1"/>
  <c r="M47" i="4" s="1"/>
  <c r="G47" i="4"/>
  <c r="D47" i="4"/>
  <c r="K46" i="4"/>
  <c r="L46" i="4" s="1"/>
  <c r="M46" i="4" s="1"/>
  <c r="H46" i="4"/>
  <c r="G46" i="4"/>
  <c r="D46" i="4"/>
  <c r="H45" i="4"/>
  <c r="K45" i="4" s="1"/>
  <c r="L45" i="4" s="1"/>
  <c r="M45" i="4" s="1"/>
  <c r="G45" i="4"/>
  <c r="D45" i="4"/>
  <c r="K44" i="4"/>
  <c r="L44" i="4" s="1"/>
  <c r="M44" i="4" s="1"/>
  <c r="H44" i="4"/>
  <c r="G44" i="4"/>
  <c r="D44" i="4"/>
  <c r="H43" i="4"/>
  <c r="K43" i="4" s="1"/>
  <c r="L43" i="4" s="1"/>
  <c r="M43" i="4" s="1"/>
  <c r="G43" i="4"/>
  <c r="D43" i="4"/>
  <c r="H42" i="4"/>
  <c r="K42" i="4" s="1"/>
  <c r="L42" i="4" s="1"/>
  <c r="M42" i="4" s="1"/>
  <c r="G42" i="4"/>
  <c r="D42" i="4"/>
  <c r="H41" i="4"/>
  <c r="K41" i="4" s="1"/>
  <c r="L41" i="4" s="1"/>
  <c r="M41" i="4" s="1"/>
  <c r="G41" i="4"/>
  <c r="D41" i="4"/>
  <c r="K40" i="4"/>
  <c r="L40" i="4" s="1"/>
  <c r="M40" i="4" s="1"/>
  <c r="H40" i="4"/>
  <c r="G40" i="4"/>
  <c r="D40" i="4"/>
  <c r="H39" i="4"/>
  <c r="K39" i="4" s="1"/>
  <c r="L39" i="4" s="1"/>
  <c r="M39" i="4" s="1"/>
  <c r="G39" i="4"/>
  <c r="D39" i="4"/>
  <c r="K38" i="4"/>
  <c r="L38" i="4" s="1"/>
  <c r="M38" i="4" s="1"/>
  <c r="H38" i="4"/>
  <c r="G38" i="4"/>
  <c r="D38" i="4"/>
  <c r="H37" i="4"/>
  <c r="K37" i="4" s="1"/>
  <c r="L37" i="4" s="1"/>
  <c r="M37" i="4" s="1"/>
  <c r="G37" i="4"/>
  <c r="D37" i="4"/>
  <c r="K36" i="4"/>
  <c r="L36" i="4" s="1"/>
  <c r="M36" i="4" s="1"/>
  <c r="H36" i="4"/>
  <c r="G36" i="4"/>
  <c r="D36" i="4"/>
  <c r="H35" i="4"/>
  <c r="K35" i="4" s="1"/>
  <c r="L35" i="4" s="1"/>
  <c r="M35" i="4" s="1"/>
  <c r="G35" i="4"/>
  <c r="D35" i="4"/>
  <c r="H34" i="4"/>
  <c r="K34" i="4" s="1"/>
  <c r="L34" i="4" s="1"/>
  <c r="M34" i="4" s="1"/>
  <c r="G34" i="4"/>
  <c r="D34" i="4"/>
  <c r="H33" i="4"/>
  <c r="K33" i="4" s="1"/>
  <c r="L33" i="4" s="1"/>
  <c r="M33" i="4" s="1"/>
  <c r="G33" i="4"/>
  <c r="D33" i="4"/>
  <c r="K32" i="4"/>
  <c r="L32" i="4" s="1"/>
  <c r="M32" i="4" s="1"/>
  <c r="H32" i="4"/>
  <c r="G32" i="4"/>
  <c r="D32" i="4"/>
  <c r="H31" i="4"/>
  <c r="K31" i="4" s="1"/>
  <c r="L31" i="4" s="1"/>
  <c r="M31" i="4" s="1"/>
  <c r="G31" i="4"/>
  <c r="D31" i="4"/>
  <c r="K30" i="4"/>
  <c r="L30" i="4" s="1"/>
  <c r="M30" i="4" s="1"/>
  <c r="H30" i="4"/>
  <c r="G30" i="4"/>
  <c r="D30" i="4"/>
  <c r="H29" i="4"/>
  <c r="K29" i="4" s="1"/>
  <c r="L29" i="4" s="1"/>
  <c r="M29" i="4" s="1"/>
  <c r="G29" i="4"/>
  <c r="D29" i="4"/>
  <c r="K28" i="4"/>
  <c r="L28" i="4" s="1"/>
  <c r="M28" i="4" s="1"/>
  <c r="H28" i="4"/>
  <c r="G28" i="4"/>
  <c r="D28" i="4"/>
  <c r="H27" i="4"/>
  <c r="K27" i="4" s="1"/>
  <c r="L27" i="4" s="1"/>
  <c r="M27" i="4" s="1"/>
  <c r="G27" i="4"/>
  <c r="D27" i="4"/>
  <c r="H26" i="4"/>
  <c r="K26" i="4" s="1"/>
  <c r="L26" i="4" s="1"/>
  <c r="M26" i="4" s="1"/>
  <c r="G26" i="4"/>
  <c r="D26" i="4"/>
  <c r="H25" i="4"/>
  <c r="K25" i="4" s="1"/>
  <c r="L25" i="4" s="1"/>
  <c r="M25" i="4" s="1"/>
  <c r="G25" i="4"/>
  <c r="D25" i="4"/>
  <c r="K24" i="4"/>
  <c r="L24" i="4" s="1"/>
  <c r="M24" i="4" s="1"/>
  <c r="H24" i="4"/>
  <c r="G24" i="4"/>
  <c r="D24" i="4"/>
  <c r="H23" i="4"/>
  <c r="K23" i="4" s="1"/>
  <c r="L23" i="4" s="1"/>
  <c r="M23" i="4" s="1"/>
  <c r="G23" i="4"/>
  <c r="D23" i="4"/>
  <c r="K22" i="4"/>
  <c r="L22" i="4" s="1"/>
  <c r="M22" i="4" s="1"/>
  <c r="H22" i="4"/>
  <c r="G22" i="4"/>
  <c r="D22" i="4"/>
  <c r="H21" i="4"/>
  <c r="K21" i="4" s="1"/>
  <c r="L21" i="4" s="1"/>
  <c r="M21" i="4" s="1"/>
  <c r="G21" i="4"/>
  <c r="D21" i="4"/>
  <c r="K20" i="4"/>
  <c r="L20" i="4" s="1"/>
  <c r="M20" i="4" s="1"/>
  <c r="H20" i="4"/>
  <c r="G20" i="4"/>
  <c r="D20" i="4"/>
  <c r="H19" i="4"/>
  <c r="K19" i="4" s="1"/>
  <c r="L19" i="4" s="1"/>
  <c r="M19" i="4" s="1"/>
  <c r="G19" i="4"/>
  <c r="D19" i="4"/>
  <c r="H18" i="4"/>
  <c r="K18" i="4" s="1"/>
  <c r="L18" i="4" s="1"/>
  <c r="M18" i="4" s="1"/>
  <c r="G18" i="4"/>
  <c r="D18" i="4"/>
  <c r="H17" i="4"/>
  <c r="K17" i="4" s="1"/>
  <c r="L17" i="4" s="1"/>
  <c r="M17" i="4" s="1"/>
  <c r="G17" i="4"/>
  <c r="D17" i="4"/>
  <c r="K16" i="4"/>
  <c r="L16" i="4" s="1"/>
  <c r="M16" i="4" s="1"/>
  <c r="H16" i="4"/>
  <c r="G16" i="4"/>
  <c r="D16" i="4"/>
  <c r="H15" i="4"/>
  <c r="K15" i="4" s="1"/>
  <c r="L15" i="4" s="1"/>
  <c r="M15" i="4" s="1"/>
  <c r="G15" i="4"/>
  <c r="D15" i="4"/>
  <c r="K14" i="4"/>
  <c r="L14" i="4" s="1"/>
  <c r="M14" i="4" s="1"/>
  <c r="H14" i="4"/>
  <c r="G14" i="4"/>
  <c r="D14" i="4"/>
  <c r="H13" i="4"/>
  <c r="K13" i="4" s="1"/>
  <c r="L13" i="4" s="1"/>
  <c r="M13" i="4" s="1"/>
  <c r="G13" i="4"/>
  <c r="D13" i="4"/>
  <c r="K12" i="4"/>
  <c r="L12" i="4" s="1"/>
  <c r="M12" i="4" s="1"/>
  <c r="H12" i="4"/>
  <c r="G12" i="4"/>
  <c r="D12" i="4"/>
  <c r="H11" i="4"/>
  <c r="K11" i="4" s="1"/>
  <c r="L11" i="4" s="1"/>
  <c r="M11" i="4" s="1"/>
  <c r="G11" i="4"/>
  <c r="D11" i="4"/>
  <c r="H10" i="4"/>
  <c r="K10" i="4" s="1"/>
  <c r="L10" i="4" s="1"/>
  <c r="M10" i="4" s="1"/>
  <c r="G10" i="4"/>
  <c r="D10" i="4"/>
  <c r="H9" i="4"/>
  <c r="K9" i="4" s="1"/>
  <c r="L9" i="4" s="1"/>
  <c r="M9" i="4" s="1"/>
  <c r="G9" i="4"/>
  <c r="D9" i="4"/>
  <c r="K8" i="4"/>
  <c r="L8" i="4" s="1"/>
  <c r="M8" i="4" s="1"/>
  <c r="H8" i="4"/>
  <c r="G8" i="4"/>
  <c r="D8" i="4"/>
  <c r="H7" i="4"/>
  <c r="K7" i="4" s="1"/>
  <c r="L7" i="4" s="1"/>
  <c r="M7" i="4" s="1"/>
  <c r="G7" i="4"/>
  <c r="D7" i="4"/>
  <c r="K6" i="4"/>
  <c r="L6" i="4" s="1"/>
  <c r="M6" i="4" s="1"/>
  <c r="H6" i="4"/>
  <c r="G6" i="4"/>
  <c r="D6" i="4"/>
  <c r="H5" i="4"/>
  <c r="K5" i="4" s="1"/>
  <c r="L5" i="4" s="1"/>
  <c r="M5" i="4" s="1"/>
  <c r="G5" i="4"/>
  <c r="D5" i="4"/>
  <c r="K4" i="4"/>
  <c r="L4" i="4" s="1"/>
  <c r="M4" i="4" s="1"/>
  <c r="H4" i="4"/>
  <c r="G4" i="4"/>
  <c r="D4" i="4"/>
  <c r="H3" i="4"/>
  <c r="K3" i="4" s="1"/>
  <c r="L3" i="4" s="1"/>
  <c r="M3" i="4" s="1"/>
  <c r="G3" i="4"/>
  <c r="D3" i="4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</calcChain>
</file>

<file path=xl/sharedStrings.xml><?xml version="1.0" encoding="utf-8"?>
<sst xmlns="http://schemas.openxmlformats.org/spreadsheetml/2006/main" count="1017" uniqueCount="302">
  <si>
    <t>SHIP-ROUTE</t>
  </si>
  <si>
    <t>AVG_SPEED</t>
  </si>
  <si>
    <t>DISTANCE</t>
  </si>
  <si>
    <t>FRESH_WATER</t>
  </si>
  <si>
    <t>OKI-JAKARTA</t>
  </si>
  <si>
    <t>JAKARTA-SURABAYA</t>
  </si>
  <si>
    <t>SURABAYA-BALIKPAPAN</t>
  </si>
  <si>
    <t>BALIKPAPAN-PALU</t>
  </si>
  <si>
    <t>PALU-SURABAYA</t>
  </si>
  <si>
    <t>SURABAYA-MAKASSAR</t>
  </si>
  <si>
    <t>MAKASSAR-BAUBAU</t>
  </si>
  <si>
    <t>BAUBAU-KENDARI</t>
  </si>
  <si>
    <t>KENDARI-SURABAYA</t>
  </si>
  <si>
    <t>MAKASSAR-BAU-BAU</t>
  </si>
  <si>
    <t>MAKASSAR-KENDARI</t>
  </si>
  <si>
    <t>KENDARI-BAUBAU</t>
  </si>
  <si>
    <t>BAUBAU-SURABAYA</t>
  </si>
  <si>
    <t>MAKASSAR-BAUABAU</t>
  </si>
  <si>
    <t>KENDARI-MAKASSAR</t>
  </si>
  <si>
    <t>MAKASSAR-SURABAYA</t>
  </si>
  <si>
    <t>MAKASSAR-MANOKWARI</t>
  </si>
  <si>
    <t>MANOKWARI-NABIRE</t>
  </si>
  <si>
    <t>NABIRE-BIAK</t>
  </si>
  <si>
    <t>BIAK-SERUI</t>
  </si>
  <si>
    <t>SERUI-AMBON</t>
  </si>
  <si>
    <t>AMBON-SURABAYA</t>
  </si>
  <si>
    <t>KENDARI-BOMBANA</t>
  </si>
  <si>
    <t>BOMBANA-SURABAYA</t>
  </si>
  <si>
    <t>SURABAYA-BAUBAU</t>
  </si>
  <si>
    <t>BANJARMASIN-SURABAYA</t>
  </si>
  <si>
    <t>SURABAYA-TARAKAN</t>
  </si>
  <si>
    <t>TARAKAN-SURABAYA</t>
  </si>
  <si>
    <t>SURABAYA-PALU</t>
  </si>
  <si>
    <t>PALU-TARAKAN</t>
  </si>
  <si>
    <t>TARAKAN-NUNUKAN</t>
  </si>
  <si>
    <t>NUNUKAN-SURABAYA</t>
  </si>
  <si>
    <t>No</t>
  </si>
  <si>
    <t>Departure</t>
  </si>
  <si>
    <t>Destination</t>
  </si>
  <si>
    <t>Date at sea</t>
  </si>
  <si>
    <t>Date arrival</t>
  </si>
  <si>
    <t>Fresh water cons. At sea</t>
  </si>
  <si>
    <t>Avg speed at sea</t>
  </si>
  <si>
    <t>Trip duration</t>
  </si>
  <si>
    <t>Distance</t>
  </si>
  <si>
    <t>OKI</t>
  </si>
  <si>
    <t>JAKARTA</t>
  </si>
  <si>
    <t>SURABAYA</t>
  </si>
  <si>
    <t>BALIKPAPAN</t>
  </si>
  <si>
    <t>PALU</t>
  </si>
  <si>
    <t>1/13/2023 14:44:00</t>
  </si>
  <si>
    <t>MAKASSAR</t>
  </si>
  <si>
    <t>1/20/2023 12:54</t>
  </si>
  <si>
    <t>1/21/2023 12:34 PM</t>
  </si>
  <si>
    <t>BAUBAU</t>
  </si>
  <si>
    <t xml:space="preserve">1/22/2023 12:34 </t>
  </si>
  <si>
    <t>1/23/2023 12:04 PM</t>
  </si>
  <si>
    <t>KENDARI</t>
  </si>
  <si>
    <t>1/25/2023 12:43 PM</t>
  </si>
  <si>
    <t>1/26/2023 12:05 PM</t>
  </si>
  <si>
    <t>1/27/2023 12:48 PM</t>
  </si>
  <si>
    <t>BAU-BAU</t>
  </si>
  <si>
    <t>2/14/2023 1:04 PM</t>
  </si>
  <si>
    <t>2/15/2023 12:02 PM</t>
  </si>
  <si>
    <t>2/16/2023 12:22 PM</t>
  </si>
  <si>
    <t>2/17/2023 12:38 PM</t>
  </si>
  <si>
    <t>2/19/2023 12:21 PM</t>
  </si>
  <si>
    <t>2/20/2023 12:16 PM</t>
  </si>
  <si>
    <t>2/20/2023 12:30 PM</t>
  </si>
  <si>
    <t>2/24/2023 3:38 PM</t>
  </si>
  <si>
    <t>2/26/2023 12:38 PM</t>
  </si>
  <si>
    <t>2/27/2023 1:14 PM</t>
  </si>
  <si>
    <t>2/27/2023 1:29 PM</t>
  </si>
  <si>
    <t>2/28/2023 12:44 PM</t>
  </si>
  <si>
    <t>3/13/2023 12:36 PM</t>
  </si>
  <si>
    <t>3/13/2023 12:48 PM</t>
  </si>
  <si>
    <t>3/14/2023 1:03 PM</t>
  </si>
  <si>
    <t>3/16/2023 12:26 PM</t>
  </si>
  <si>
    <t>3/17/2023 12:43 PM</t>
  </si>
  <si>
    <t>3/18/2023 12:36 PM</t>
  </si>
  <si>
    <t>3/21/2023 1:53 PM</t>
  </si>
  <si>
    <t>3/23/2023 2:04 PM</t>
  </si>
  <si>
    <t>3/25/2023 12:39 PM</t>
  </si>
  <si>
    <t>3/25/2023 12:51 PM</t>
  </si>
  <si>
    <t>3/27/2023 12:32 PM</t>
  </si>
  <si>
    <t>3/28/2023 1:24 PM</t>
  </si>
  <si>
    <t>3/29/2023 12:47 PM</t>
  </si>
  <si>
    <t>3/31/2023 12:51 PM</t>
  </si>
  <si>
    <t>4/20/2023 1:47 PM</t>
  </si>
  <si>
    <t>4/22/2023 2:59 PM</t>
  </si>
  <si>
    <t>BAUABAU</t>
  </si>
  <si>
    <t>4/25/2023 12:02 PM</t>
  </si>
  <si>
    <t>4/26/2023 12:48 PM</t>
  </si>
  <si>
    <t>Baubau</t>
  </si>
  <si>
    <t>Kendari</t>
  </si>
  <si>
    <t>4/27/2023 1:12 PM</t>
  </si>
  <si>
    <t>4/28/2023 1:10 PM</t>
  </si>
  <si>
    <t>Surabaya</t>
  </si>
  <si>
    <t>Makassar</t>
  </si>
  <si>
    <t>5/13/2023 1:53 PM</t>
  </si>
  <si>
    <t>5/14/2023 2:14 PM</t>
  </si>
  <si>
    <t>5/14/2023 2:34 PM</t>
  </si>
  <si>
    <t>5/18/2023 1:10 PM</t>
  </si>
  <si>
    <t>5/20/2023 2:24 PM</t>
  </si>
  <si>
    <t>5/22/2023 1:03 PM</t>
  </si>
  <si>
    <t>5/23/2023 1:51 PM</t>
  </si>
  <si>
    <t>5/24/2023 12:42 PM</t>
  </si>
  <si>
    <t>5/27/2023 2:51 PM</t>
  </si>
  <si>
    <t>5/29/2023 12:40 PM</t>
  </si>
  <si>
    <t>5/30/2023 12:17 PM</t>
  </si>
  <si>
    <t>surabaya</t>
  </si>
  <si>
    <t>makassar</t>
  </si>
  <si>
    <t>MANOKWARI</t>
  </si>
  <si>
    <t>NABIRE</t>
  </si>
  <si>
    <t>6/17/2023 12:46 PM</t>
  </si>
  <si>
    <t>6/18/2023 4:48 PM</t>
  </si>
  <si>
    <t>BIAK</t>
  </si>
  <si>
    <t>6/19/2023 11:45 AM</t>
  </si>
  <si>
    <t>6/20/2023 3:34 PM</t>
  </si>
  <si>
    <t>SERUI</t>
  </si>
  <si>
    <t>6/21/2023 11:54 AM</t>
  </si>
  <si>
    <t>6/22/2023 10:56 AM</t>
  </si>
  <si>
    <t>AMBON</t>
  </si>
  <si>
    <t>6/23/2023 11:56 AM</t>
  </si>
  <si>
    <t>6/26/2023 12:03 PM</t>
  </si>
  <si>
    <t>6/28/2023 11:43 AM</t>
  </si>
  <si>
    <t>BOMBANA</t>
  </si>
  <si>
    <t>7/13/2023 3:00 PM</t>
  </si>
  <si>
    <t>7/29/2023 2:02 PM</t>
  </si>
  <si>
    <t>8/14/2023 2:10 PM</t>
  </si>
  <si>
    <t>8/17/2023 4:00 PM</t>
  </si>
  <si>
    <t>8/19/2023 12:52 PM</t>
  </si>
  <si>
    <t>8/20/2023 11:51 AM</t>
  </si>
  <si>
    <t>8/21/2023 12:05 PM</t>
  </si>
  <si>
    <t>8/24/2023 4:21 PM</t>
  </si>
  <si>
    <t>8/27/2023 12:25 PM</t>
  </si>
  <si>
    <t>8/28/2023 1:55 PM</t>
  </si>
  <si>
    <t>8/29/2023 12:38 PM</t>
  </si>
  <si>
    <t>8/31/2023 1:11 PM</t>
  </si>
  <si>
    <t>9/14/2023 12:55 PM</t>
  </si>
  <si>
    <t>9/21/2023 1:03 PM</t>
  </si>
  <si>
    <t>9/24/2023 12:45 PM</t>
  </si>
  <si>
    <t>BANJARMASIN</t>
  </si>
  <si>
    <t>9/28/2023 2:05 PM</t>
  </si>
  <si>
    <t>9/29/2023 1:43 PM</t>
  </si>
  <si>
    <t>TARAKAN</t>
  </si>
  <si>
    <t>10/14/2023 2:01 AM</t>
  </si>
  <si>
    <t>10/15/2023 3:02 PM</t>
  </si>
  <si>
    <t>10/19/2023 1:28 PM</t>
  </si>
  <si>
    <t>10/21/2023 1:09 PM</t>
  </si>
  <si>
    <t>10/23/2023 12:53 PM</t>
  </si>
  <si>
    <t>10/31/2023 2:02 PM</t>
  </si>
  <si>
    <t>11/15/2023 1:36 PM</t>
  </si>
  <si>
    <t>NUNUKAN</t>
  </si>
  <si>
    <t>11/18/2023 1:36 PM</t>
  </si>
  <si>
    <t>11/19/2023 5:16 PM</t>
  </si>
  <si>
    <t>11/21/2023 12:54 PM</t>
  </si>
  <si>
    <t>11/28/2023 1:27 PM</t>
  </si>
  <si>
    <t>11/28/2023 2:10 PM</t>
  </si>
  <si>
    <t>12/14/2023 11:45 AM</t>
  </si>
  <si>
    <t>12/15/2023 12:02 PM</t>
  </si>
  <si>
    <t>12/16/2023 12:15 PM</t>
  </si>
  <si>
    <t>12/17/2023 12:44 PM</t>
  </si>
  <si>
    <t>12/20/2023 12:20 PM</t>
  </si>
  <si>
    <t>12/21/2023 2:22 PM</t>
  </si>
  <si>
    <t>12/21/2023 2:50 PM</t>
  </si>
  <si>
    <t>12/22/2023 2:52 PM</t>
  </si>
  <si>
    <t>12/24/2023 12:13 PM</t>
  </si>
  <si>
    <t>12/27/2023 8:16 PM</t>
  </si>
  <si>
    <t>12/29/2023 2:31 PM</t>
  </si>
  <si>
    <t>12/31/2023 2:00 PM</t>
  </si>
  <si>
    <t>At Sea</t>
  </si>
  <si>
    <t>Arrival</t>
  </si>
  <si>
    <t>01/13/2023 14:44:00</t>
  </si>
  <si>
    <t>Fitur =&gt;</t>
  </si>
  <si>
    <t>01/20/2023 12:54:00</t>
  </si>
  <si>
    <t>01/21/2023 12:34</t>
  </si>
  <si>
    <t>Target =&gt;</t>
  </si>
  <si>
    <t>Freshwater cons.</t>
  </si>
  <si>
    <t xml:space="preserve">01/22/2023 12:34 </t>
  </si>
  <si>
    <t>01/23/2023 12:04</t>
  </si>
  <si>
    <t>01/25/2023 12:43</t>
  </si>
  <si>
    <t>01/26/2023 12:05</t>
  </si>
  <si>
    <t>01/27/2023 12:48</t>
  </si>
  <si>
    <t>Trip duration =</t>
  </si>
  <si>
    <t>Distance/Avg speed</t>
  </si>
  <si>
    <t>Web:</t>
  </si>
  <si>
    <t>02/14/2023 1:04</t>
  </si>
  <si>
    <t>02/15/2023 12:02</t>
  </si>
  <si>
    <t>Prediksi Konsumsi Fresh Water untuk KM ASJ</t>
  </si>
  <si>
    <t>02/16/2023 12:22</t>
  </si>
  <si>
    <t>02/17/2023 12:38</t>
  </si>
  <si>
    <t>Pilih rute :</t>
  </si>
  <si>
    <t>02/19/2023 12:21</t>
  </si>
  <si>
    <t>02/20/2023 12:16</t>
  </si>
  <si>
    <t>02/20/2023 12:30</t>
  </si>
  <si>
    <t>02/24/2023 3:38</t>
  </si>
  <si>
    <t>02/26/2023 12:38</t>
  </si>
  <si>
    <t>02/27/2023 1:14</t>
  </si>
  <si>
    <t>Estimasi rata-rata kecepatan kapal:</t>
  </si>
  <si>
    <t>Input</t>
  </si>
  <si>
    <t>02/27/2023 1:29</t>
  </si>
  <si>
    <t>02/28/2023 12:44</t>
  </si>
  <si>
    <t>At Port</t>
  </si>
  <si>
    <t xml:space="preserve">Estimasi lama perjalanan: </t>
  </si>
  <si>
    <t xml:space="preserve">Estimasi port time : </t>
  </si>
  <si>
    <t>03/13/2023 12:36</t>
  </si>
  <si>
    <r>
      <rPr>
        <b/>
        <sz val="12"/>
        <color theme="1"/>
        <rFont val="Arial"/>
      </rPr>
      <t xml:space="preserve">3 </t>
    </r>
    <r>
      <rPr>
        <sz val="12"/>
        <color theme="1"/>
        <rFont val="Arial"/>
      </rPr>
      <t>hari</t>
    </r>
  </si>
  <si>
    <t>Hari</t>
  </si>
  <si>
    <t>03/13/2023 12:48</t>
  </si>
  <si>
    <t>03/14/2023 1:03</t>
  </si>
  <si>
    <t>Jumlah Fresh water yang dibutuhkan:</t>
  </si>
  <si>
    <t>Jumlah Fresh Water yang dibutuhkan:</t>
  </si>
  <si>
    <t>03/16/2023 12:26</t>
  </si>
  <si>
    <t>03/17/2023 12:43</t>
  </si>
  <si>
    <t>8000 L</t>
  </si>
  <si>
    <t>2000 L</t>
  </si>
  <si>
    <t>03/18/2023 12:36</t>
  </si>
  <si>
    <t>03/21/2023 1:53</t>
  </si>
  <si>
    <t>03/23/2023 2:04</t>
  </si>
  <si>
    <t>03/25/2023 12:39</t>
  </si>
  <si>
    <t>03/25/2023 12:51</t>
  </si>
  <si>
    <t>03/27/2023 12:32</t>
  </si>
  <si>
    <t>03/28/2023 1:24</t>
  </si>
  <si>
    <t>03/29/2023 12:47</t>
  </si>
  <si>
    <t>03/31/2023 12:51</t>
  </si>
  <si>
    <t>04/20/2023 1:47</t>
  </si>
  <si>
    <t>04/22/2023 2:59</t>
  </si>
  <si>
    <t>04/25/2023 12:02</t>
  </si>
  <si>
    <t>04/26/2023 12:48</t>
  </si>
  <si>
    <t>04/27/2023 1:12</t>
  </si>
  <si>
    <t>04/28/2023 1:10</t>
  </si>
  <si>
    <t>05/13/2023 1:53</t>
  </si>
  <si>
    <t>05/14/2023 2:14</t>
  </si>
  <si>
    <t>05/14/2023 2:34</t>
  </si>
  <si>
    <t>05/18/2023 1:10</t>
  </si>
  <si>
    <t>05/20/2023 2:24</t>
  </si>
  <si>
    <t>05/22/2023 1:03</t>
  </si>
  <si>
    <t>05/23/2023 1:51</t>
  </si>
  <si>
    <t>05/24/2023 12:42</t>
  </si>
  <si>
    <t>05/27/2023 2:51</t>
  </si>
  <si>
    <t>05/29/2023 12:40</t>
  </si>
  <si>
    <t>05/30/2023 12:17</t>
  </si>
  <si>
    <t>06/16/2023 00:00:00</t>
  </si>
  <si>
    <t>06/17/2023 12:46</t>
  </si>
  <si>
    <t>06/18/2023 4:48</t>
  </si>
  <si>
    <t>06/19/2023 11:45</t>
  </si>
  <si>
    <t>06/20/2023 3:34</t>
  </si>
  <si>
    <t>06/21/2023 11:54</t>
  </si>
  <si>
    <t>06/22/2023 10:56</t>
  </si>
  <si>
    <t>06/23/2023 11:56</t>
  </si>
  <si>
    <t>06/26/2023 12:03</t>
  </si>
  <si>
    <t>06/28/2023 11:43</t>
  </si>
  <si>
    <t>07/13/2023 3:00</t>
  </si>
  <si>
    <t>07/29/2023 2:02</t>
  </si>
  <si>
    <t>08/14/2023 2:10</t>
  </si>
  <si>
    <t>08/17/2023 4:00</t>
  </si>
  <si>
    <t>08/19/2023 12:52</t>
  </si>
  <si>
    <t>08/20/2023 11:51</t>
  </si>
  <si>
    <t>08/21/2023 12:05</t>
  </si>
  <si>
    <t>08/24/2023 4:21</t>
  </si>
  <si>
    <t>08/27/2023 12:25</t>
  </si>
  <si>
    <t>08/28/2023 1:55</t>
  </si>
  <si>
    <t>08/29/2023 12:38</t>
  </si>
  <si>
    <t>08/31/2023 1:11</t>
  </si>
  <si>
    <t>09/14/2023 12:55</t>
  </si>
  <si>
    <t>09/21/2023 1:03</t>
  </si>
  <si>
    <t>09/24/2023 12:45</t>
  </si>
  <si>
    <t>09/28/2023 2:05</t>
  </si>
  <si>
    <t>09/29/2023 1:43</t>
  </si>
  <si>
    <t>10/14/2023 2:01</t>
  </si>
  <si>
    <t>10/15/2023 3:02</t>
  </si>
  <si>
    <t>10/19/2023 1:28</t>
  </si>
  <si>
    <t>10/21/2023 1:09</t>
  </si>
  <si>
    <t>10/23/2023 12:53</t>
  </si>
  <si>
    <t>10/31/2023 2:02</t>
  </si>
  <si>
    <t>11/15/2023 1:36</t>
  </si>
  <si>
    <t>11/18/2023 1:36</t>
  </si>
  <si>
    <t>11/19/2023 5:16</t>
  </si>
  <si>
    <t>11/21/2023 12:54</t>
  </si>
  <si>
    <t>11/28/2023 1:27</t>
  </si>
  <si>
    <t>11/28/2023 2:10</t>
  </si>
  <si>
    <t>12/14/2023 11:45</t>
  </si>
  <si>
    <t>12/15/2023 12:02</t>
  </si>
  <si>
    <t>12/16/2023 12:15</t>
  </si>
  <si>
    <t>12/17/2023 12:44</t>
  </si>
  <si>
    <t>12/20/2023 12:20</t>
  </si>
  <si>
    <t>12/21/2023 2:22</t>
  </si>
  <si>
    <t>12/21/2023 2:50</t>
  </si>
  <si>
    <t>12/22/2023 2:52</t>
  </si>
  <si>
    <t>12/24/2023 12:13</t>
  </si>
  <si>
    <t>12/27/2023 8:16</t>
  </si>
  <si>
    <t>12/29/2023 2:31</t>
  </si>
  <si>
    <t>12/31/2023 2:00</t>
  </si>
  <si>
    <t>Search</t>
  </si>
  <si>
    <t>Hitung</t>
  </si>
  <si>
    <t>BOMBANA-MAKASSAR</t>
  </si>
  <si>
    <t>MAKSSAR</t>
  </si>
  <si>
    <t>SUB</t>
  </si>
  <si>
    <t>KENDARIU</t>
  </si>
  <si>
    <t>ROUTE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</si>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</sst>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\ h:mm:ss"/>
    <numFmt numFmtId="165" formatCode="d\.m"/>
    <numFmt numFmtId="166" formatCode="#,##0.0"/>
    <numFmt numFmtId="167" formatCode="dd&quot;/&quot;mm&quot;/&quot;yyhh&quot;:&quot;mm"/>
    <numFmt numFmtId="168" formatCode="dd/mm/yyyy\ hh:mm:ss"/>
    <numFmt numFmtId="169" formatCode="d/m/yyyy\ hh:mm:ss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9"/>
      <color rgb="FF000000"/>
      <name val="Arial"/>
      <scheme val="minor"/>
    </font>
    <font>
      <b/>
      <sz val="13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1"/>
      <color rgb="FF000000"/>
      <name val="&quot;Aptos Narrow&quot;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1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/>
    <xf numFmtId="166" fontId="2" fillId="0" borderId="0" xfId="0" applyNumberFormat="1" applyFont="1"/>
    <xf numFmtId="164" fontId="4" fillId="0" borderId="0" xfId="0" applyNumberFormat="1" applyFont="1" applyAlignment="1">
      <alignment horizontal="right"/>
    </xf>
    <xf numFmtId="165" fontId="2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/>
    <xf numFmtId="167" fontId="2" fillId="0" borderId="0" xfId="0" applyNumberFormat="1" applyFont="1"/>
    <xf numFmtId="167" fontId="2" fillId="0" borderId="1" xfId="0" applyNumberFormat="1" applyFont="1" applyBorder="1"/>
    <xf numFmtId="0" fontId="5" fillId="0" borderId="0" xfId="0" applyFont="1"/>
    <xf numFmtId="4" fontId="2" fillId="0" borderId="0" xfId="0" applyNumberFormat="1" applyFon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3" borderId="5" xfId="0" applyFont="1" applyFill="1" applyBorder="1"/>
    <xf numFmtId="0" fontId="2" fillId="3" borderId="0" xfId="0" applyFont="1" applyFill="1"/>
    <xf numFmtId="0" fontId="2" fillId="3" borderId="6" xfId="0" applyFont="1" applyFill="1" applyBorder="1"/>
    <xf numFmtId="0" fontId="6" fillId="3" borderId="0" xfId="0" applyFont="1" applyFill="1"/>
    <xf numFmtId="0" fontId="2" fillId="3" borderId="9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8" fillId="3" borderId="0" xfId="0" applyFont="1" applyFill="1"/>
    <xf numFmtId="0" fontId="2" fillId="3" borderId="10" xfId="0" applyFont="1" applyFill="1" applyBorder="1"/>
    <xf numFmtId="0" fontId="2" fillId="3" borderId="11" xfId="0" applyFont="1" applyFill="1" applyBorder="1"/>
    <xf numFmtId="0" fontId="2" fillId="2" borderId="0" xfId="0" applyFont="1" applyFill="1"/>
    <xf numFmtId="0" fontId="9" fillId="0" borderId="0" xfId="0" applyFont="1"/>
    <xf numFmtId="169" fontId="10" fillId="0" borderId="0" xfId="0" applyNumberFormat="1" applyFont="1"/>
    <xf numFmtId="0" fontId="2" fillId="3" borderId="7" xfId="0" applyFont="1" applyFill="1" applyBorder="1"/>
    <xf numFmtId="0" fontId="7" fillId="0" borderId="8" xfId="0" applyFont="1" applyBorder="1"/>
    <xf numFmtId="0" fontId="8" fillId="3" borderId="0" xfId="0" applyFont="1" applyFill="1"/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809625</xdr:colOff>
      <xdr:row>22</xdr:row>
      <xdr:rowOff>152400</xdr:rowOff>
    </xdr:from>
    <xdr:ext cx="657225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058150" y="1870750"/>
          <a:ext cx="1752000" cy="801900"/>
        </a:xfrm>
        <a:prstGeom prst="flowChartAlternateProcess">
          <a:avLst/>
        </a:prstGeom>
        <a:noFill/>
        <a:ln w="2857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619125</xdr:colOff>
      <xdr:row>11</xdr:row>
      <xdr:rowOff>38100</xdr:rowOff>
    </xdr:from>
    <xdr:ext cx="190500" cy="2600325"/>
    <xdr:grpSp>
      <xdr:nvGrpSpPr>
        <xdr:cNvPr id="2" name="Shape 2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2475845" y="1882140"/>
          <a:ext cx="190500" cy="2600325"/>
          <a:chOff x="2809375" y="530900"/>
          <a:chExt cx="111600" cy="296400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 rot="10800000">
            <a:off x="2809375" y="530900"/>
            <a:ext cx="111600" cy="2964000"/>
          </a:xfrm>
          <a:prstGeom prst="straightConnector1">
            <a:avLst/>
          </a:prstGeom>
          <a:noFill/>
          <a:ln w="19050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28575</xdr:colOff>
      <xdr:row>13</xdr:row>
      <xdr:rowOff>85725</xdr:rowOff>
    </xdr:from>
    <xdr:ext cx="400050" cy="276225"/>
    <xdr:pic>
      <xdr:nvPicPr>
        <xdr:cNvPr id="5" name="image1.png" title="Gam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21.77734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>
        <v>11.7</v>
      </c>
      <c r="C2" s="4">
        <v>330</v>
      </c>
      <c r="D2" s="3">
        <v>8000</v>
      </c>
    </row>
    <row r="3" spans="1:4">
      <c r="A3" s="2" t="s">
        <v>5</v>
      </c>
      <c r="B3" s="3">
        <v>11.6</v>
      </c>
      <c r="C3" s="4">
        <v>438</v>
      </c>
      <c r="D3" s="3">
        <v>8000</v>
      </c>
    </row>
    <row r="4" spans="1:4">
      <c r="A4" s="2" t="s">
        <v>6</v>
      </c>
      <c r="B4" s="3">
        <v>10.4</v>
      </c>
      <c r="C4" s="4">
        <v>600</v>
      </c>
      <c r="D4" s="3">
        <v>13000</v>
      </c>
    </row>
    <row r="5" spans="1:4">
      <c r="A5" s="2" t="s">
        <v>7</v>
      </c>
      <c r="B5" s="3">
        <v>10.6</v>
      </c>
      <c r="C5" s="4">
        <v>153</v>
      </c>
      <c r="D5" s="3">
        <v>6000</v>
      </c>
    </row>
    <row r="6" spans="1:4">
      <c r="A6" s="2" t="s">
        <v>8</v>
      </c>
      <c r="B6" s="2">
        <v>10.6</v>
      </c>
      <c r="C6" s="4">
        <v>780.15999999975315</v>
      </c>
      <c r="D6" s="3">
        <v>15000</v>
      </c>
    </row>
    <row r="7" spans="1:4">
      <c r="A7" s="2" t="s">
        <v>9</v>
      </c>
      <c r="B7" s="3">
        <v>11.3</v>
      </c>
      <c r="C7" s="4">
        <v>641.15333333375168</v>
      </c>
      <c r="D7" s="3">
        <v>8000</v>
      </c>
    </row>
    <row r="8" spans="1:4">
      <c r="A8" s="2" t="s">
        <v>10</v>
      </c>
      <c r="B8" s="3">
        <v>10.4</v>
      </c>
      <c r="C8" s="4">
        <v>244</v>
      </c>
      <c r="D8" s="3">
        <v>8000</v>
      </c>
    </row>
    <row r="9" spans="1:4">
      <c r="A9" s="2" t="s">
        <v>11</v>
      </c>
      <c r="B9" s="3">
        <v>8</v>
      </c>
      <c r="C9" s="4">
        <v>248</v>
      </c>
      <c r="D9" s="3">
        <v>8000</v>
      </c>
    </row>
    <row r="10" spans="1:4">
      <c r="A10" s="2" t="s">
        <v>12</v>
      </c>
      <c r="B10" s="3">
        <v>8.8000000000000007</v>
      </c>
      <c r="C10" s="4">
        <v>1143.679999999702</v>
      </c>
      <c r="D10" s="3">
        <v>40000</v>
      </c>
    </row>
    <row r="11" spans="1:4">
      <c r="A11" s="2" t="s">
        <v>9</v>
      </c>
      <c r="B11" s="2">
        <v>11.3</v>
      </c>
      <c r="C11" s="4">
        <v>641.15333333375168</v>
      </c>
      <c r="D11" s="2">
        <v>15000</v>
      </c>
    </row>
    <row r="12" spans="1:4">
      <c r="A12" s="2" t="s">
        <v>13</v>
      </c>
      <c r="B12" s="3">
        <v>10.5</v>
      </c>
      <c r="C12" s="4">
        <v>247.62499999857391</v>
      </c>
      <c r="D12" s="3">
        <v>8000</v>
      </c>
    </row>
    <row r="13" spans="1:4">
      <c r="A13" s="2" t="s">
        <v>11</v>
      </c>
      <c r="B13" s="3">
        <v>10.1</v>
      </c>
      <c r="C13" s="4">
        <v>248</v>
      </c>
      <c r="D13" s="3">
        <v>7000</v>
      </c>
    </row>
    <row r="14" spans="1:4">
      <c r="A14" s="2" t="s">
        <v>12</v>
      </c>
      <c r="B14" s="2">
        <v>9.6</v>
      </c>
      <c r="C14" s="4">
        <v>1143.679999999702</v>
      </c>
      <c r="D14" s="2">
        <v>20000</v>
      </c>
    </row>
    <row r="15" spans="1:4">
      <c r="A15" s="2" t="s">
        <v>9</v>
      </c>
      <c r="B15" s="3">
        <v>11.2</v>
      </c>
      <c r="C15" s="4">
        <v>641.15333333375168</v>
      </c>
      <c r="D15" s="3">
        <v>7000</v>
      </c>
    </row>
    <row r="16" spans="1:4">
      <c r="A16" s="2" t="s">
        <v>10</v>
      </c>
      <c r="B16" s="3">
        <v>10.8</v>
      </c>
      <c r="C16" s="4">
        <v>244</v>
      </c>
      <c r="D16" s="3">
        <v>8000</v>
      </c>
    </row>
    <row r="17" spans="1:4">
      <c r="A17" s="2" t="s">
        <v>11</v>
      </c>
      <c r="B17" s="3">
        <v>10.3</v>
      </c>
      <c r="C17" s="4">
        <v>248</v>
      </c>
      <c r="D17" s="3">
        <v>6000</v>
      </c>
    </row>
    <row r="18" spans="1:4">
      <c r="A18" s="2" t="s">
        <v>12</v>
      </c>
      <c r="B18" s="3">
        <v>9.5</v>
      </c>
      <c r="C18" s="4">
        <v>1143.679999999702</v>
      </c>
      <c r="D18" s="3">
        <v>8000</v>
      </c>
    </row>
    <row r="19" spans="1:4">
      <c r="A19" s="2" t="s">
        <v>9</v>
      </c>
      <c r="B19" s="2">
        <v>11.1</v>
      </c>
      <c r="C19" s="4">
        <v>641.15333333375168</v>
      </c>
      <c r="D19" s="2">
        <v>16000</v>
      </c>
    </row>
    <row r="20" spans="1:4">
      <c r="A20" s="2" t="s">
        <v>10</v>
      </c>
      <c r="B20" s="2">
        <v>10.5</v>
      </c>
      <c r="C20" s="4">
        <v>244</v>
      </c>
      <c r="D20" s="2">
        <v>8000</v>
      </c>
    </row>
    <row r="21" spans="1:4">
      <c r="A21" s="2" t="s">
        <v>11</v>
      </c>
      <c r="B21" s="3">
        <v>9.6</v>
      </c>
      <c r="C21" s="4">
        <v>248</v>
      </c>
      <c r="D21" s="3">
        <v>8000</v>
      </c>
    </row>
    <row r="22" spans="1:4">
      <c r="A22" s="2" t="s">
        <v>12</v>
      </c>
      <c r="B22" s="3">
        <v>9.6</v>
      </c>
      <c r="C22" s="4">
        <v>1143.679999999702</v>
      </c>
      <c r="D22" s="3">
        <v>33000</v>
      </c>
    </row>
    <row r="23" spans="1:4">
      <c r="A23" s="2" t="s">
        <v>9</v>
      </c>
      <c r="B23" s="2">
        <v>9.6999999999999993</v>
      </c>
      <c r="C23" s="4">
        <v>641.15333333375168</v>
      </c>
      <c r="D23" s="2">
        <v>15000</v>
      </c>
    </row>
    <row r="24" spans="1:4">
      <c r="A24" s="2" t="s">
        <v>10</v>
      </c>
      <c r="B24" s="3">
        <v>10.7</v>
      </c>
      <c r="C24" s="4">
        <v>244</v>
      </c>
      <c r="D24" s="3">
        <v>8000</v>
      </c>
    </row>
    <row r="25" spans="1:4">
      <c r="A25" s="2" t="s">
        <v>11</v>
      </c>
      <c r="B25" s="3">
        <v>9.3000000000000007</v>
      </c>
      <c r="C25" s="4">
        <v>248</v>
      </c>
      <c r="D25" s="3">
        <v>5000</v>
      </c>
    </row>
    <row r="26" spans="1:4">
      <c r="A26" s="2" t="s">
        <v>12</v>
      </c>
      <c r="B26" s="2">
        <v>10.3</v>
      </c>
      <c r="C26" s="4">
        <v>1143.679999999702</v>
      </c>
      <c r="D26" s="2">
        <v>23000</v>
      </c>
    </row>
    <row r="27" spans="1:4">
      <c r="A27" s="2" t="s">
        <v>9</v>
      </c>
      <c r="B27" s="2">
        <v>9.1999999999999993</v>
      </c>
      <c r="C27" s="4">
        <v>641.15333333375168</v>
      </c>
      <c r="D27" s="2">
        <v>8000</v>
      </c>
    </row>
    <row r="28" spans="1:4">
      <c r="A28" s="2" t="s">
        <v>14</v>
      </c>
      <c r="B28" s="2">
        <v>9.6999999999999993</v>
      </c>
      <c r="C28" s="4">
        <v>462.52833333348389</v>
      </c>
      <c r="D28" s="2">
        <v>9000</v>
      </c>
    </row>
    <row r="29" spans="1:4">
      <c r="A29" s="2" t="s">
        <v>15</v>
      </c>
      <c r="B29" s="2">
        <v>10.1</v>
      </c>
      <c r="C29" s="4">
        <v>357.37166666576519</v>
      </c>
      <c r="D29" s="2">
        <v>8000</v>
      </c>
    </row>
    <row r="30" spans="1:4">
      <c r="A30" s="2" t="s">
        <v>16</v>
      </c>
      <c r="B30" s="2">
        <v>9.5</v>
      </c>
      <c r="C30" s="4">
        <v>706.48333333362825</v>
      </c>
      <c r="D30" s="2">
        <v>18000</v>
      </c>
    </row>
    <row r="31" spans="1:4">
      <c r="A31" s="2" t="s">
        <v>9</v>
      </c>
      <c r="B31" s="2">
        <v>9.6</v>
      </c>
      <c r="C31" s="4">
        <v>641.15333333375168</v>
      </c>
      <c r="D31" s="2">
        <v>15000</v>
      </c>
    </row>
    <row r="32" spans="1:4">
      <c r="A32" s="2" t="s">
        <v>11</v>
      </c>
      <c r="B32" s="2">
        <v>9.9</v>
      </c>
      <c r="C32" s="4">
        <v>248</v>
      </c>
      <c r="D32" s="2">
        <v>2000</v>
      </c>
    </row>
    <row r="33" spans="1:4">
      <c r="A33" s="2" t="s">
        <v>9</v>
      </c>
      <c r="B33" s="2">
        <v>8.3000000000000007</v>
      </c>
      <c r="C33" s="4">
        <v>641.15333333375168</v>
      </c>
      <c r="D33" s="2">
        <v>18000</v>
      </c>
    </row>
    <row r="34" spans="1:4">
      <c r="A34" s="2" t="s">
        <v>17</v>
      </c>
      <c r="B34" s="2">
        <v>8.3000000000000007</v>
      </c>
      <c r="C34" s="4">
        <v>205.56333333378427</v>
      </c>
      <c r="D34" s="2">
        <v>6000</v>
      </c>
    </row>
    <row r="35" spans="1:4">
      <c r="A35" s="2" t="s">
        <v>11</v>
      </c>
      <c r="B35" s="2">
        <v>9.6999999999999993</v>
      </c>
      <c r="C35" s="4">
        <v>248</v>
      </c>
      <c r="D35" s="2">
        <v>5000</v>
      </c>
    </row>
    <row r="36" spans="1:4">
      <c r="A36" s="2" t="s">
        <v>9</v>
      </c>
      <c r="B36" s="2">
        <v>8.1</v>
      </c>
      <c r="C36" s="4">
        <v>641.15333333375168</v>
      </c>
      <c r="D36" s="2">
        <v>8000</v>
      </c>
    </row>
    <row r="37" spans="1:4">
      <c r="A37" s="2" t="s">
        <v>10</v>
      </c>
      <c r="B37" s="2">
        <v>8.8000000000000007</v>
      </c>
      <c r="C37" s="4">
        <v>244</v>
      </c>
      <c r="D37" s="2">
        <v>9000</v>
      </c>
    </row>
    <row r="38" spans="1:4">
      <c r="A38" s="2" t="s">
        <v>11</v>
      </c>
      <c r="B38" s="2">
        <v>8.5</v>
      </c>
      <c r="C38" s="4">
        <v>248</v>
      </c>
      <c r="D38" s="2">
        <v>2000</v>
      </c>
    </row>
    <row r="39" spans="1:4">
      <c r="A39" s="2" t="s">
        <v>12</v>
      </c>
      <c r="B39" s="2">
        <v>8.6</v>
      </c>
      <c r="C39" s="4">
        <v>1143.679999999702</v>
      </c>
      <c r="D39" s="2">
        <v>34000</v>
      </c>
    </row>
    <row r="40" spans="1:4">
      <c r="A40" s="2" t="s">
        <v>9</v>
      </c>
      <c r="B40" s="2">
        <v>7.9</v>
      </c>
      <c r="C40" s="4">
        <v>641.15333333375168</v>
      </c>
      <c r="D40" s="2">
        <v>22000</v>
      </c>
    </row>
    <row r="41" spans="1:4">
      <c r="A41" s="2" t="s">
        <v>10</v>
      </c>
      <c r="B41" s="2">
        <v>7.6</v>
      </c>
      <c r="C41" s="4">
        <v>244</v>
      </c>
      <c r="D41" s="3">
        <v>13000</v>
      </c>
    </row>
    <row r="42" spans="1:4">
      <c r="A42" s="2" t="s">
        <v>11</v>
      </c>
      <c r="B42" s="2">
        <v>7.1</v>
      </c>
      <c r="C42" s="4">
        <v>248</v>
      </c>
      <c r="D42" s="3">
        <v>8000</v>
      </c>
    </row>
    <row r="43" spans="1:4">
      <c r="A43" s="2" t="s">
        <v>18</v>
      </c>
      <c r="B43" s="2">
        <v>7.2</v>
      </c>
      <c r="C43" s="4">
        <v>356.27999999960883</v>
      </c>
      <c r="D43" s="2">
        <v>25000</v>
      </c>
    </row>
    <row r="44" spans="1:4">
      <c r="A44" s="2" t="s">
        <v>19</v>
      </c>
      <c r="B44" s="2">
        <v>7.8</v>
      </c>
      <c r="C44" s="4">
        <v>572.52000000018154</v>
      </c>
      <c r="D44" s="2">
        <v>37000</v>
      </c>
    </row>
    <row r="45" spans="1:4">
      <c r="A45" s="2" t="s">
        <v>9</v>
      </c>
      <c r="B45" s="2">
        <v>8.3000000000000007</v>
      </c>
      <c r="C45" s="4">
        <v>641.15333333375168</v>
      </c>
      <c r="D45" s="2">
        <v>24000</v>
      </c>
    </row>
    <row r="46" spans="1:4">
      <c r="A46" s="2" t="s">
        <v>20</v>
      </c>
      <c r="B46" s="2">
        <v>7.3</v>
      </c>
      <c r="C46" s="4">
        <v>1131.9866666661285</v>
      </c>
      <c r="D46" s="5">
        <v>55000</v>
      </c>
    </row>
    <row r="47" spans="1:4">
      <c r="A47" s="2" t="s">
        <v>21</v>
      </c>
      <c r="B47" s="2">
        <v>8.6999999999999993</v>
      </c>
      <c r="C47" s="4">
        <v>139.48999999891964</v>
      </c>
      <c r="D47" s="6">
        <v>4000</v>
      </c>
    </row>
    <row r="48" spans="1:4">
      <c r="A48" s="2" t="s">
        <v>22</v>
      </c>
      <c r="B48" s="2">
        <v>9.3000000000000007</v>
      </c>
      <c r="C48" s="4">
        <v>147.09499999877301</v>
      </c>
      <c r="D48" s="6">
        <v>6000</v>
      </c>
    </row>
    <row r="49" spans="1:4">
      <c r="A49" s="2" t="s">
        <v>23</v>
      </c>
      <c r="B49" s="2">
        <v>7.2</v>
      </c>
      <c r="C49" s="2">
        <v>251</v>
      </c>
      <c r="D49" s="6">
        <v>15000</v>
      </c>
    </row>
    <row r="50" spans="1:4">
      <c r="A50" s="2" t="s">
        <v>24</v>
      </c>
      <c r="B50" s="2">
        <v>9.4</v>
      </c>
      <c r="C50" s="4">
        <v>677.89666666695848</v>
      </c>
      <c r="D50" s="2">
        <v>15000</v>
      </c>
    </row>
    <row r="51" spans="1:4">
      <c r="A51" s="2" t="s">
        <v>25</v>
      </c>
      <c r="B51" s="2">
        <v>9</v>
      </c>
      <c r="C51" s="2">
        <v>1781</v>
      </c>
      <c r="D51" s="5">
        <v>30000</v>
      </c>
    </row>
    <row r="52" spans="1:4">
      <c r="A52" s="2" t="s">
        <v>9</v>
      </c>
      <c r="B52" s="2">
        <v>8.5</v>
      </c>
      <c r="C52" s="4">
        <v>641.15333333375168</v>
      </c>
      <c r="D52" s="2">
        <v>25000</v>
      </c>
    </row>
    <row r="53" spans="1:4">
      <c r="A53" s="2" t="s">
        <v>10</v>
      </c>
      <c r="B53" s="2">
        <v>8.3000000000000007</v>
      </c>
      <c r="C53" s="4">
        <v>244</v>
      </c>
      <c r="D53" s="2">
        <v>14000</v>
      </c>
    </row>
    <row r="54" spans="1:4">
      <c r="A54" s="2" t="s">
        <v>11</v>
      </c>
      <c r="B54" s="2">
        <v>9.1</v>
      </c>
      <c r="C54" s="4">
        <v>248</v>
      </c>
      <c r="D54" s="2">
        <v>5000</v>
      </c>
    </row>
    <row r="55" spans="1:4">
      <c r="A55" s="2" t="s">
        <v>26</v>
      </c>
      <c r="B55" s="2">
        <v>8.8000000000000007</v>
      </c>
      <c r="C55" s="2">
        <v>431</v>
      </c>
      <c r="D55" s="2">
        <v>14000</v>
      </c>
    </row>
    <row r="56" spans="1:4">
      <c r="A56" s="2" t="s">
        <v>9</v>
      </c>
      <c r="B56" s="2">
        <v>7.7</v>
      </c>
      <c r="C56" s="4">
        <v>641.15333333375168</v>
      </c>
      <c r="D56" s="2">
        <v>22000</v>
      </c>
    </row>
    <row r="57" spans="1:4">
      <c r="A57" s="2" t="s">
        <v>10</v>
      </c>
      <c r="B57" s="5">
        <v>7.2</v>
      </c>
      <c r="C57" s="4">
        <v>244</v>
      </c>
      <c r="D57" s="2">
        <v>9000</v>
      </c>
    </row>
    <row r="58" spans="1:4">
      <c r="A58" s="2" t="s">
        <v>11</v>
      </c>
      <c r="B58" s="2">
        <v>8.1999999999999993</v>
      </c>
      <c r="C58" s="4">
        <v>248</v>
      </c>
      <c r="D58" s="2">
        <v>6000</v>
      </c>
    </row>
    <row r="59" spans="1:4">
      <c r="A59" s="2" t="s">
        <v>26</v>
      </c>
      <c r="B59" s="5">
        <v>8.1</v>
      </c>
      <c r="C59" s="2">
        <v>431</v>
      </c>
      <c r="D59" s="5">
        <v>14000</v>
      </c>
    </row>
    <row r="60" spans="1:4">
      <c r="A60" s="2" t="s">
        <v>27</v>
      </c>
      <c r="B60" s="2">
        <v>9.8000000000000007</v>
      </c>
      <c r="C60" s="2">
        <v>491</v>
      </c>
      <c r="D60" s="2">
        <v>22000</v>
      </c>
    </row>
    <row r="61" spans="1:4">
      <c r="A61" s="2" t="s">
        <v>28</v>
      </c>
      <c r="B61" s="2">
        <v>8.3000000000000007</v>
      </c>
      <c r="C61" s="2">
        <v>612</v>
      </c>
      <c r="D61" s="2">
        <v>35000</v>
      </c>
    </row>
    <row r="62" spans="1:4">
      <c r="A62" s="2" t="s">
        <v>11</v>
      </c>
      <c r="B62" s="2">
        <v>8.6999999999999993</v>
      </c>
      <c r="C62" s="4">
        <v>248</v>
      </c>
      <c r="D62" s="2">
        <v>6000</v>
      </c>
    </row>
    <row r="63" spans="1:4">
      <c r="A63" s="2" t="s">
        <v>12</v>
      </c>
      <c r="B63" s="2">
        <v>9.5</v>
      </c>
      <c r="C63" s="4">
        <v>1143.679999999702</v>
      </c>
      <c r="D63" s="2">
        <v>35000</v>
      </c>
    </row>
    <row r="64" spans="1:4">
      <c r="A64" s="2" t="s">
        <v>9</v>
      </c>
      <c r="B64" s="2">
        <v>8</v>
      </c>
      <c r="C64" s="4">
        <v>641.15333333375168</v>
      </c>
      <c r="D64" s="5">
        <v>11000</v>
      </c>
    </row>
    <row r="65" spans="1:4">
      <c r="A65" s="2" t="s">
        <v>10</v>
      </c>
      <c r="B65" s="2">
        <v>7.7</v>
      </c>
      <c r="C65" s="4">
        <v>244</v>
      </c>
      <c r="D65" s="2">
        <v>14000</v>
      </c>
    </row>
    <row r="66" spans="1:4">
      <c r="A66" s="2" t="s">
        <v>11</v>
      </c>
      <c r="B66" s="5">
        <v>8</v>
      </c>
      <c r="C66" s="4">
        <v>248</v>
      </c>
      <c r="D66" s="5">
        <v>7000</v>
      </c>
    </row>
    <row r="67" spans="1:4">
      <c r="A67" s="2" t="s">
        <v>26</v>
      </c>
      <c r="B67" s="2">
        <v>8.6999999999999993</v>
      </c>
      <c r="C67" s="2">
        <v>431</v>
      </c>
      <c r="D67" s="2">
        <v>8000</v>
      </c>
    </row>
    <row r="68" spans="1:4">
      <c r="A68" s="2" t="s">
        <v>19</v>
      </c>
      <c r="B68" s="2">
        <v>9.3000000000000007</v>
      </c>
      <c r="C68" s="4">
        <v>572.52000000018154</v>
      </c>
      <c r="D68" s="2">
        <v>24000</v>
      </c>
    </row>
    <row r="69" spans="1:4">
      <c r="A69" s="2" t="s">
        <v>9</v>
      </c>
      <c r="B69" s="2">
        <v>5.7</v>
      </c>
      <c r="C69" s="4">
        <v>641.15333333375168</v>
      </c>
      <c r="D69" s="2">
        <v>24000</v>
      </c>
    </row>
    <row r="70" spans="1:4">
      <c r="A70" s="2" t="s">
        <v>12</v>
      </c>
      <c r="B70" s="2">
        <v>9.9</v>
      </c>
      <c r="C70" s="4">
        <v>1143.679999999702</v>
      </c>
      <c r="D70" s="2">
        <v>33000</v>
      </c>
    </row>
    <row r="71" spans="1:4">
      <c r="A71" s="2" t="s">
        <v>29</v>
      </c>
      <c r="B71" s="2">
        <v>9.3000000000000007</v>
      </c>
      <c r="C71" s="2">
        <v>328</v>
      </c>
      <c r="D71" s="2">
        <v>10000</v>
      </c>
    </row>
    <row r="72" spans="1:4">
      <c r="A72" s="2" t="s">
        <v>30</v>
      </c>
      <c r="B72" s="2">
        <v>8.8000000000000007</v>
      </c>
      <c r="C72" s="2">
        <v>1036</v>
      </c>
      <c r="D72" s="2">
        <v>28000</v>
      </c>
    </row>
    <row r="73" spans="1:4">
      <c r="A73" s="2" t="s">
        <v>31</v>
      </c>
      <c r="B73" s="2">
        <v>10</v>
      </c>
      <c r="C73" s="2">
        <v>1036</v>
      </c>
      <c r="D73" s="2">
        <v>39000</v>
      </c>
    </row>
    <row r="74" spans="1:4">
      <c r="A74" s="2" t="s">
        <v>32</v>
      </c>
      <c r="B74" s="5">
        <v>8.6999999999999993</v>
      </c>
      <c r="C74" s="2">
        <v>821</v>
      </c>
      <c r="D74" s="5">
        <v>5000</v>
      </c>
    </row>
    <row r="75" spans="1:4">
      <c r="A75" s="2" t="s">
        <v>33</v>
      </c>
      <c r="B75" s="2">
        <v>8.8000000000000007</v>
      </c>
      <c r="C75" s="2">
        <v>349</v>
      </c>
      <c r="D75" s="5">
        <v>6000</v>
      </c>
    </row>
    <row r="76" spans="1:4">
      <c r="A76" s="2" t="s">
        <v>31</v>
      </c>
      <c r="B76" s="2">
        <v>10.4</v>
      </c>
      <c r="C76" s="2">
        <v>1036</v>
      </c>
      <c r="D76" s="2">
        <v>22000</v>
      </c>
    </row>
    <row r="77" spans="1:4">
      <c r="A77" s="2" t="s">
        <v>30</v>
      </c>
      <c r="B77" s="2">
        <v>9.1999999999999993</v>
      </c>
      <c r="C77" s="2">
        <v>1036</v>
      </c>
      <c r="D77" s="2">
        <v>41000</v>
      </c>
    </row>
    <row r="78" spans="1:4">
      <c r="A78" s="2" t="s">
        <v>34</v>
      </c>
      <c r="B78" s="2">
        <v>9.5</v>
      </c>
      <c r="C78" s="2">
        <v>263</v>
      </c>
      <c r="D78" s="2">
        <v>5000</v>
      </c>
    </row>
    <row r="79" spans="1:4">
      <c r="A79" s="2" t="s">
        <v>35</v>
      </c>
      <c r="B79" s="2">
        <v>8.9</v>
      </c>
      <c r="C79" s="2">
        <v>1393</v>
      </c>
      <c r="D79" s="2">
        <v>47000</v>
      </c>
    </row>
    <row r="80" spans="1:4">
      <c r="A80" s="2" t="s">
        <v>9</v>
      </c>
      <c r="B80" s="2">
        <v>8.4</v>
      </c>
      <c r="C80" s="4">
        <v>641.15333333375168</v>
      </c>
      <c r="D80" s="2">
        <v>15000</v>
      </c>
    </row>
    <row r="81" spans="1:4">
      <c r="A81" s="2" t="s">
        <v>14</v>
      </c>
      <c r="B81" s="2">
        <v>8.3000000000000007</v>
      </c>
      <c r="C81" s="4">
        <v>462.52833333348389</v>
      </c>
      <c r="D81" s="2">
        <v>25000</v>
      </c>
    </row>
    <row r="82" spans="1:4">
      <c r="A82" s="2" t="s">
        <v>15</v>
      </c>
      <c r="B82" s="5">
        <v>7.9</v>
      </c>
      <c r="C82" s="4">
        <v>357.37166666576519</v>
      </c>
      <c r="D82" s="5">
        <v>3000</v>
      </c>
    </row>
    <row r="83" spans="1:4">
      <c r="A83" s="2" t="s">
        <v>16</v>
      </c>
      <c r="B83" s="2">
        <v>8.3000000000000007</v>
      </c>
      <c r="C83" s="4">
        <v>706.48333333362825</v>
      </c>
      <c r="D83" s="2">
        <v>26000</v>
      </c>
    </row>
    <row r="84" spans="1:4">
      <c r="A84" s="2" t="s">
        <v>9</v>
      </c>
      <c r="B84" s="2">
        <v>8</v>
      </c>
      <c r="C84" s="4">
        <v>641.15333333375168</v>
      </c>
      <c r="D84" s="2">
        <v>5000</v>
      </c>
    </row>
    <row r="85" spans="1:4">
      <c r="A85" s="2" t="s">
        <v>10</v>
      </c>
      <c r="B85" s="2">
        <v>8.4</v>
      </c>
      <c r="C85" s="4">
        <v>244</v>
      </c>
      <c r="D85" s="2">
        <v>7000</v>
      </c>
    </row>
    <row r="86" spans="1:4">
      <c r="A86" s="2" t="s">
        <v>11</v>
      </c>
      <c r="B86" s="2">
        <v>8</v>
      </c>
      <c r="C86" s="4">
        <v>248</v>
      </c>
      <c r="D86" s="2">
        <v>4000</v>
      </c>
    </row>
    <row r="87" spans="1:4">
      <c r="A87" s="2" t="s">
        <v>15</v>
      </c>
      <c r="B87" s="2">
        <v>8</v>
      </c>
      <c r="C87" s="4">
        <v>357.37166666576519</v>
      </c>
      <c r="D87" s="2">
        <v>4000</v>
      </c>
    </row>
    <row r="88" spans="1:4">
      <c r="A88" s="2" t="s">
        <v>16</v>
      </c>
      <c r="B88" s="2">
        <v>7.2</v>
      </c>
      <c r="C88" s="4">
        <v>706.48333333362825</v>
      </c>
      <c r="D88" s="2">
        <v>34000</v>
      </c>
    </row>
    <row r="89" spans="1:4">
      <c r="A89" s="2" t="s">
        <v>9</v>
      </c>
      <c r="B89" s="2">
        <v>8</v>
      </c>
      <c r="C89" s="4">
        <v>641.15333333375168</v>
      </c>
      <c r="D89" s="2">
        <v>19000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3"/>
  <sheetViews>
    <sheetView tabSelected="1" workbookViewId="0">
      <selection activeCell="C2" sqref="C2"/>
    </sheetView>
  </sheetViews>
  <sheetFormatPr defaultColWidth="12.6640625" defaultRowHeight="15.75" customHeight="1"/>
  <cols>
    <col min="1" max="1" width="21.77734375" customWidth="1"/>
  </cols>
  <sheetData>
    <row r="1" spans="1:3">
      <c r="A1" s="46" t="s">
        <v>300</v>
      </c>
      <c r="B1" s="46" t="s">
        <v>301</v>
      </c>
      <c r="C1" s="46" t="s">
        <v>2</v>
      </c>
    </row>
    <row r="2" spans="1:3">
      <c r="A2" t="s">
        <v>4</v>
      </c>
      <c r="B2">
        <v>1</v>
      </c>
      <c r="C2">
        <v>330</v>
      </c>
    </row>
    <row r="3" spans="1:3">
      <c r="A3" t="s">
        <v>5</v>
      </c>
      <c r="B3">
        <v>2</v>
      </c>
      <c r="C3">
        <v>438</v>
      </c>
    </row>
    <row r="4" spans="1:3">
      <c r="A4" t="s">
        <v>6</v>
      </c>
      <c r="B4">
        <v>3</v>
      </c>
      <c r="C4">
        <v>600</v>
      </c>
    </row>
    <row r="5" spans="1:3">
      <c r="A5" t="s">
        <v>7</v>
      </c>
      <c r="B5">
        <v>4</v>
      </c>
      <c r="C5">
        <v>153</v>
      </c>
    </row>
    <row r="6" spans="1:3">
      <c r="A6" t="s">
        <v>8</v>
      </c>
      <c r="B6">
        <v>5</v>
      </c>
      <c r="C6">
        <v>780.15999999975315</v>
      </c>
    </row>
    <row r="7" spans="1:3">
      <c r="A7" t="s">
        <v>9</v>
      </c>
      <c r="B7">
        <v>6</v>
      </c>
      <c r="C7">
        <v>641.15333333375168</v>
      </c>
    </row>
    <row r="8" spans="1:3">
      <c r="A8" t="s">
        <v>10</v>
      </c>
      <c r="B8">
        <v>7</v>
      </c>
      <c r="C8">
        <v>244</v>
      </c>
    </row>
    <row r="9" spans="1:3">
      <c r="A9" t="s">
        <v>11</v>
      </c>
      <c r="B9">
        <v>8</v>
      </c>
      <c r="C9">
        <v>248</v>
      </c>
    </row>
    <row r="10" spans="1:3">
      <c r="A10" t="s">
        <v>12</v>
      </c>
      <c r="B10">
        <v>9</v>
      </c>
      <c r="C10">
        <v>1143.679999999702</v>
      </c>
    </row>
    <row r="11" spans="1:3">
      <c r="A11" t="s">
        <v>13</v>
      </c>
      <c r="B11">
        <v>10</v>
      </c>
      <c r="C11">
        <v>247.62499999857391</v>
      </c>
    </row>
    <row r="12" spans="1:3">
      <c r="A12" t="s">
        <v>14</v>
      </c>
      <c r="B12">
        <v>11</v>
      </c>
      <c r="C12">
        <v>462.52833333348389</v>
      </c>
    </row>
    <row r="13" spans="1:3">
      <c r="A13" t="s">
        <v>15</v>
      </c>
      <c r="B13">
        <v>12</v>
      </c>
      <c r="C13">
        <v>357.37166666576519</v>
      </c>
    </row>
    <row r="14" spans="1:3">
      <c r="A14" t="s">
        <v>16</v>
      </c>
      <c r="B14">
        <v>13</v>
      </c>
      <c r="C14">
        <v>706.48333333362825</v>
      </c>
    </row>
    <row r="15" spans="1:3">
      <c r="A15" t="s">
        <v>17</v>
      </c>
      <c r="B15">
        <v>14</v>
      </c>
      <c r="C15">
        <v>205.56333333378427</v>
      </c>
    </row>
    <row r="16" spans="1:3">
      <c r="A16" t="s">
        <v>18</v>
      </c>
      <c r="B16">
        <v>15</v>
      </c>
      <c r="C16">
        <v>356.27999999960883</v>
      </c>
    </row>
    <row r="17" spans="1:3">
      <c r="A17" t="s">
        <v>19</v>
      </c>
      <c r="B17">
        <v>16</v>
      </c>
      <c r="C17">
        <v>572.52000000018154</v>
      </c>
    </row>
    <row r="18" spans="1:3">
      <c r="A18" t="s">
        <v>20</v>
      </c>
      <c r="B18">
        <v>17</v>
      </c>
      <c r="C18">
        <v>1131.9866666661285</v>
      </c>
    </row>
    <row r="19" spans="1:3">
      <c r="A19" t="s">
        <v>21</v>
      </c>
      <c r="B19">
        <v>18</v>
      </c>
      <c r="C19">
        <v>139.48999999891964</v>
      </c>
    </row>
    <row r="20" spans="1:3">
      <c r="A20" t="s">
        <v>22</v>
      </c>
      <c r="B20">
        <v>19</v>
      </c>
      <c r="C20">
        <v>147.09499999877301</v>
      </c>
    </row>
    <row r="21" spans="1:3">
      <c r="A21" t="s">
        <v>23</v>
      </c>
      <c r="B21">
        <v>20</v>
      </c>
      <c r="C21">
        <v>251</v>
      </c>
    </row>
    <row r="22" spans="1:3">
      <c r="A22" t="s">
        <v>24</v>
      </c>
      <c r="B22">
        <v>21</v>
      </c>
      <c r="C22">
        <v>677.89666666695848</v>
      </c>
    </row>
    <row r="23" spans="1:3">
      <c r="A23" t="s">
        <v>25</v>
      </c>
      <c r="B23">
        <v>22</v>
      </c>
      <c r="C23">
        <v>1781</v>
      </c>
    </row>
    <row r="24" spans="1:3">
      <c r="A24" t="s">
        <v>26</v>
      </c>
      <c r="B24">
        <v>23</v>
      </c>
      <c r="C24">
        <v>431</v>
      </c>
    </row>
    <row r="25" spans="1:3">
      <c r="A25" t="s">
        <v>27</v>
      </c>
      <c r="B25">
        <v>24</v>
      </c>
      <c r="C25">
        <v>491</v>
      </c>
    </row>
    <row r="26" spans="1:3">
      <c r="A26" t="s">
        <v>28</v>
      </c>
      <c r="B26">
        <v>25</v>
      </c>
      <c r="C26">
        <v>612</v>
      </c>
    </row>
    <row r="27" spans="1:3">
      <c r="A27" t="s">
        <v>29</v>
      </c>
      <c r="B27">
        <v>26</v>
      </c>
      <c r="C27">
        <v>328</v>
      </c>
    </row>
    <row r="28" spans="1:3">
      <c r="A28" t="s">
        <v>30</v>
      </c>
      <c r="B28">
        <v>27</v>
      </c>
      <c r="C28">
        <v>1036</v>
      </c>
    </row>
    <row r="29" spans="1:3">
      <c r="A29" t="s">
        <v>31</v>
      </c>
      <c r="B29">
        <v>28</v>
      </c>
      <c r="C29">
        <v>1036</v>
      </c>
    </row>
    <row r="30" spans="1:3">
      <c r="A30" t="s">
        <v>32</v>
      </c>
      <c r="B30">
        <v>29</v>
      </c>
      <c r="C30">
        <v>821</v>
      </c>
    </row>
    <row r="31" spans="1:3">
      <c r="A31" t="s">
        <v>33</v>
      </c>
      <c r="B31">
        <v>30</v>
      </c>
      <c r="C31">
        <v>349</v>
      </c>
    </row>
    <row r="32" spans="1:3">
      <c r="A32" t="s">
        <v>34</v>
      </c>
      <c r="B32">
        <v>31</v>
      </c>
      <c r="C32">
        <v>263</v>
      </c>
    </row>
    <row r="33" spans="1:3">
      <c r="A33" t="s">
        <v>35</v>
      </c>
      <c r="B33">
        <v>32</v>
      </c>
      <c r="C33">
        <v>1393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1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/>
  <cols>
    <col min="1" max="1" width="3.6640625" customWidth="1"/>
    <col min="4" max="5" width="16" customWidth="1"/>
    <col min="6" max="6" width="14.21875" customWidth="1"/>
    <col min="10" max="10" width="16.109375" customWidth="1"/>
  </cols>
  <sheetData>
    <row r="1" spans="1:11" ht="13.2" hidden="1">
      <c r="H1" s="8"/>
    </row>
    <row r="2" spans="1:11" ht="26.4">
      <c r="A2" s="9" t="s">
        <v>36</v>
      </c>
      <c r="B2" s="9" t="s">
        <v>37</v>
      </c>
      <c r="C2" s="9" t="s">
        <v>38</v>
      </c>
      <c r="D2" s="9" t="s">
        <v>39</v>
      </c>
      <c r="E2" s="9" t="s">
        <v>40</v>
      </c>
      <c r="F2" s="10" t="s">
        <v>41</v>
      </c>
      <c r="G2" s="11" t="s">
        <v>42</v>
      </c>
      <c r="H2" s="9" t="s">
        <v>43</v>
      </c>
      <c r="I2" s="9" t="s">
        <v>44</v>
      </c>
    </row>
    <row r="3" spans="1:11" ht="13.2">
      <c r="A3" s="2">
        <v>1</v>
      </c>
      <c r="B3" s="2" t="s">
        <v>45</v>
      </c>
      <c r="C3" s="2" t="s">
        <v>46</v>
      </c>
      <c r="D3" s="12">
        <v>44927.597916666666</v>
      </c>
      <c r="E3" s="12">
        <v>44958.595833333333</v>
      </c>
      <c r="F3" s="3">
        <v>8000</v>
      </c>
      <c r="G3" s="13">
        <v>45484</v>
      </c>
      <c r="H3" s="14"/>
      <c r="J3" s="2" t="e">
        <f t="shared" ref="J3:K3" ca="1" si="0">ISDATE(D3)</f>
        <v>#NAME?</v>
      </c>
      <c r="K3" s="2" t="e">
        <f t="shared" ca="1" si="0"/>
        <v>#NAME?</v>
      </c>
    </row>
    <row r="4" spans="1:11" ht="13.2">
      <c r="A4" s="2">
        <v>2</v>
      </c>
      <c r="B4" s="2" t="s">
        <v>46</v>
      </c>
      <c r="C4" s="2" t="s">
        <v>47</v>
      </c>
      <c r="D4" s="12">
        <v>44986.563194444447</v>
      </c>
      <c r="E4" s="12">
        <v>45017.513194444444</v>
      </c>
      <c r="F4" s="3">
        <v>8000</v>
      </c>
      <c r="G4" s="13">
        <v>45454</v>
      </c>
      <c r="H4" s="14"/>
      <c r="J4" s="2" t="e">
        <f t="shared" ref="J4:K4" ca="1" si="1">ISDATE(D4)</f>
        <v>#NAME?</v>
      </c>
      <c r="K4" s="2" t="e">
        <f t="shared" ca="1" si="1"/>
        <v>#NAME?</v>
      </c>
    </row>
    <row r="5" spans="1:11" ht="13.2">
      <c r="A5" s="2">
        <v>3</v>
      </c>
      <c r="B5" s="2" t="s">
        <v>47</v>
      </c>
      <c r="C5" s="2" t="s">
        <v>48</v>
      </c>
      <c r="D5" s="12">
        <v>45047.57916666667</v>
      </c>
      <c r="E5" s="12">
        <v>45108.488888888889</v>
      </c>
      <c r="F5" s="3">
        <v>13000</v>
      </c>
      <c r="G5" s="13">
        <v>45392</v>
      </c>
      <c r="H5" s="14"/>
      <c r="J5" s="2" t="e">
        <f t="shared" ref="J5:K5" ca="1" si="2">ISDATE(D5)</f>
        <v>#NAME?</v>
      </c>
      <c r="K5" s="2" t="e">
        <f t="shared" ca="1" si="2"/>
        <v>#NAME?</v>
      </c>
    </row>
    <row r="6" spans="1:11" ht="13.2">
      <c r="A6" s="2">
        <v>4</v>
      </c>
      <c r="B6" s="2" t="s">
        <v>48</v>
      </c>
      <c r="C6" s="2" t="s">
        <v>49</v>
      </c>
      <c r="D6" s="12">
        <v>45139.6</v>
      </c>
      <c r="E6" s="12">
        <v>45170.561111111114</v>
      </c>
      <c r="F6" s="3">
        <v>6000</v>
      </c>
      <c r="G6" s="13">
        <v>45453</v>
      </c>
      <c r="H6" s="14"/>
      <c r="J6" s="2" t="e">
        <f t="shared" ref="J6:K6" ca="1" si="3">ISDATE(D6)</f>
        <v>#NAME?</v>
      </c>
      <c r="K6" s="2" t="e">
        <f t="shared" ca="1" si="3"/>
        <v>#NAME?</v>
      </c>
    </row>
    <row r="7" spans="1:11" ht="13.2">
      <c r="A7" s="2">
        <v>5</v>
      </c>
      <c r="B7" s="3" t="s">
        <v>49</v>
      </c>
      <c r="C7" s="3" t="s">
        <v>47</v>
      </c>
      <c r="D7" s="12">
        <v>45200.547222222223</v>
      </c>
      <c r="E7" s="15" t="s">
        <v>50</v>
      </c>
      <c r="F7" s="3">
        <v>15000</v>
      </c>
      <c r="G7" s="16">
        <v>45453</v>
      </c>
      <c r="H7" s="14"/>
      <c r="J7" s="2" t="e">
        <f t="shared" ref="J7:K7" ca="1" si="4">ISDATE(D7)</f>
        <v>#NAME?</v>
      </c>
      <c r="K7" s="2" t="e">
        <f t="shared" ca="1" si="4"/>
        <v>#NAME?</v>
      </c>
    </row>
    <row r="8" spans="1:11" ht="13.2">
      <c r="A8" s="2">
        <v>6</v>
      </c>
      <c r="B8" s="3" t="s">
        <v>47</v>
      </c>
      <c r="C8" s="3" t="s">
        <v>51</v>
      </c>
      <c r="D8" s="12" t="s">
        <v>52</v>
      </c>
      <c r="E8" s="12" t="s">
        <v>53</v>
      </c>
      <c r="F8" s="3">
        <v>8000</v>
      </c>
      <c r="G8" s="13">
        <v>45362</v>
      </c>
      <c r="J8" s="2" t="e">
        <f t="shared" ref="J8:K8" ca="1" si="5">ISDATE(D8)</f>
        <v>#NAME?</v>
      </c>
      <c r="K8" s="2" t="e">
        <f t="shared" ca="1" si="5"/>
        <v>#NAME?</v>
      </c>
    </row>
    <row r="9" spans="1:11" ht="13.2">
      <c r="A9" s="2">
        <v>7</v>
      </c>
      <c r="B9" s="3" t="s">
        <v>51</v>
      </c>
      <c r="C9" s="3" t="s">
        <v>54</v>
      </c>
      <c r="D9" s="17" t="s">
        <v>55</v>
      </c>
      <c r="E9" s="12" t="s">
        <v>56</v>
      </c>
      <c r="F9" s="3">
        <v>8000</v>
      </c>
      <c r="G9" s="13">
        <v>45392</v>
      </c>
      <c r="J9" s="2" t="e">
        <f t="shared" ref="J9:K9" ca="1" si="6">ISDATE(D9)</f>
        <v>#NAME?</v>
      </c>
      <c r="K9" s="2" t="e">
        <f t="shared" ca="1" si="6"/>
        <v>#NAME?</v>
      </c>
    </row>
    <row r="10" spans="1:11" ht="13.2">
      <c r="A10" s="2">
        <v>8</v>
      </c>
      <c r="B10" s="3" t="s">
        <v>54</v>
      </c>
      <c r="C10" s="3" t="s">
        <v>57</v>
      </c>
      <c r="D10" s="12" t="s">
        <v>58</v>
      </c>
      <c r="E10" s="12" t="s">
        <v>59</v>
      </c>
      <c r="F10" s="3">
        <v>8000</v>
      </c>
      <c r="G10" s="3">
        <v>8</v>
      </c>
      <c r="J10" s="2" t="e">
        <f t="shared" ref="J10:K10" ca="1" si="7">ISDATE(D10)</f>
        <v>#NAME?</v>
      </c>
      <c r="K10" s="2" t="e">
        <f t="shared" ca="1" si="7"/>
        <v>#NAME?</v>
      </c>
    </row>
    <row r="11" spans="1:11" ht="13.2">
      <c r="A11" s="2">
        <v>9</v>
      </c>
      <c r="B11" s="3" t="s">
        <v>57</v>
      </c>
      <c r="C11" s="3" t="s">
        <v>47</v>
      </c>
      <c r="D11" s="12" t="s">
        <v>60</v>
      </c>
      <c r="E11" s="12">
        <v>44928.541666666664</v>
      </c>
      <c r="F11" s="3">
        <v>40000</v>
      </c>
      <c r="G11" s="13">
        <v>45512</v>
      </c>
      <c r="J11" s="2" t="e">
        <f t="shared" ref="J11:K11" ca="1" si="8">ISDATE(D11)</f>
        <v>#NAME?</v>
      </c>
      <c r="K11" s="2" t="e">
        <f t="shared" ca="1" si="8"/>
        <v>#NAME?</v>
      </c>
    </row>
    <row r="12" spans="1:11" ht="13.2">
      <c r="A12" s="2">
        <v>10</v>
      </c>
      <c r="B12" s="3" t="s">
        <v>47</v>
      </c>
      <c r="C12" s="3" t="s">
        <v>51</v>
      </c>
      <c r="D12" s="12">
        <v>44959.594444444447</v>
      </c>
      <c r="E12" s="12">
        <v>45018.557638888888</v>
      </c>
      <c r="F12" s="2">
        <v>15000</v>
      </c>
      <c r="G12" s="16">
        <v>45362</v>
      </c>
      <c r="J12" s="2" t="e">
        <f t="shared" ref="J12:K12" ca="1" si="9">ISDATE(D12)</f>
        <v>#NAME?</v>
      </c>
      <c r="K12" s="2" t="e">
        <f t="shared" ca="1" si="9"/>
        <v>#NAME?</v>
      </c>
    </row>
    <row r="13" spans="1:11" ht="13.2">
      <c r="A13" s="2">
        <v>11</v>
      </c>
      <c r="B13" s="3" t="s">
        <v>51</v>
      </c>
      <c r="C13" s="3" t="s">
        <v>61</v>
      </c>
      <c r="D13" s="12">
        <v>45018.590277777781</v>
      </c>
      <c r="E13" s="12">
        <v>45048.572916666664</v>
      </c>
      <c r="F13" s="3">
        <v>8000</v>
      </c>
      <c r="G13" s="13">
        <v>45422</v>
      </c>
      <c r="J13" s="2" t="e">
        <f t="shared" ref="J13:K13" ca="1" si="10">ISDATE(D13)</f>
        <v>#NAME?</v>
      </c>
      <c r="K13" s="2" t="e">
        <f t="shared" ca="1" si="10"/>
        <v>#NAME?</v>
      </c>
    </row>
    <row r="14" spans="1:11" ht="13.2">
      <c r="A14" s="2">
        <v>12</v>
      </c>
      <c r="B14" s="3" t="s">
        <v>54</v>
      </c>
      <c r="C14" s="3" t="s">
        <v>57</v>
      </c>
      <c r="D14" s="12">
        <v>45109.541666666664</v>
      </c>
      <c r="E14" s="12">
        <v>45140.50277777778</v>
      </c>
      <c r="F14" s="3">
        <v>7000</v>
      </c>
      <c r="G14" s="13">
        <v>45301</v>
      </c>
      <c r="J14" s="2" t="e">
        <f t="shared" ref="J14:K14" ca="1" si="11">ISDATE(D14)</f>
        <v>#NAME?</v>
      </c>
      <c r="K14" s="2" t="e">
        <f t="shared" ca="1" si="11"/>
        <v>#NAME?</v>
      </c>
    </row>
    <row r="15" spans="1:11" ht="13.2">
      <c r="A15" s="2">
        <v>13</v>
      </c>
      <c r="B15" s="3" t="s">
        <v>57</v>
      </c>
      <c r="C15" s="3" t="s">
        <v>47</v>
      </c>
      <c r="D15" s="12">
        <v>45171.515972222223</v>
      </c>
      <c r="E15" s="12">
        <v>45262.547222222223</v>
      </c>
      <c r="F15" s="2">
        <v>20000</v>
      </c>
      <c r="G15" s="16">
        <v>45452</v>
      </c>
      <c r="J15" s="2" t="e">
        <f t="shared" ref="J15:K15" ca="1" si="12">ISDATE(D15)</f>
        <v>#NAME?</v>
      </c>
      <c r="K15" s="2" t="e">
        <f t="shared" ca="1" si="12"/>
        <v>#NAME?</v>
      </c>
    </row>
    <row r="16" spans="1:11" ht="13.2">
      <c r="A16" s="2">
        <v>14</v>
      </c>
      <c r="B16" s="3" t="s">
        <v>47</v>
      </c>
      <c r="C16" s="3" t="s">
        <v>51</v>
      </c>
      <c r="D16" s="12" t="s">
        <v>62</v>
      </c>
      <c r="E16" s="12" t="s">
        <v>63</v>
      </c>
      <c r="F16" s="3">
        <v>7000</v>
      </c>
      <c r="G16" s="13">
        <v>45333</v>
      </c>
      <c r="J16" s="2" t="e">
        <f t="shared" ref="J16:K16" ca="1" si="13">ISDATE(D16)</f>
        <v>#NAME?</v>
      </c>
      <c r="K16" s="2" t="e">
        <f t="shared" ca="1" si="13"/>
        <v>#NAME?</v>
      </c>
    </row>
    <row r="17" spans="1:11" ht="13.2">
      <c r="A17" s="2">
        <v>15</v>
      </c>
      <c r="B17" s="3" t="s">
        <v>51</v>
      </c>
      <c r="C17" s="3" t="s">
        <v>54</v>
      </c>
      <c r="D17" s="12" t="s">
        <v>64</v>
      </c>
      <c r="E17" s="12" t="s">
        <v>65</v>
      </c>
      <c r="F17" s="3">
        <v>8000</v>
      </c>
      <c r="G17" s="13">
        <v>45514</v>
      </c>
      <c r="J17" s="2" t="e">
        <f t="shared" ref="J17:K17" ca="1" si="14">ISDATE(D17)</f>
        <v>#NAME?</v>
      </c>
      <c r="K17" s="2" t="e">
        <f t="shared" ca="1" si="14"/>
        <v>#NAME?</v>
      </c>
    </row>
    <row r="18" spans="1:11" ht="13.2">
      <c r="A18" s="2">
        <v>16</v>
      </c>
      <c r="B18" s="3" t="s">
        <v>54</v>
      </c>
      <c r="C18" s="3" t="s">
        <v>57</v>
      </c>
      <c r="D18" s="12" t="s">
        <v>66</v>
      </c>
      <c r="E18" s="12" t="s">
        <v>67</v>
      </c>
      <c r="F18" s="3">
        <v>6000</v>
      </c>
      <c r="G18" s="13">
        <v>45361</v>
      </c>
      <c r="J18" s="2" t="e">
        <f t="shared" ref="J18:K18" ca="1" si="15">ISDATE(D18)</f>
        <v>#NAME?</v>
      </c>
      <c r="K18" s="2" t="e">
        <f t="shared" ca="1" si="15"/>
        <v>#NAME?</v>
      </c>
    </row>
    <row r="19" spans="1:11" ht="13.2">
      <c r="A19" s="2">
        <v>17</v>
      </c>
      <c r="B19" s="3" t="s">
        <v>57</v>
      </c>
      <c r="C19" s="3" t="s">
        <v>47</v>
      </c>
      <c r="D19" s="12" t="s">
        <v>68</v>
      </c>
      <c r="E19" s="12" t="s">
        <v>69</v>
      </c>
      <c r="F19" s="3">
        <v>8000</v>
      </c>
      <c r="G19" s="13">
        <v>45421</v>
      </c>
      <c r="J19" s="2" t="e">
        <f t="shared" ref="J19:K19" ca="1" si="16">ISDATE(D19)</f>
        <v>#NAME?</v>
      </c>
      <c r="K19" s="2" t="e">
        <f t="shared" ca="1" si="16"/>
        <v>#NAME?</v>
      </c>
    </row>
    <row r="20" spans="1:11" ht="13.2">
      <c r="A20" s="2">
        <v>18</v>
      </c>
      <c r="B20" s="3" t="s">
        <v>47</v>
      </c>
      <c r="C20" s="3" t="s">
        <v>51</v>
      </c>
      <c r="D20" s="12" t="s">
        <v>70</v>
      </c>
      <c r="E20" s="12" t="s">
        <v>71</v>
      </c>
      <c r="F20" s="2">
        <v>16000</v>
      </c>
      <c r="G20" s="16">
        <v>45302</v>
      </c>
      <c r="J20" s="2" t="e">
        <f t="shared" ref="J20:K20" ca="1" si="17">ISDATE(D20)</f>
        <v>#NAME?</v>
      </c>
      <c r="K20" s="2" t="e">
        <f t="shared" ca="1" si="17"/>
        <v>#NAME?</v>
      </c>
    </row>
    <row r="21" spans="1:11" ht="13.2">
      <c r="A21" s="2">
        <v>19</v>
      </c>
      <c r="B21" s="3" t="s">
        <v>51</v>
      </c>
      <c r="C21" s="3" t="s">
        <v>54</v>
      </c>
      <c r="D21" s="12" t="s">
        <v>72</v>
      </c>
      <c r="E21" s="12" t="s">
        <v>73</v>
      </c>
      <c r="F21" s="2">
        <v>8000</v>
      </c>
      <c r="G21" s="16">
        <v>45422</v>
      </c>
      <c r="J21" s="2" t="e">
        <f t="shared" ref="J21:K21" ca="1" si="18">ISDATE(D21)</f>
        <v>#NAME?</v>
      </c>
      <c r="K21" s="2" t="e">
        <f t="shared" ca="1" si="18"/>
        <v>#NAME?</v>
      </c>
    </row>
    <row r="22" spans="1:11" ht="13.2">
      <c r="A22" s="2">
        <v>20</v>
      </c>
      <c r="B22" s="3" t="s">
        <v>54</v>
      </c>
      <c r="C22" s="3" t="s">
        <v>57</v>
      </c>
      <c r="D22" s="12">
        <v>44988.543055555558</v>
      </c>
      <c r="E22" s="12">
        <v>45019.577777777777</v>
      </c>
      <c r="F22" s="3">
        <v>8000</v>
      </c>
      <c r="G22" s="13">
        <v>45452</v>
      </c>
      <c r="J22" s="2" t="e">
        <f t="shared" ref="J22:K22" ca="1" si="19">ISDATE(D22)</f>
        <v>#NAME?</v>
      </c>
      <c r="K22" s="2" t="e">
        <f t="shared" ca="1" si="19"/>
        <v>#NAME?</v>
      </c>
    </row>
    <row r="23" spans="1:11" ht="13.2">
      <c r="A23" s="2">
        <v>21</v>
      </c>
      <c r="B23" s="3" t="s">
        <v>57</v>
      </c>
      <c r="C23" s="3" t="s">
        <v>47</v>
      </c>
      <c r="D23" s="12">
        <v>45049.537499999999</v>
      </c>
      <c r="E23" s="12">
        <v>45202.501388888886</v>
      </c>
      <c r="F23" s="3">
        <v>33000</v>
      </c>
      <c r="G23" s="13">
        <v>45452</v>
      </c>
      <c r="J23" s="2" t="e">
        <f t="shared" ref="J23:K23" ca="1" si="20">ISDATE(D23)</f>
        <v>#NAME?</v>
      </c>
      <c r="K23" s="2" t="e">
        <f t="shared" ca="1" si="20"/>
        <v>#NAME?</v>
      </c>
    </row>
    <row r="24" spans="1:11" ht="13.2">
      <c r="A24" s="2">
        <v>22</v>
      </c>
      <c r="B24" s="3" t="s">
        <v>47</v>
      </c>
      <c r="C24" s="3" t="s">
        <v>51</v>
      </c>
      <c r="D24" s="12">
        <v>45233.586805555555</v>
      </c>
      <c r="E24" s="12" t="s">
        <v>74</v>
      </c>
      <c r="F24" s="2">
        <v>15000</v>
      </c>
      <c r="G24" s="16">
        <v>45482</v>
      </c>
      <c r="J24" s="2" t="e">
        <f t="shared" ref="J24:K24" ca="1" si="21">ISDATE(D24)</f>
        <v>#NAME?</v>
      </c>
      <c r="K24" s="2" t="e">
        <f t="shared" ca="1" si="21"/>
        <v>#NAME?</v>
      </c>
    </row>
    <row r="25" spans="1:11" ht="13.2">
      <c r="A25" s="2">
        <v>23</v>
      </c>
      <c r="B25" s="3" t="s">
        <v>51</v>
      </c>
      <c r="C25" s="3" t="s">
        <v>54</v>
      </c>
      <c r="D25" s="12" t="s">
        <v>75</v>
      </c>
      <c r="E25" s="12" t="s">
        <v>76</v>
      </c>
      <c r="F25" s="3">
        <v>8000</v>
      </c>
      <c r="G25" s="13">
        <v>45483</v>
      </c>
      <c r="J25" s="2" t="e">
        <f t="shared" ref="J25:K25" ca="1" si="22">ISDATE(D25)</f>
        <v>#NAME?</v>
      </c>
      <c r="K25" s="2" t="e">
        <f t="shared" ca="1" si="22"/>
        <v>#NAME?</v>
      </c>
    </row>
    <row r="26" spans="1:11" ht="13.2">
      <c r="A26" s="2">
        <v>24</v>
      </c>
      <c r="B26" s="3" t="s">
        <v>54</v>
      </c>
      <c r="C26" s="3" t="s">
        <v>57</v>
      </c>
      <c r="D26" s="12" t="s">
        <v>77</v>
      </c>
      <c r="E26" s="12" t="s">
        <v>78</v>
      </c>
      <c r="F26" s="3">
        <v>5000</v>
      </c>
      <c r="G26" s="3">
        <v>9.3000000000000007</v>
      </c>
      <c r="J26" s="2" t="e">
        <f t="shared" ref="J26:K26" ca="1" si="23">ISDATE(D26)</f>
        <v>#NAME?</v>
      </c>
      <c r="K26" s="2" t="e">
        <f t="shared" ca="1" si="23"/>
        <v>#NAME?</v>
      </c>
    </row>
    <row r="27" spans="1:11" ht="13.2">
      <c r="A27" s="2">
        <v>25</v>
      </c>
      <c r="B27" s="3" t="s">
        <v>57</v>
      </c>
      <c r="C27" s="3" t="s">
        <v>47</v>
      </c>
      <c r="D27" s="12" t="s">
        <v>79</v>
      </c>
      <c r="E27" s="12" t="s">
        <v>80</v>
      </c>
      <c r="F27" s="2">
        <v>23000</v>
      </c>
      <c r="G27" s="16">
        <v>45361</v>
      </c>
      <c r="J27" s="2" t="e">
        <f t="shared" ref="J27:K27" ca="1" si="24">ISDATE(D27)</f>
        <v>#NAME?</v>
      </c>
      <c r="K27" s="2" t="e">
        <f t="shared" ca="1" si="24"/>
        <v>#NAME?</v>
      </c>
    </row>
    <row r="28" spans="1:11" ht="13.2">
      <c r="A28" s="2">
        <v>26</v>
      </c>
      <c r="B28" s="3" t="s">
        <v>47</v>
      </c>
      <c r="C28" s="3" t="s">
        <v>51</v>
      </c>
      <c r="D28" s="12" t="s">
        <v>81</v>
      </c>
      <c r="E28" s="12" t="s">
        <v>82</v>
      </c>
      <c r="F28" s="2">
        <v>8000</v>
      </c>
      <c r="G28" s="16">
        <v>45331</v>
      </c>
      <c r="J28" s="2" t="e">
        <f t="shared" ref="J28:K28" ca="1" si="25">ISDATE(D28)</f>
        <v>#NAME?</v>
      </c>
      <c r="K28" s="2" t="e">
        <f t="shared" ca="1" si="25"/>
        <v>#NAME?</v>
      </c>
    </row>
    <row r="29" spans="1:11" ht="13.2">
      <c r="A29" s="2">
        <v>27</v>
      </c>
      <c r="B29" s="3" t="s">
        <v>51</v>
      </c>
      <c r="C29" s="3" t="s">
        <v>57</v>
      </c>
      <c r="D29" s="12" t="s">
        <v>83</v>
      </c>
      <c r="E29" s="12" t="s">
        <v>84</v>
      </c>
      <c r="F29" s="2">
        <v>9000</v>
      </c>
      <c r="G29" s="16">
        <v>45482</v>
      </c>
      <c r="J29" s="2" t="e">
        <f t="shared" ref="J29:K29" ca="1" si="26">ISDATE(D29)</f>
        <v>#NAME?</v>
      </c>
      <c r="K29" s="2" t="e">
        <f t="shared" ca="1" si="26"/>
        <v>#NAME?</v>
      </c>
    </row>
    <row r="30" spans="1:11" ht="13.2">
      <c r="A30" s="2">
        <v>28</v>
      </c>
      <c r="B30" s="3" t="s">
        <v>57</v>
      </c>
      <c r="C30" s="3" t="s">
        <v>54</v>
      </c>
      <c r="D30" s="12" t="s">
        <v>85</v>
      </c>
      <c r="E30" s="12" t="s">
        <v>86</v>
      </c>
      <c r="F30" s="2">
        <v>8000</v>
      </c>
      <c r="G30" s="16">
        <v>45301</v>
      </c>
      <c r="J30" s="2" t="e">
        <f t="shared" ref="J30:K30" ca="1" si="27">ISDATE(D30)</f>
        <v>#NAME?</v>
      </c>
      <c r="K30" s="2" t="e">
        <f t="shared" ca="1" si="27"/>
        <v>#NAME?</v>
      </c>
    </row>
    <row r="31" spans="1:11" ht="13.2">
      <c r="A31" s="2">
        <v>29</v>
      </c>
      <c r="B31" s="3" t="s">
        <v>54</v>
      </c>
      <c r="C31" s="3" t="s">
        <v>47</v>
      </c>
      <c r="D31" s="12" t="s">
        <v>87</v>
      </c>
      <c r="E31" s="12">
        <v>44989.634027777778</v>
      </c>
      <c r="F31" s="2">
        <v>18000</v>
      </c>
      <c r="G31" s="16">
        <v>45421</v>
      </c>
      <c r="J31" s="2" t="e">
        <f t="shared" ref="J31:K31" ca="1" si="28">ISDATE(D31)</f>
        <v>#NAME?</v>
      </c>
      <c r="K31" s="2" t="e">
        <f t="shared" ca="1" si="28"/>
        <v>#NAME?</v>
      </c>
    </row>
    <row r="32" spans="1:11" ht="13.2">
      <c r="A32" s="2">
        <v>30</v>
      </c>
      <c r="B32" s="3" t="s">
        <v>47</v>
      </c>
      <c r="C32" s="3" t="s">
        <v>51</v>
      </c>
      <c r="D32" s="12">
        <v>45081.59097222222</v>
      </c>
      <c r="E32" s="12">
        <v>45142.55972222222</v>
      </c>
      <c r="F32" s="2">
        <v>15000</v>
      </c>
      <c r="G32" s="16">
        <v>45452</v>
      </c>
      <c r="J32" s="2" t="e">
        <f t="shared" ref="J32:K32" ca="1" si="29">ISDATE(D32)</f>
        <v>#NAME?</v>
      </c>
      <c r="K32" s="2" t="e">
        <f t="shared" ca="1" si="29"/>
        <v>#NAME?</v>
      </c>
    </row>
    <row r="33" spans="1:11" ht="13.2">
      <c r="A33" s="2">
        <v>31</v>
      </c>
      <c r="B33" s="18" t="s">
        <v>54</v>
      </c>
      <c r="C33" s="3" t="s">
        <v>57</v>
      </c>
      <c r="D33" s="12">
        <v>45234.520833333336</v>
      </c>
      <c r="E33" s="12">
        <v>45264.552083333336</v>
      </c>
      <c r="F33" s="2">
        <v>2000</v>
      </c>
      <c r="G33" s="16">
        <v>45544</v>
      </c>
      <c r="J33" s="2" t="e">
        <f t="shared" ref="J33:K33" ca="1" si="30">ISDATE(D33)</f>
        <v>#NAME?</v>
      </c>
      <c r="K33" s="2" t="e">
        <f t="shared" ca="1" si="30"/>
        <v>#NAME?</v>
      </c>
    </row>
    <row r="34" spans="1:11" ht="13.2">
      <c r="A34" s="2">
        <v>32</v>
      </c>
      <c r="B34" s="3" t="s">
        <v>47</v>
      </c>
      <c r="C34" s="3" t="s">
        <v>51</v>
      </c>
      <c r="D34" s="12" t="s">
        <v>88</v>
      </c>
      <c r="E34" s="12" t="s">
        <v>89</v>
      </c>
      <c r="F34" s="2">
        <v>18000</v>
      </c>
      <c r="G34" s="16">
        <v>45359</v>
      </c>
      <c r="J34" s="2" t="e">
        <f t="shared" ref="J34:K34" ca="1" si="31">ISDATE(D34)</f>
        <v>#NAME?</v>
      </c>
      <c r="K34" s="2" t="e">
        <f t="shared" ca="1" si="31"/>
        <v>#NAME?</v>
      </c>
    </row>
    <row r="35" spans="1:11" ht="13.2">
      <c r="A35" s="2">
        <v>33</v>
      </c>
      <c r="B35" s="3" t="s">
        <v>51</v>
      </c>
      <c r="C35" s="3" t="s">
        <v>90</v>
      </c>
      <c r="D35" s="12" t="s">
        <v>91</v>
      </c>
      <c r="E35" s="12" t="s">
        <v>92</v>
      </c>
      <c r="F35" s="2">
        <v>6000</v>
      </c>
      <c r="G35" s="16">
        <v>45359</v>
      </c>
      <c r="J35" s="2" t="e">
        <f t="shared" ref="J35:K35" ca="1" si="32">ISDATE(D35)</f>
        <v>#NAME?</v>
      </c>
      <c r="K35" s="2" t="e">
        <f t="shared" ca="1" si="32"/>
        <v>#NAME?</v>
      </c>
    </row>
    <row r="36" spans="1:11" ht="13.2">
      <c r="A36" s="2">
        <v>34</v>
      </c>
      <c r="B36" s="3" t="s">
        <v>93</v>
      </c>
      <c r="C36" s="3" t="s">
        <v>94</v>
      </c>
      <c r="D36" s="12" t="s">
        <v>95</v>
      </c>
      <c r="E36" s="12" t="s">
        <v>96</v>
      </c>
      <c r="F36" s="2">
        <v>5000</v>
      </c>
      <c r="G36" s="16">
        <v>45482</v>
      </c>
      <c r="J36" s="2" t="e">
        <f t="shared" ref="J36:K36" ca="1" si="33">ISDATE(D36)</f>
        <v>#NAME?</v>
      </c>
      <c r="K36" s="2" t="e">
        <f t="shared" ca="1" si="33"/>
        <v>#NAME?</v>
      </c>
    </row>
    <row r="37" spans="1:11" ht="13.2">
      <c r="A37" s="2">
        <v>35</v>
      </c>
      <c r="B37" s="3" t="s">
        <v>97</v>
      </c>
      <c r="C37" s="3" t="s">
        <v>98</v>
      </c>
      <c r="D37" s="12">
        <v>45174.536805555559</v>
      </c>
      <c r="E37" s="12">
        <v>45204.532638888886</v>
      </c>
      <c r="F37" s="2">
        <v>8000</v>
      </c>
      <c r="G37" s="16">
        <v>45299</v>
      </c>
      <c r="J37" s="2" t="e">
        <f t="shared" ref="J37:K37" ca="1" si="34">ISDATE(D37)</f>
        <v>#NAME?</v>
      </c>
      <c r="K37" s="2" t="e">
        <f t="shared" ca="1" si="34"/>
        <v>#NAME?</v>
      </c>
    </row>
    <row r="38" spans="1:11" ht="13.2">
      <c r="A38" s="2">
        <v>36</v>
      </c>
      <c r="B38" s="3" t="s">
        <v>98</v>
      </c>
      <c r="C38" s="3" t="s">
        <v>93</v>
      </c>
      <c r="D38" s="12">
        <v>45204.543055555558</v>
      </c>
      <c r="E38" s="12">
        <v>45235.540972222225</v>
      </c>
      <c r="F38" s="2">
        <v>9000</v>
      </c>
      <c r="G38" s="16">
        <v>45512</v>
      </c>
      <c r="J38" s="2" t="e">
        <f t="shared" ref="J38:K38" ca="1" si="35">ISDATE(D38)</f>
        <v>#NAME?</v>
      </c>
      <c r="K38" s="2" t="e">
        <f t="shared" ca="1" si="35"/>
        <v>#NAME?</v>
      </c>
    </row>
    <row r="39" spans="1:11" ht="13.2">
      <c r="A39" s="2">
        <v>37</v>
      </c>
      <c r="B39" s="3" t="s">
        <v>54</v>
      </c>
      <c r="C39" s="3" t="s">
        <v>57</v>
      </c>
      <c r="D39" s="12" t="s">
        <v>99</v>
      </c>
      <c r="E39" s="12" t="s">
        <v>100</v>
      </c>
      <c r="F39" s="2">
        <v>2000</v>
      </c>
      <c r="G39" s="16">
        <v>45420</v>
      </c>
      <c r="J39" s="2" t="e">
        <f t="shared" ref="J39:K39" ca="1" si="36">ISDATE(D39)</f>
        <v>#NAME?</v>
      </c>
      <c r="K39" s="2" t="e">
        <f t="shared" ca="1" si="36"/>
        <v>#NAME?</v>
      </c>
    </row>
    <row r="40" spans="1:11" ht="13.2">
      <c r="A40" s="2">
        <v>38</v>
      </c>
      <c r="B40" s="3" t="s">
        <v>57</v>
      </c>
      <c r="C40" s="3" t="s">
        <v>47</v>
      </c>
      <c r="D40" s="12" t="s">
        <v>101</v>
      </c>
      <c r="E40" s="12" t="s">
        <v>102</v>
      </c>
      <c r="F40" s="2">
        <v>34000</v>
      </c>
      <c r="G40" s="16">
        <v>45451</v>
      </c>
      <c r="J40" s="2" t="e">
        <f t="shared" ref="J40:K40" ca="1" si="37">ISDATE(D40)</f>
        <v>#NAME?</v>
      </c>
      <c r="K40" s="2" t="e">
        <f t="shared" ca="1" si="37"/>
        <v>#NAME?</v>
      </c>
    </row>
    <row r="41" spans="1:11" ht="13.2">
      <c r="A41" s="2">
        <v>39</v>
      </c>
      <c r="B41" s="3" t="s">
        <v>47</v>
      </c>
      <c r="C41" s="3" t="s">
        <v>51</v>
      </c>
      <c r="D41" s="12" t="s">
        <v>103</v>
      </c>
      <c r="E41" s="12" t="s">
        <v>104</v>
      </c>
      <c r="F41" s="2">
        <v>22000</v>
      </c>
      <c r="G41" s="16">
        <v>45542</v>
      </c>
      <c r="J41" s="2" t="e">
        <f t="shared" ref="J41:K41" ca="1" si="38">ISDATE(D41)</f>
        <v>#NAME?</v>
      </c>
      <c r="K41" s="2" t="e">
        <f t="shared" ca="1" si="38"/>
        <v>#NAME?</v>
      </c>
    </row>
    <row r="42" spans="1:11" ht="13.2">
      <c r="A42" s="2">
        <v>40</v>
      </c>
      <c r="B42" s="3" t="s">
        <v>98</v>
      </c>
      <c r="C42" s="3" t="s">
        <v>93</v>
      </c>
      <c r="D42" s="12" t="s">
        <v>105</v>
      </c>
      <c r="E42" s="12" t="s">
        <v>106</v>
      </c>
      <c r="F42" s="3">
        <v>13000</v>
      </c>
      <c r="G42" s="16">
        <v>45450</v>
      </c>
      <c r="J42" s="2" t="e">
        <f t="shared" ref="J42:K42" ca="1" si="39">ISDATE(D42)</f>
        <v>#NAME?</v>
      </c>
      <c r="K42" s="2" t="e">
        <f t="shared" ca="1" si="39"/>
        <v>#NAME?</v>
      </c>
    </row>
    <row r="43" spans="1:11" ht="13.2">
      <c r="A43" s="2">
        <v>41</v>
      </c>
      <c r="B43" s="3" t="s">
        <v>54</v>
      </c>
      <c r="C43" s="3" t="s">
        <v>57</v>
      </c>
      <c r="D43" s="12" t="s">
        <v>107</v>
      </c>
      <c r="E43" s="12" t="s">
        <v>108</v>
      </c>
      <c r="F43" s="3">
        <v>8000</v>
      </c>
      <c r="G43" s="16">
        <v>45298</v>
      </c>
      <c r="J43" s="2" t="e">
        <f t="shared" ref="J43:K43" ca="1" si="40">ISDATE(D43)</f>
        <v>#NAME?</v>
      </c>
      <c r="K43" s="2" t="e">
        <f t="shared" ca="1" si="40"/>
        <v>#NAME?</v>
      </c>
    </row>
    <row r="44" spans="1:11" ht="13.2">
      <c r="A44" s="2">
        <v>42</v>
      </c>
      <c r="B44" s="3" t="s">
        <v>57</v>
      </c>
      <c r="C44" s="3" t="s">
        <v>51</v>
      </c>
      <c r="D44" s="12" t="s">
        <v>109</v>
      </c>
      <c r="E44" s="19">
        <v>44932.573611111111</v>
      </c>
      <c r="F44" s="2">
        <v>25000</v>
      </c>
      <c r="G44" s="16">
        <v>45329</v>
      </c>
      <c r="J44" s="2" t="e">
        <f t="shared" ref="J44:K44" ca="1" si="41">ISDATE(D44)</f>
        <v>#NAME?</v>
      </c>
      <c r="K44" s="2" t="e">
        <f t="shared" ca="1" si="41"/>
        <v>#NAME?</v>
      </c>
    </row>
    <row r="45" spans="1:11" ht="13.2">
      <c r="A45" s="2">
        <v>43</v>
      </c>
      <c r="B45" s="3" t="s">
        <v>51</v>
      </c>
      <c r="C45" s="3" t="s">
        <v>47</v>
      </c>
      <c r="D45" s="12">
        <v>44963.554861111108</v>
      </c>
      <c r="E45" s="12">
        <v>45052.613194444442</v>
      </c>
      <c r="F45" s="2">
        <v>37000</v>
      </c>
      <c r="G45" s="16">
        <v>45511</v>
      </c>
      <c r="J45" s="2" t="e">
        <f t="shared" ref="J45:K45" ca="1" si="42">ISDATE(D45)</f>
        <v>#NAME?</v>
      </c>
      <c r="K45" s="2" t="e">
        <f t="shared" ca="1" si="42"/>
        <v>#NAME?</v>
      </c>
    </row>
    <row r="46" spans="1:11" ht="13.2">
      <c r="A46" s="2">
        <v>44</v>
      </c>
      <c r="B46" s="3" t="s">
        <v>110</v>
      </c>
      <c r="C46" s="3" t="s">
        <v>111</v>
      </c>
      <c r="D46" s="12">
        <v>45113.563888888886</v>
      </c>
      <c r="E46" s="12">
        <v>45175.529861111114</v>
      </c>
      <c r="F46" s="2">
        <v>24000</v>
      </c>
      <c r="G46" s="16">
        <v>45359</v>
      </c>
      <c r="J46" s="2" t="e">
        <f t="shared" ref="J46:K46" ca="1" si="43">ISDATE(D46)</f>
        <v>#NAME?</v>
      </c>
      <c r="K46" s="2" t="e">
        <f t="shared" ca="1" si="43"/>
        <v>#NAME?</v>
      </c>
    </row>
    <row r="47" spans="1:11" ht="13.2">
      <c r="A47" s="2">
        <v>45</v>
      </c>
      <c r="B47" s="3" t="s">
        <v>51</v>
      </c>
      <c r="C47" s="3" t="s">
        <v>112</v>
      </c>
      <c r="D47" s="15">
        <v>45175.538888888892</v>
      </c>
      <c r="E47" s="15">
        <v>45093</v>
      </c>
      <c r="F47" s="5">
        <v>55000</v>
      </c>
      <c r="G47" s="2">
        <v>7.3</v>
      </c>
      <c r="J47" s="2" t="e">
        <f t="shared" ref="J47:K47" ca="1" si="44">ISDATE(D47)</f>
        <v>#NAME?</v>
      </c>
      <c r="K47" s="2" t="e">
        <f t="shared" ca="1" si="44"/>
        <v>#NAME?</v>
      </c>
    </row>
    <row r="48" spans="1:11" ht="13.2">
      <c r="A48" s="2">
        <v>46</v>
      </c>
      <c r="B48" s="3" t="s">
        <v>112</v>
      </c>
      <c r="C48" s="3" t="s">
        <v>113</v>
      </c>
      <c r="D48" s="15" t="s">
        <v>114</v>
      </c>
      <c r="E48" s="15" t="s">
        <v>115</v>
      </c>
      <c r="F48" s="6">
        <v>4000</v>
      </c>
      <c r="G48" s="2">
        <v>8.6999999999999993</v>
      </c>
      <c r="J48" s="2" t="e">
        <f t="shared" ref="J48:K48" ca="1" si="45">ISDATE(D48)</f>
        <v>#NAME?</v>
      </c>
      <c r="K48" s="2" t="e">
        <f t="shared" ca="1" si="45"/>
        <v>#NAME?</v>
      </c>
    </row>
    <row r="49" spans="1:11" ht="13.2">
      <c r="A49" s="2">
        <v>47</v>
      </c>
      <c r="B49" s="3" t="s">
        <v>113</v>
      </c>
      <c r="C49" s="3" t="s">
        <v>116</v>
      </c>
      <c r="D49" s="15" t="s">
        <v>117</v>
      </c>
      <c r="E49" s="15" t="s">
        <v>118</v>
      </c>
      <c r="F49" s="6">
        <v>6000</v>
      </c>
      <c r="G49" s="2">
        <v>9.3000000000000007</v>
      </c>
      <c r="J49" s="2" t="e">
        <f t="shared" ref="J49:K49" ca="1" si="46">ISDATE(D49)</f>
        <v>#NAME?</v>
      </c>
      <c r="K49" s="2" t="e">
        <f t="shared" ca="1" si="46"/>
        <v>#NAME?</v>
      </c>
    </row>
    <row r="50" spans="1:11" ht="13.2">
      <c r="A50" s="2">
        <v>48</v>
      </c>
      <c r="B50" s="3" t="s">
        <v>116</v>
      </c>
      <c r="C50" s="3" t="s">
        <v>119</v>
      </c>
      <c r="D50" s="15" t="s">
        <v>120</v>
      </c>
      <c r="E50" s="15" t="s">
        <v>121</v>
      </c>
      <c r="F50" s="6">
        <v>15000</v>
      </c>
      <c r="G50" s="2">
        <v>7.2</v>
      </c>
      <c r="J50" s="2" t="e">
        <f t="shared" ref="J50:K50" ca="1" si="47">ISDATE(D50)</f>
        <v>#NAME?</v>
      </c>
      <c r="K50" s="2" t="e">
        <f t="shared" ca="1" si="47"/>
        <v>#NAME?</v>
      </c>
    </row>
    <row r="51" spans="1:11" ht="13.2">
      <c r="A51" s="2">
        <v>49</v>
      </c>
      <c r="B51" s="3" t="s">
        <v>119</v>
      </c>
      <c r="C51" s="3" t="s">
        <v>122</v>
      </c>
      <c r="D51" s="15" t="s">
        <v>123</v>
      </c>
      <c r="E51" s="15" t="s">
        <v>124</v>
      </c>
      <c r="F51" s="2">
        <v>15000</v>
      </c>
      <c r="G51" s="2">
        <v>9.4</v>
      </c>
      <c r="J51" s="2" t="e">
        <f t="shared" ref="J51:K51" ca="1" si="48">ISDATE(D51)</f>
        <v>#NAME?</v>
      </c>
      <c r="K51" s="2" t="e">
        <f t="shared" ca="1" si="48"/>
        <v>#NAME?</v>
      </c>
    </row>
    <row r="52" spans="1:11" ht="13.2">
      <c r="A52" s="2">
        <v>50</v>
      </c>
      <c r="B52" s="3" t="s">
        <v>122</v>
      </c>
      <c r="C52" s="3" t="s">
        <v>47</v>
      </c>
      <c r="D52" s="15" t="s">
        <v>125</v>
      </c>
      <c r="E52" s="15">
        <v>44992.589583333334</v>
      </c>
      <c r="F52" s="5">
        <v>30000</v>
      </c>
      <c r="G52" s="2">
        <v>9</v>
      </c>
      <c r="J52" s="2" t="e">
        <f t="shared" ref="J52:K52" ca="1" si="49">ISDATE(D52)</f>
        <v>#NAME?</v>
      </c>
      <c r="K52" s="2" t="e">
        <f t="shared" ca="1" si="49"/>
        <v>#NAME?</v>
      </c>
    </row>
    <row r="53" spans="1:11" ht="13.2">
      <c r="A53" s="2">
        <v>51</v>
      </c>
      <c r="B53" s="3" t="s">
        <v>47</v>
      </c>
      <c r="C53" s="3" t="s">
        <v>51</v>
      </c>
      <c r="D53" s="15">
        <v>45053.568055555559</v>
      </c>
      <c r="E53" s="15">
        <v>45114.541666666664</v>
      </c>
      <c r="F53" s="2">
        <v>25000</v>
      </c>
      <c r="G53" s="2">
        <v>8.5</v>
      </c>
      <c r="J53" s="2" t="e">
        <f t="shared" ref="J53:K53" ca="1" si="50">ISDATE(D53)</f>
        <v>#NAME?</v>
      </c>
      <c r="K53" s="2" t="e">
        <f t="shared" ca="1" si="50"/>
        <v>#NAME?</v>
      </c>
    </row>
    <row r="54" spans="1:11" ht="13.2">
      <c r="A54" s="2">
        <v>52</v>
      </c>
      <c r="B54" s="3" t="s">
        <v>51</v>
      </c>
      <c r="C54" s="3" t="s">
        <v>54</v>
      </c>
      <c r="D54" s="15">
        <v>45114.552777777775</v>
      </c>
      <c r="E54" s="15">
        <v>45176.585416666669</v>
      </c>
      <c r="F54" s="2">
        <v>14000</v>
      </c>
      <c r="G54" s="2">
        <v>8.3000000000000007</v>
      </c>
      <c r="J54" s="2" t="e">
        <f t="shared" ref="J54:K54" ca="1" si="51">ISDATE(D54)</f>
        <v>#NAME?</v>
      </c>
      <c r="K54" s="2" t="e">
        <f t="shared" ca="1" si="51"/>
        <v>#NAME?</v>
      </c>
    </row>
    <row r="55" spans="1:11" ht="13.2">
      <c r="A55" s="2">
        <v>53</v>
      </c>
      <c r="B55" s="3" t="s">
        <v>54</v>
      </c>
      <c r="C55" s="3" t="s">
        <v>57</v>
      </c>
      <c r="D55" s="15">
        <v>45206.51666666667</v>
      </c>
      <c r="E55" s="15">
        <v>45237.490277777775</v>
      </c>
      <c r="F55" s="2">
        <v>5000</v>
      </c>
      <c r="G55" s="2">
        <v>9.1</v>
      </c>
      <c r="J55" s="2" t="e">
        <f t="shared" ref="J55:K55" ca="1" si="52">ISDATE(D55)</f>
        <v>#NAME?</v>
      </c>
      <c r="K55" s="2" t="e">
        <f t="shared" ca="1" si="52"/>
        <v>#NAME?</v>
      </c>
    </row>
    <row r="56" spans="1:11" ht="13.2">
      <c r="A56" s="2">
        <v>54</v>
      </c>
      <c r="B56" s="3" t="s">
        <v>57</v>
      </c>
      <c r="C56" s="3" t="s">
        <v>126</v>
      </c>
      <c r="D56" s="15">
        <v>45267.526388888888</v>
      </c>
      <c r="E56" s="15" t="s">
        <v>127</v>
      </c>
      <c r="F56" s="2">
        <v>14000</v>
      </c>
      <c r="G56" s="2">
        <v>8.8000000000000007</v>
      </c>
      <c r="J56" s="2" t="e">
        <f t="shared" ref="J56:K56" ca="1" si="53">ISDATE(D56)</f>
        <v>#NAME?</v>
      </c>
      <c r="K56" s="2" t="e">
        <f t="shared" ca="1" si="53"/>
        <v>#NAME?</v>
      </c>
    </row>
    <row r="57" spans="1:11" ht="13.2">
      <c r="A57" s="2">
        <v>55</v>
      </c>
      <c r="B57" s="3" t="s">
        <v>47</v>
      </c>
      <c r="C57" s="3" t="s">
        <v>51</v>
      </c>
      <c r="D57" s="15" t="s">
        <v>128</v>
      </c>
      <c r="E57" s="15">
        <v>44934.554166666669</v>
      </c>
      <c r="F57" s="2">
        <v>22000</v>
      </c>
      <c r="G57" s="2">
        <v>7.7</v>
      </c>
      <c r="J57" s="2" t="e">
        <f t="shared" ref="J57:K57" ca="1" si="54">ISDATE(D57)</f>
        <v>#NAME?</v>
      </c>
      <c r="K57" s="2" t="e">
        <f t="shared" ca="1" si="54"/>
        <v>#NAME?</v>
      </c>
    </row>
    <row r="58" spans="1:11" ht="13.2">
      <c r="A58" s="2">
        <v>56</v>
      </c>
      <c r="B58" s="3" t="s">
        <v>51</v>
      </c>
      <c r="C58" s="3" t="s">
        <v>54</v>
      </c>
      <c r="D58" s="15">
        <v>44934.5625</v>
      </c>
      <c r="E58" s="15">
        <v>44965.51458333333</v>
      </c>
      <c r="F58" s="2">
        <v>9000</v>
      </c>
      <c r="G58" s="5">
        <v>7.2</v>
      </c>
      <c r="J58" s="2" t="e">
        <f t="shared" ref="J58:K58" ca="1" si="55">ISDATE(D58)</f>
        <v>#NAME?</v>
      </c>
      <c r="K58" s="2" t="e">
        <f t="shared" ca="1" si="55"/>
        <v>#NAME?</v>
      </c>
    </row>
    <row r="59" spans="1:11" ht="13.2">
      <c r="A59" s="2">
        <v>57</v>
      </c>
      <c r="B59" s="3" t="s">
        <v>54</v>
      </c>
      <c r="C59" s="3" t="s">
        <v>57</v>
      </c>
      <c r="D59" s="15">
        <v>45024.540972222225</v>
      </c>
      <c r="E59" s="15">
        <v>45054.488888888889</v>
      </c>
      <c r="F59" s="2">
        <v>6000</v>
      </c>
      <c r="G59" s="2">
        <v>8.1999999999999993</v>
      </c>
      <c r="J59" s="2" t="e">
        <f t="shared" ref="J59:K59" ca="1" si="56">ISDATE(D59)</f>
        <v>#NAME?</v>
      </c>
      <c r="K59" s="2" t="e">
        <f t="shared" ca="1" si="56"/>
        <v>#NAME?</v>
      </c>
    </row>
    <row r="60" spans="1:11" ht="13.2">
      <c r="A60" s="2">
        <v>58</v>
      </c>
      <c r="B60" s="3" t="s">
        <v>57</v>
      </c>
      <c r="C60" s="3" t="s">
        <v>126</v>
      </c>
      <c r="D60" s="15">
        <v>45085.574999999997</v>
      </c>
      <c r="E60" s="15">
        <v>45115.579861111109</v>
      </c>
      <c r="F60" s="5">
        <v>14000</v>
      </c>
      <c r="G60" s="5">
        <v>8.1</v>
      </c>
      <c r="J60" s="2" t="e">
        <f t="shared" ref="J60:K60" ca="1" si="57">ISDATE(D60)</f>
        <v>#NAME?</v>
      </c>
      <c r="K60" s="2" t="e">
        <f t="shared" ca="1" si="57"/>
        <v>#NAME?</v>
      </c>
    </row>
    <row r="61" spans="1:11" ht="13.2">
      <c r="A61" s="2">
        <v>59</v>
      </c>
      <c r="B61" s="3" t="s">
        <v>126</v>
      </c>
      <c r="C61" s="3" t="s">
        <v>47</v>
      </c>
      <c r="D61" s="15">
        <v>45177.536805555559</v>
      </c>
      <c r="E61" s="15">
        <v>45238.625694444447</v>
      </c>
      <c r="F61" s="2">
        <v>22000</v>
      </c>
      <c r="G61" s="2">
        <v>9.8000000000000007</v>
      </c>
      <c r="J61" s="2" t="e">
        <f t="shared" ref="J61:K61" ca="1" si="58">ISDATE(D61)</f>
        <v>#NAME?</v>
      </c>
      <c r="K61" s="2" t="e">
        <f t="shared" ca="1" si="58"/>
        <v>#NAME?</v>
      </c>
    </row>
    <row r="62" spans="1:11" ht="13.2">
      <c r="A62" s="2">
        <v>60</v>
      </c>
      <c r="B62" s="3" t="s">
        <v>47</v>
      </c>
      <c r="C62" s="3" t="s">
        <v>54</v>
      </c>
      <c r="D62" s="15" t="s">
        <v>129</v>
      </c>
      <c r="E62" s="15" t="s">
        <v>130</v>
      </c>
      <c r="F62" s="2">
        <v>35000</v>
      </c>
      <c r="G62" s="2">
        <v>8.3000000000000007</v>
      </c>
      <c r="J62" s="2" t="e">
        <f t="shared" ref="J62:K62" ca="1" si="59">ISDATE(D62)</f>
        <v>#NAME?</v>
      </c>
      <c r="K62" s="2" t="e">
        <f t="shared" ca="1" si="59"/>
        <v>#NAME?</v>
      </c>
    </row>
    <row r="63" spans="1:11" ht="13.2">
      <c r="A63" s="2">
        <v>61</v>
      </c>
      <c r="B63" s="3" t="s">
        <v>54</v>
      </c>
      <c r="C63" s="3" t="s">
        <v>57</v>
      </c>
      <c r="D63" s="15" t="s">
        <v>131</v>
      </c>
      <c r="E63" s="15" t="s">
        <v>132</v>
      </c>
      <c r="F63" s="2">
        <v>6000</v>
      </c>
      <c r="G63" s="2">
        <v>8.6999999999999993</v>
      </c>
      <c r="J63" s="2" t="e">
        <f t="shared" ref="J63:K63" ca="1" si="60">ISDATE(D63)</f>
        <v>#NAME?</v>
      </c>
      <c r="K63" s="2" t="e">
        <f t="shared" ca="1" si="60"/>
        <v>#NAME?</v>
      </c>
    </row>
    <row r="64" spans="1:11" ht="13.2">
      <c r="A64" s="2">
        <v>62</v>
      </c>
      <c r="B64" s="3" t="s">
        <v>57</v>
      </c>
      <c r="C64" s="3" t="s">
        <v>47</v>
      </c>
      <c r="D64" s="15" t="s">
        <v>133</v>
      </c>
      <c r="E64" s="15" t="s">
        <v>134</v>
      </c>
      <c r="F64" s="2">
        <v>35000</v>
      </c>
      <c r="G64" s="2">
        <v>9.5</v>
      </c>
      <c r="J64" s="2" t="e">
        <f t="shared" ref="J64:K64" ca="1" si="61">ISDATE(D64)</f>
        <v>#NAME?</v>
      </c>
      <c r="K64" s="2" t="e">
        <f t="shared" ca="1" si="61"/>
        <v>#NAME?</v>
      </c>
    </row>
    <row r="65" spans="1:11" ht="13.2">
      <c r="A65" s="2">
        <v>63</v>
      </c>
      <c r="B65" s="3" t="s">
        <v>47</v>
      </c>
      <c r="C65" s="3" t="s">
        <v>51</v>
      </c>
      <c r="D65" s="15" t="s">
        <v>135</v>
      </c>
      <c r="E65" s="15" t="s">
        <v>136</v>
      </c>
      <c r="F65" s="5">
        <v>11000</v>
      </c>
      <c r="G65" s="2">
        <v>8</v>
      </c>
      <c r="J65" s="2" t="e">
        <f t="shared" ref="J65:K65" ca="1" si="62">ISDATE(D65)</f>
        <v>#NAME?</v>
      </c>
      <c r="K65" s="2" t="e">
        <f t="shared" ca="1" si="62"/>
        <v>#NAME?</v>
      </c>
    </row>
    <row r="66" spans="1:11" ht="13.2">
      <c r="A66" s="2">
        <v>64</v>
      </c>
      <c r="B66" s="3" t="s">
        <v>51</v>
      </c>
      <c r="C66" s="3" t="s">
        <v>54</v>
      </c>
      <c r="D66" s="15" t="s">
        <v>137</v>
      </c>
      <c r="E66" s="15" t="s">
        <v>138</v>
      </c>
      <c r="F66" s="2">
        <v>14000</v>
      </c>
      <c r="G66" s="2">
        <v>7.7</v>
      </c>
      <c r="J66" s="2" t="e">
        <f t="shared" ref="J66:K66" ca="1" si="63">ISDATE(D66)</f>
        <v>#NAME?</v>
      </c>
      <c r="K66" s="2" t="e">
        <f t="shared" ca="1" si="63"/>
        <v>#NAME?</v>
      </c>
    </row>
    <row r="67" spans="1:11" ht="13.2">
      <c r="A67" s="2">
        <v>65</v>
      </c>
      <c r="B67" s="3" t="s">
        <v>54</v>
      </c>
      <c r="C67" s="3" t="s">
        <v>57</v>
      </c>
      <c r="D67" s="15">
        <v>44966.609722222223</v>
      </c>
      <c r="E67" s="15">
        <v>44994.547222222223</v>
      </c>
      <c r="F67" s="5">
        <v>7000</v>
      </c>
      <c r="G67" s="5">
        <v>8</v>
      </c>
      <c r="J67" s="2" t="e">
        <f t="shared" ref="J67:K67" ca="1" si="64">ISDATE(D67)</f>
        <v>#NAME?</v>
      </c>
      <c r="K67" s="2" t="e">
        <f t="shared" ca="1" si="64"/>
        <v>#NAME?</v>
      </c>
    </row>
    <row r="68" spans="1:11" ht="13.2">
      <c r="A68" s="2">
        <v>66</v>
      </c>
      <c r="B68" s="3" t="s">
        <v>57</v>
      </c>
      <c r="C68" s="3" t="s">
        <v>126</v>
      </c>
      <c r="D68" s="15">
        <v>44994.556944444441</v>
      </c>
      <c r="E68" s="15">
        <v>45055.624305555553</v>
      </c>
      <c r="F68" s="2">
        <v>8000</v>
      </c>
      <c r="G68" s="2">
        <v>8.6999999999999993</v>
      </c>
      <c r="J68" s="2" t="e">
        <f t="shared" ref="J68:K68" ca="1" si="65">ISDATE(D68)</f>
        <v>#NAME?</v>
      </c>
      <c r="K68" s="2" t="e">
        <f t="shared" ca="1" si="65"/>
        <v>#NAME?</v>
      </c>
    </row>
    <row r="69" spans="1:11" ht="13.2">
      <c r="A69" s="2">
        <v>67</v>
      </c>
      <c r="B69" s="3" t="s">
        <v>51</v>
      </c>
      <c r="C69" s="3" t="s">
        <v>47</v>
      </c>
      <c r="D69" s="15">
        <v>45116.513888888891</v>
      </c>
      <c r="E69" s="15">
        <v>45178.804166666669</v>
      </c>
      <c r="F69" s="2">
        <v>24000</v>
      </c>
      <c r="G69" s="2">
        <v>9.3000000000000007</v>
      </c>
      <c r="J69" s="2" t="e">
        <f t="shared" ref="J69:K69" ca="1" si="66">ISDATE(D69)</f>
        <v>#NAME?</v>
      </c>
      <c r="K69" s="2" t="e">
        <f t="shared" ca="1" si="66"/>
        <v>#NAME?</v>
      </c>
    </row>
    <row r="70" spans="1:11" ht="13.2">
      <c r="A70" s="2">
        <v>68</v>
      </c>
      <c r="B70" s="3" t="s">
        <v>47</v>
      </c>
      <c r="C70" s="3" t="s">
        <v>51</v>
      </c>
      <c r="D70" s="15">
        <v>45208.589583333334</v>
      </c>
      <c r="E70" s="15" t="s">
        <v>139</v>
      </c>
      <c r="F70" s="2">
        <v>24000</v>
      </c>
      <c r="G70" s="2">
        <v>5.7</v>
      </c>
      <c r="J70" s="2" t="e">
        <f t="shared" ref="J70:K70" ca="1" si="67">ISDATE(D70)</f>
        <v>#NAME?</v>
      </c>
      <c r="K70" s="2" t="e">
        <f t="shared" ca="1" si="67"/>
        <v>#NAME?</v>
      </c>
    </row>
    <row r="71" spans="1:11" ht="13.2">
      <c r="A71" s="2">
        <v>69</v>
      </c>
      <c r="B71" s="3" t="s">
        <v>57</v>
      </c>
      <c r="C71" s="3" t="s">
        <v>47</v>
      </c>
      <c r="D71" s="15" t="s">
        <v>140</v>
      </c>
      <c r="E71" s="15" t="s">
        <v>141</v>
      </c>
      <c r="F71" s="2">
        <v>33000</v>
      </c>
      <c r="G71" s="2">
        <v>9.9</v>
      </c>
      <c r="J71" s="2" t="e">
        <f t="shared" ref="J71:K71" ca="1" si="68">ISDATE(D71)</f>
        <v>#NAME?</v>
      </c>
      <c r="K71" s="2" t="e">
        <f t="shared" ca="1" si="68"/>
        <v>#NAME?</v>
      </c>
    </row>
    <row r="72" spans="1:11" ht="13.2">
      <c r="A72" s="2">
        <v>70</v>
      </c>
      <c r="B72" s="3" t="s">
        <v>142</v>
      </c>
      <c r="C72" s="3" t="s">
        <v>47</v>
      </c>
      <c r="D72" s="15" t="s">
        <v>143</v>
      </c>
      <c r="E72" s="15" t="s">
        <v>144</v>
      </c>
      <c r="F72" s="2">
        <v>10000</v>
      </c>
      <c r="G72" s="2">
        <v>9.3000000000000007</v>
      </c>
      <c r="J72" s="2" t="e">
        <f t="shared" ref="J72:K72" ca="1" si="69">ISDATE(D72)</f>
        <v>#NAME?</v>
      </c>
      <c r="K72" s="2" t="e">
        <f t="shared" ca="1" si="69"/>
        <v>#NAME?</v>
      </c>
    </row>
    <row r="73" spans="1:11" ht="13.2">
      <c r="A73" s="2">
        <v>71</v>
      </c>
      <c r="B73" s="3" t="s">
        <v>47</v>
      </c>
      <c r="C73" s="3" t="s">
        <v>145</v>
      </c>
      <c r="D73" s="15">
        <v>44967.6</v>
      </c>
      <c r="E73" s="15">
        <v>45056.669444444444</v>
      </c>
      <c r="F73" s="2">
        <v>28000</v>
      </c>
      <c r="G73" s="2">
        <v>8.8000000000000007</v>
      </c>
      <c r="J73" s="2" t="e">
        <f t="shared" ref="J73:K73" ca="1" si="70">ISDATE(D73)</f>
        <v>#NAME?</v>
      </c>
      <c r="K73" s="2" t="e">
        <f t="shared" ca="1" si="70"/>
        <v>#NAME?</v>
      </c>
    </row>
    <row r="74" spans="1:11" ht="13.2">
      <c r="A74" s="2">
        <v>72</v>
      </c>
      <c r="B74" s="3" t="s">
        <v>145</v>
      </c>
      <c r="C74" s="3" t="s">
        <v>47</v>
      </c>
      <c r="D74" s="15">
        <v>45179.547222222223</v>
      </c>
      <c r="E74" s="15" t="s">
        <v>146</v>
      </c>
      <c r="F74" s="2">
        <v>39000</v>
      </c>
      <c r="G74" s="2">
        <v>10</v>
      </c>
      <c r="J74" s="2" t="e">
        <f t="shared" ref="J74:K74" ca="1" si="71">ISDATE(D74)</f>
        <v>#NAME?</v>
      </c>
      <c r="K74" s="2" t="e">
        <f t="shared" ca="1" si="71"/>
        <v>#NAME?</v>
      </c>
    </row>
    <row r="75" spans="1:11" ht="13.2">
      <c r="A75" s="2">
        <v>73</v>
      </c>
      <c r="B75" s="3" t="s">
        <v>47</v>
      </c>
      <c r="C75" s="3" t="s">
        <v>49</v>
      </c>
      <c r="D75" s="15" t="s">
        <v>147</v>
      </c>
      <c r="E75" s="15" t="s">
        <v>148</v>
      </c>
      <c r="F75" s="5">
        <v>5000</v>
      </c>
      <c r="G75" s="5">
        <v>8.6999999999999993</v>
      </c>
      <c r="J75" s="2" t="e">
        <f t="shared" ref="J75:K75" ca="1" si="72">ISDATE(D75)</f>
        <v>#NAME?</v>
      </c>
      <c r="K75" s="2" t="e">
        <f t="shared" ca="1" si="72"/>
        <v>#NAME?</v>
      </c>
    </row>
    <row r="76" spans="1:11" ht="13.2">
      <c r="A76" s="2">
        <v>74</v>
      </c>
      <c r="B76" s="3" t="s">
        <v>49</v>
      </c>
      <c r="C76" s="3" t="s">
        <v>145</v>
      </c>
      <c r="D76" s="15" t="s">
        <v>149</v>
      </c>
      <c r="E76" s="15" t="s">
        <v>150</v>
      </c>
      <c r="F76" s="5">
        <v>6000</v>
      </c>
      <c r="G76" s="2">
        <v>8.8000000000000007</v>
      </c>
      <c r="J76" s="2" t="e">
        <f t="shared" ref="J76:K76" ca="1" si="73">ISDATE(D76)</f>
        <v>#NAME?</v>
      </c>
      <c r="K76" s="2" t="e">
        <f t="shared" ca="1" si="73"/>
        <v>#NAME?</v>
      </c>
    </row>
    <row r="77" spans="1:11" ht="13.2">
      <c r="A77" s="2">
        <v>75</v>
      </c>
      <c r="B77" s="3" t="s">
        <v>145</v>
      </c>
      <c r="C77" s="3" t="s">
        <v>47</v>
      </c>
      <c r="D77" s="15" t="s">
        <v>151</v>
      </c>
      <c r="E77" s="15">
        <v>45027.643055555556</v>
      </c>
      <c r="F77" s="2">
        <v>22000</v>
      </c>
      <c r="G77" s="2">
        <v>10.4</v>
      </c>
      <c r="J77" s="2" t="e">
        <f t="shared" ref="J77:K77" ca="1" si="74">ISDATE(D77)</f>
        <v>#NAME?</v>
      </c>
      <c r="K77" s="2" t="e">
        <f t="shared" ca="1" si="74"/>
        <v>#NAME?</v>
      </c>
    </row>
    <row r="78" spans="1:11" ht="13.2">
      <c r="A78" s="2">
        <v>76</v>
      </c>
      <c r="B78" s="3" t="s">
        <v>47</v>
      </c>
      <c r="C78" s="3" t="s">
        <v>145</v>
      </c>
      <c r="D78" s="15">
        <v>45241.645833333336</v>
      </c>
      <c r="E78" s="15" t="s">
        <v>152</v>
      </c>
      <c r="F78" s="2">
        <v>41000</v>
      </c>
      <c r="G78" s="2">
        <v>9.1999999999999993</v>
      </c>
      <c r="J78" s="2" t="e">
        <f t="shared" ref="J78:K78" ca="1" si="75">ISDATE(D78)</f>
        <v>#NAME?</v>
      </c>
      <c r="K78" s="2" t="e">
        <f t="shared" ca="1" si="75"/>
        <v>#NAME?</v>
      </c>
    </row>
    <row r="79" spans="1:11" ht="13.2">
      <c r="A79" s="2">
        <v>77</v>
      </c>
      <c r="B79" s="3" t="s">
        <v>145</v>
      </c>
      <c r="C79" s="3" t="s">
        <v>153</v>
      </c>
      <c r="D79" s="15" t="s">
        <v>154</v>
      </c>
      <c r="E79" s="15" t="s">
        <v>155</v>
      </c>
      <c r="F79" s="2">
        <v>5000</v>
      </c>
      <c r="G79" s="2">
        <v>9.5</v>
      </c>
      <c r="J79" s="2" t="e">
        <f t="shared" ref="J79:K79" ca="1" si="76">ISDATE(D79)</f>
        <v>#NAME?</v>
      </c>
      <c r="K79" s="2" t="e">
        <f t="shared" ca="1" si="76"/>
        <v>#NAME?</v>
      </c>
    </row>
    <row r="80" spans="1:11" ht="13.2">
      <c r="A80" s="2">
        <v>78</v>
      </c>
      <c r="B80" s="3" t="s">
        <v>153</v>
      </c>
      <c r="C80" s="3" t="s">
        <v>47</v>
      </c>
      <c r="D80" s="15" t="s">
        <v>156</v>
      </c>
      <c r="E80" s="15" t="s">
        <v>157</v>
      </c>
      <c r="F80" s="2">
        <v>47000</v>
      </c>
      <c r="G80" s="2">
        <v>8.9</v>
      </c>
      <c r="J80" s="2" t="e">
        <f t="shared" ref="J80:K80" ca="1" si="77">ISDATE(D80)</f>
        <v>#NAME?</v>
      </c>
      <c r="K80" s="2" t="e">
        <f t="shared" ca="1" si="77"/>
        <v>#NAME?</v>
      </c>
    </row>
    <row r="81" spans="1:11" ht="13.2">
      <c r="A81" s="2">
        <v>79</v>
      </c>
      <c r="B81" s="3" t="s">
        <v>47</v>
      </c>
      <c r="C81" s="3" t="s">
        <v>51</v>
      </c>
      <c r="D81" s="15" t="s">
        <v>158</v>
      </c>
      <c r="E81" s="15">
        <v>45261</v>
      </c>
      <c r="F81" s="2">
        <v>15000</v>
      </c>
      <c r="G81" s="2">
        <v>8.4</v>
      </c>
      <c r="J81" s="2" t="e">
        <f t="shared" ref="J81:K81" ca="1" si="78">ISDATE(D81)</f>
        <v>#NAME?</v>
      </c>
      <c r="K81" s="2" t="e">
        <f t="shared" ca="1" si="78"/>
        <v>#NAME?</v>
      </c>
    </row>
    <row r="82" spans="1:11" ht="13.2">
      <c r="A82" s="2">
        <v>80</v>
      </c>
      <c r="B82" s="3" t="s">
        <v>51</v>
      </c>
      <c r="C82" s="3" t="s">
        <v>57</v>
      </c>
      <c r="D82" s="15">
        <v>44938.582638888889</v>
      </c>
      <c r="E82" s="15">
        <v>44997.536111111112</v>
      </c>
      <c r="F82" s="2">
        <v>25000</v>
      </c>
      <c r="G82" s="2">
        <v>8.3000000000000007</v>
      </c>
      <c r="J82" s="2" t="e">
        <f t="shared" ref="J82:K82" ca="1" si="79">ISDATE(D82)</f>
        <v>#NAME?</v>
      </c>
      <c r="K82" s="2" t="e">
        <f t="shared" ca="1" si="79"/>
        <v>#NAME?</v>
      </c>
    </row>
    <row r="83" spans="1:11" ht="13.2">
      <c r="A83" s="2">
        <v>81</v>
      </c>
      <c r="B83" s="3" t="s">
        <v>57</v>
      </c>
      <c r="C83" s="3" t="s">
        <v>54</v>
      </c>
      <c r="D83" s="15">
        <v>45089.504861111112</v>
      </c>
      <c r="E83" s="15">
        <v>45119.533333333333</v>
      </c>
      <c r="F83" s="5">
        <v>3000</v>
      </c>
      <c r="G83" s="5">
        <v>7.9</v>
      </c>
      <c r="J83" s="2" t="e">
        <f t="shared" ref="J83:K83" ca="1" si="80">ISDATE(D83)</f>
        <v>#NAME?</v>
      </c>
      <c r="K83" s="2" t="e">
        <f t="shared" ca="1" si="80"/>
        <v>#NAME?</v>
      </c>
    </row>
    <row r="84" spans="1:11" ht="13.2">
      <c r="A84" s="2">
        <v>82</v>
      </c>
      <c r="B84" s="3" t="s">
        <v>54</v>
      </c>
      <c r="C84" s="3" t="s">
        <v>47</v>
      </c>
      <c r="D84" s="15">
        <v>45119.546527777777</v>
      </c>
      <c r="E84" s="15">
        <v>45211.540277777778</v>
      </c>
      <c r="F84" s="2">
        <v>26000</v>
      </c>
      <c r="G84" s="2">
        <v>8.3000000000000007</v>
      </c>
      <c r="J84" s="2" t="e">
        <f t="shared" ref="J84:K84" ca="1" si="81">ISDATE(D84)</f>
        <v>#NAME?</v>
      </c>
      <c r="K84" s="2" t="e">
        <f t="shared" ca="1" si="81"/>
        <v>#NAME?</v>
      </c>
    </row>
    <row r="85" spans="1:11" ht="13.2">
      <c r="A85" s="2">
        <v>83</v>
      </c>
      <c r="B85" s="3" t="s">
        <v>47</v>
      </c>
      <c r="C85" s="3" t="s">
        <v>51</v>
      </c>
      <c r="D85" s="12" t="s">
        <v>159</v>
      </c>
      <c r="E85" s="12" t="s">
        <v>160</v>
      </c>
      <c r="F85" s="2">
        <v>5000</v>
      </c>
      <c r="G85" s="2">
        <v>8</v>
      </c>
      <c r="J85" s="2" t="e">
        <f t="shared" ref="J85:K85" ca="1" si="82">ISDATE(D85)</f>
        <v>#NAME?</v>
      </c>
      <c r="K85" s="2" t="e">
        <f t="shared" ca="1" si="82"/>
        <v>#NAME?</v>
      </c>
    </row>
    <row r="86" spans="1:11" ht="13.2">
      <c r="A86" s="2">
        <v>84</v>
      </c>
      <c r="B86" s="3" t="s">
        <v>51</v>
      </c>
      <c r="C86" s="3" t="s">
        <v>54</v>
      </c>
      <c r="D86" s="12" t="s">
        <v>161</v>
      </c>
      <c r="E86" s="12" t="s">
        <v>162</v>
      </c>
      <c r="F86" s="2">
        <v>7000</v>
      </c>
      <c r="G86" s="16">
        <v>45390</v>
      </c>
      <c r="J86" s="2" t="e">
        <f t="shared" ref="J86:K86" ca="1" si="83">ISDATE(D86)</f>
        <v>#NAME?</v>
      </c>
      <c r="K86" s="2" t="e">
        <f t="shared" ca="1" si="83"/>
        <v>#NAME?</v>
      </c>
    </row>
    <row r="87" spans="1:11" ht="13.2">
      <c r="A87" s="2">
        <v>85</v>
      </c>
      <c r="B87" s="3" t="s">
        <v>54</v>
      </c>
      <c r="C87" s="3" t="s">
        <v>57</v>
      </c>
      <c r="D87" s="12" t="s">
        <v>163</v>
      </c>
      <c r="E87" s="12" t="s">
        <v>164</v>
      </c>
      <c r="F87" s="2">
        <v>4000</v>
      </c>
      <c r="G87" s="2">
        <v>8</v>
      </c>
      <c r="J87" s="2" t="e">
        <f t="shared" ref="J87:K87" ca="1" si="84">ISDATE(D87)</f>
        <v>#NAME?</v>
      </c>
      <c r="K87" s="2" t="e">
        <f t="shared" ca="1" si="84"/>
        <v>#NAME?</v>
      </c>
    </row>
    <row r="88" spans="1:11" ht="13.2">
      <c r="A88" s="2">
        <v>86</v>
      </c>
      <c r="B88" s="3" t="s">
        <v>57</v>
      </c>
      <c r="C88" s="3" t="s">
        <v>54</v>
      </c>
      <c r="D88" s="12" t="s">
        <v>165</v>
      </c>
      <c r="E88" s="12" t="s">
        <v>166</v>
      </c>
      <c r="F88" s="2">
        <v>4000</v>
      </c>
      <c r="G88" s="2">
        <v>8</v>
      </c>
      <c r="J88" s="2" t="e">
        <f t="shared" ref="J88:K88" ca="1" si="85">ISDATE(D88)</f>
        <v>#NAME?</v>
      </c>
      <c r="K88" s="2" t="e">
        <f t="shared" ca="1" si="85"/>
        <v>#NAME?</v>
      </c>
    </row>
    <row r="89" spans="1:11" ht="13.2">
      <c r="A89" s="2">
        <v>87</v>
      </c>
      <c r="B89" s="3" t="s">
        <v>54</v>
      </c>
      <c r="C89" s="3" t="s">
        <v>47</v>
      </c>
      <c r="D89" s="12" t="s">
        <v>167</v>
      </c>
      <c r="E89" s="12" t="s">
        <v>168</v>
      </c>
      <c r="F89" s="2">
        <v>34000</v>
      </c>
      <c r="G89" s="16">
        <v>45329</v>
      </c>
      <c r="J89" s="2" t="e">
        <f t="shared" ref="J89:K89" ca="1" si="86">ISDATE(D89)</f>
        <v>#NAME?</v>
      </c>
      <c r="K89" s="2" t="e">
        <f t="shared" ca="1" si="86"/>
        <v>#NAME?</v>
      </c>
    </row>
    <row r="90" spans="1:11" ht="13.2">
      <c r="A90" s="2">
        <v>88</v>
      </c>
      <c r="B90" s="3" t="s">
        <v>47</v>
      </c>
      <c r="C90" s="3" t="s">
        <v>51</v>
      </c>
      <c r="D90" s="12" t="s">
        <v>169</v>
      </c>
      <c r="E90" s="12" t="s">
        <v>170</v>
      </c>
      <c r="F90" s="2">
        <v>19000</v>
      </c>
      <c r="G90" s="2">
        <v>8</v>
      </c>
      <c r="J90" s="2" t="e">
        <f t="shared" ref="J90:K90" ca="1" si="87">ISDATE(D90)</f>
        <v>#NAME?</v>
      </c>
      <c r="K90" s="2" t="e">
        <f t="shared" ca="1" si="87"/>
        <v>#NAME?</v>
      </c>
    </row>
    <row r="91" spans="1:11" ht="13.2">
      <c r="B91" s="3"/>
      <c r="C9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997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/>
  <cols>
    <col min="1" max="1" width="3.6640625" customWidth="1"/>
    <col min="4" max="4" width="22.21875" customWidth="1"/>
    <col min="5" max="6" width="16" hidden="1" customWidth="1"/>
    <col min="7" max="7" width="16" customWidth="1"/>
    <col min="8" max="8" width="19.21875" customWidth="1"/>
    <col min="9" max="9" width="14.21875" customWidth="1"/>
    <col min="10" max="10" width="18.109375" customWidth="1"/>
    <col min="14" max="14" width="16.109375" customWidth="1"/>
    <col min="16" max="16" width="13.77734375" customWidth="1"/>
    <col min="17" max="17" width="14.109375" customWidth="1"/>
  </cols>
  <sheetData>
    <row r="1" spans="1:21" ht="13.2" hidden="1">
      <c r="F1" s="20"/>
      <c r="G1" s="20"/>
      <c r="K1" s="8"/>
      <c r="L1" s="8"/>
    </row>
    <row r="2" spans="1:21" ht="26.4">
      <c r="A2" s="9" t="s">
        <v>36</v>
      </c>
      <c r="B2" s="9" t="s">
        <v>37</v>
      </c>
      <c r="C2" s="9" t="s">
        <v>38</v>
      </c>
      <c r="D2" s="9"/>
      <c r="E2" s="9" t="s">
        <v>39</v>
      </c>
      <c r="F2" s="21"/>
      <c r="G2" s="9" t="s">
        <v>171</v>
      </c>
      <c r="H2" s="10" t="s">
        <v>172</v>
      </c>
      <c r="I2" s="10" t="s">
        <v>41</v>
      </c>
      <c r="J2" s="11" t="s">
        <v>42</v>
      </c>
      <c r="K2" s="9" t="s">
        <v>43</v>
      </c>
      <c r="L2" s="9"/>
      <c r="M2" s="9" t="s">
        <v>44</v>
      </c>
    </row>
    <row r="3" spans="1:21" ht="13.2">
      <c r="A3" s="2">
        <v>1</v>
      </c>
      <c r="B3" s="2" t="s">
        <v>45</v>
      </c>
      <c r="C3" s="2" t="s">
        <v>46</v>
      </c>
      <c r="D3" s="2" t="str">
        <f t="shared" ref="D3:D90" si="0">TRIM(UPPER(B3)&amp;"-"&amp;UPPER(C3))</f>
        <v>OKI-JAKARTA</v>
      </c>
      <c r="E3" s="12">
        <v>44927.597916666666</v>
      </c>
      <c r="F3" s="12">
        <v>44958.595833333333</v>
      </c>
      <c r="G3" s="22" t="str">
        <f t="shared" ref="G3:H3" si="1">MID(E3,4,2)&amp;"/"&amp;LEFT(E3,2)&amp;MID(E3,6,LEN(E3)-1)</f>
        <v>27/44,5979166667</v>
      </c>
      <c r="H3" s="22" t="str">
        <f t="shared" si="1"/>
        <v>58/44,5958333333</v>
      </c>
      <c r="I3" s="3">
        <v>8000</v>
      </c>
      <c r="J3" s="3">
        <v>11.7</v>
      </c>
      <c r="K3" s="23" t="e">
        <f t="shared" ref="K3:K90" si="2">H3-G3</f>
        <v>#VALUE!</v>
      </c>
      <c r="L3" s="23" t="e">
        <f t="shared" ref="L3:L90" si="3">K3*24</f>
        <v>#VALUE!</v>
      </c>
      <c r="M3" s="2" t="e">
        <f t="shared" ref="M3:M90" si="4">J3*L3</f>
        <v>#VALUE!</v>
      </c>
    </row>
    <row r="4" spans="1:21" ht="13.2">
      <c r="A4" s="2">
        <v>2</v>
      </c>
      <c r="B4" s="2" t="s">
        <v>46</v>
      </c>
      <c r="C4" s="2" t="s">
        <v>47</v>
      </c>
      <c r="D4" s="2" t="str">
        <f t="shared" si="0"/>
        <v>JAKARTA-SURABAYA</v>
      </c>
      <c r="E4" s="12">
        <v>44986.563194444447</v>
      </c>
      <c r="F4" s="12">
        <v>45017.513194444444</v>
      </c>
      <c r="G4" s="22" t="str">
        <f t="shared" ref="G4:H4" si="5">MID(E4,4,2)&amp;"/"&amp;LEFT(E4,2)&amp;MID(E4,6,LEN(E4)-1)</f>
        <v>86/44,5631944444</v>
      </c>
      <c r="H4" s="22" t="str">
        <f t="shared" si="5"/>
        <v>17/45,5131944444</v>
      </c>
      <c r="I4" s="3">
        <v>8000</v>
      </c>
      <c r="J4" s="3">
        <v>11.6</v>
      </c>
      <c r="K4" s="23" t="e">
        <f t="shared" si="2"/>
        <v>#VALUE!</v>
      </c>
      <c r="L4" s="23" t="e">
        <f t="shared" si="3"/>
        <v>#VALUE!</v>
      </c>
      <c r="M4" s="2" t="e">
        <f t="shared" si="4"/>
        <v>#VALUE!</v>
      </c>
    </row>
    <row r="5" spans="1:21" ht="13.2">
      <c r="A5" s="2">
        <v>3</v>
      </c>
      <c r="B5" s="2" t="s">
        <v>47</v>
      </c>
      <c r="C5" s="2" t="s">
        <v>48</v>
      </c>
      <c r="D5" s="2" t="str">
        <f t="shared" si="0"/>
        <v>SURABAYA-BALIKPAPAN</v>
      </c>
      <c r="E5" s="12">
        <v>45047.57916666667</v>
      </c>
      <c r="F5" s="12">
        <v>45108.488888888889</v>
      </c>
      <c r="G5" s="22" t="str">
        <f t="shared" ref="G5:H5" si="6">MID(E5,4,2)&amp;"/"&amp;LEFT(E5,2)&amp;MID(E5,6,LEN(E5)-1)</f>
        <v>47/45,5791666667</v>
      </c>
      <c r="H5" s="22" t="str">
        <f t="shared" si="6"/>
        <v>08/45,4888888889</v>
      </c>
      <c r="I5" s="3">
        <v>13000</v>
      </c>
      <c r="J5" s="3">
        <v>10.4</v>
      </c>
      <c r="K5" s="23" t="e">
        <f t="shared" si="2"/>
        <v>#VALUE!</v>
      </c>
      <c r="L5" s="23" t="e">
        <f t="shared" si="3"/>
        <v>#VALUE!</v>
      </c>
      <c r="M5" s="2" t="e">
        <f t="shared" si="4"/>
        <v>#VALUE!</v>
      </c>
    </row>
    <row r="6" spans="1:21" ht="13.2">
      <c r="A6" s="2">
        <v>4</v>
      </c>
      <c r="B6" s="2" t="s">
        <v>48</v>
      </c>
      <c r="C6" s="2" t="s">
        <v>49</v>
      </c>
      <c r="D6" s="2" t="str">
        <f t="shared" si="0"/>
        <v>BALIKPAPAN-PALU</v>
      </c>
      <c r="E6" s="12">
        <v>45139.6</v>
      </c>
      <c r="F6" s="12">
        <v>45170.561111111114</v>
      </c>
      <c r="G6" s="22" t="str">
        <f t="shared" ref="G6:H6" si="7">MID(E6,4,2)&amp;"/"&amp;LEFT(E6,2)&amp;MID(E6,6,LEN(E6)-1)</f>
        <v>39/45,6</v>
      </c>
      <c r="H6" s="22" t="str">
        <f t="shared" si="7"/>
        <v>70/45,5611111111</v>
      </c>
      <c r="I6" s="3">
        <v>6000</v>
      </c>
      <c r="J6" s="3">
        <v>10.6</v>
      </c>
      <c r="K6" s="23" t="e">
        <f t="shared" si="2"/>
        <v>#VALUE!</v>
      </c>
      <c r="L6" s="23" t="e">
        <f t="shared" si="3"/>
        <v>#VALUE!</v>
      </c>
      <c r="M6" s="2" t="e">
        <f t="shared" si="4"/>
        <v>#VALUE!</v>
      </c>
    </row>
    <row r="7" spans="1:21" ht="13.2">
      <c r="A7" s="2">
        <v>5</v>
      </c>
      <c r="B7" s="3" t="s">
        <v>49</v>
      </c>
      <c r="C7" s="3" t="s">
        <v>47</v>
      </c>
      <c r="D7" s="2" t="str">
        <f t="shared" si="0"/>
        <v>PALU-SURABAYA</v>
      </c>
      <c r="E7" s="12">
        <v>45200.547222222223</v>
      </c>
      <c r="F7" s="5" t="s">
        <v>173</v>
      </c>
      <c r="G7" s="22" t="str">
        <f t="shared" ref="G7:H7" si="8">MID(E7,4,2)&amp;"/"&amp;LEFT(E7,2)&amp;MID(E7,6,LEN(E7)-1)</f>
        <v>00/45,5472222222</v>
      </c>
      <c r="H7" s="22" t="str">
        <f t="shared" si="8"/>
        <v>13/01/2023 14:44:00</v>
      </c>
      <c r="I7" s="3">
        <v>15000</v>
      </c>
      <c r="J7" s="2">
        <v>10.6</v>
      </c>
      <c r="K7" s="23" t="e">
        <f t="shared" si="2"/>
        <v>#VALUE!</v>
      </c>
      <c r="L7" s="23" t="e">
        <f t="shared" si="3"/>
        <v>#VALUE!</v>
      </c>
      <c r="M7" s="2" t="e">
        <f t="shared" si="4"/>
        <v>#VALUE!</v>
      </c>
      <c r="O7" s="2" t="s">
        <v>174</v>
      </c>
      <c r="P7" s="2" t="s">
        <v>43</v>
      </c>
    </row>
    <row r="8" spans="1:21" ht="13.2">
      <c r="A8" s="2">
        <v>6</v>
      </c>
      <c r="B8" s="3" t="s">
        <v>47</v>
      </c>
      <c r="C8" s="3" t="s">
        <v>51</v>
      </c>
      <c r="D8" s="2" t="str">
        <f t="shared" si="0"/>
        <v>SURABAYA-MAKASSAR</v>
      </c>
      <c r="E8" s="24" t="s">
        <v>175</v>
      </c>
      <c r="F8" s="25" t="s">
        <v>176</v>
      </c>
      <c r="G8" s="22" t="str">
        <f t="shared" ref="G8:H8" si="9">MID(E8,4,2)&amp;"/"&amp;LEFT(E8,2)&amp;MID(E8,6,LEN(E8)-1)</f>
        <v>20/01/2023 12:54:00</v>
      </c>
      <c r="H8" s="22" t="str">
        <f t="shared" si="9"/>
        <v>21/01/2023 12:34</v>
      </c>
      <c r="I8" s="3">
        <v>8000</v>
      </c>
      <c r="J8" s="3">
        <v>11.3</v>
      </c>
      <c r="K8" s="23">
        <f t="shared" si="2"/>
        <v>0.98611111110949423</v>
      </c>
      <c r="L8" s="23">
        <f t="shared" si="3"/>
        <v>23.666666666627862</v>
      </c>
      <c r="M8" s="2">
        <f t="shared" si="4"/>
        <v>267.43333333289485</v>
      </c>
      <c r="O8" s="2" t="s">
        <v>177</v>
      </c>
      <c r="P8" s="2" t="s">
        <v>178</v>
      </c>
    </row>
    <row r="9" spans="1:21" ht="13.2">
      <c r="A9" s="2">
        <v>7</v>
      </c>
      <c r="B9" s="3" t="s">
        <v>51</v>
      </c>
      <c r="C9" s="3" t="s">
        <v>54</v>
      </c>
      <c r="D9" s="2" t="str">
        <f t="shared" si="0"/>
        <v>MAKASSAR-BAUBAU</v>
      </c>
      <c r="E9" s="25" t="s">
        <v>179</v>
      </c>
      <c r="F9" s="25" t="s">
        <v>180</v>
      </c>
      <c r="G9" s="22" t="str">
        <f t="shared" ref="G9:H9" si="10">MID(E9,4,2)&amp;"/"&amp;LEFT(E9,2)&amp;MID(E9,6,LEN(E9)-1)</f>
        <v xml:space="preserve">22/01/2023 12:34 </v>
      </c>
      <c r="H9" s="22" t="str">
        <f t="shared" si="10"/>
        <v>23/01/2023 12:04</v>
      </c>
      <c r="I9" s="3">
        <v>8000</v>
      </c>
      <c r="J9" s="3">
        <v>10.4</v>
      </c>
      <c r="K9" s="23">
        <f t="shared" si="2"/>
        <v>0.97916666667151731</v>
      </c>
      <c r="L9" s="23">
        <f t="shared" si="3"/>
        <v>23.500000000116415</v>
      </c>
      <c r="M9" s="2">
        <f t="shared" si="4"/>
        <v>244.40000000121071</v>
      </c>
    </row>
    <row r="10" spans="1:21" ht="13.2">
      <c r="A10" s="2">
        <v>8</v>
      </c>
      <c r="B10" s="3" t="s">
        <v>54</v>
      </c>
      <c r="C10" s="3" t="s">
        <v>57</v>
      </c>
      <c r="D10" s="2" t="str">
        <f t="shared" si="0"/>
        <v>BAUBAU-KENDARI</v>
      </c>
      <c r="E10" s="25" t="s">
        <v>181</v>
      </c>
      <c r="F10" s="25" t="s">
        <v>182</v>
      </c>
      <c r="G10" s="22" t="str">
        <f t="shared" ref="G10:H10" si="11">MID(E10,4,2)&amp;"/"&amp;LEFT(E10,2)&amp;MID(E10,6,LEN(E10)-1)</f>
        <v>25/01/2023 12:43</v>
      </c>
      <c r="H10" s="22" t="str">
        <f t="shared" si="11"/>
        <v>26/01/2023 12:05</v>
      </c>
      <c r="I10" s="3">
        <v>8000</v>
      </c>
      <c r="J10" s="3">
        <v>8</v>
      </c>
      <c r="K10" s="23">
        <f t="shared" si="2"/>
        <v>0.97361111110512866</v>
      </c>
      <c r="L10" s="23">
        <f t="shared" si="3"/>
        <v>23.366666666523088</v>
      </c>
      <c r="M10" s="2">
        <f t="shared" si="4"/>
        <v>186.9333333321847</v>
      </c>
    </row>
    <row r="11" spans="1:21" ht="13.2">
      <c r="A11" s="2">
        <v>9</v>
      </c>
      <c r="B11" s="3" t="s">
        <v>57</v>
      </c>
      <c r="C11" s="3" t="s">
        <v>47</v>
      </c>
      <c r="D11" s="2" t="str">
        <f t="shared" si="0"/>
        <v>KENDARI-SURABAYA</v>
      </c>
      <c r="E11" s="17" t="s">
        <v>183</v>
      </c>
      <c r="F11" s="12">
        <v>44928.541666666664</v>
      </c>
      <c r="G11" s="22" t="str">
        <f t="shared" ref="G11:H11" si="12">MID(E11,4,2)&amp;"/"&amp;LEFT(E11,2)&amp;MID(E11,6,LEN(E11)-1)</f>
        <v>27/01/2023 12:48</v>
      </c>
      <c r="H11" s="22" t="str">
        <f t="shared" si="12"/>
        <v>28/44,5416666667</v>
      </c>
      <c r="I11" s="3">
        <v>40000</v>
      </c>
      <c r="J11" s="3">
        <v>8.8000000000000007</v>
      </c>
      <c r="K11" s="23" t="e">
        <f t="shared" si="2"/>
        <v>#VALUE!</v>
      </c>
      <c r="L11" s="23" t="e">
        <f t="shared" si="3"/>
        <v>#VALUE!</v>
      </c>
      <c r="M11" s="2" t="e">
        <f t="shared" si="4"/>
        <v>#VALUE!</v>
      </c>
      <c r="O11" s="2" t="s">
        <v>184</v>
      </c>
      <c r="P11" s="2" t="s">
        <v>185</v>
      </c>
    </row>
    <row r="12" spans="1:21" ht="13.2">
      <c r="A12" s="2">
        <v>10</v>
      </c>
      <c r="B12" s="3" t="s">
        <v>47</v>
      </c>
      <c r="C12" s="3" t="s">
        <v>51</v>
      </c>
      <c r="D12" s="2" t="str">
        <f t="shared" si="0"/>
        <v>SURABAYA-MAKASSAR</v>
      </c>
      <c r="E12" s="12">
        <v>44959.594444444447</v>
      </c>
      <c r="F12" s="12">
        <v>45018.557638888888</v>
      </c>
      <c r="G12" s="22" t="str">
        <f t="shared" ref="G12:H12" si="13">MID(E12,4,2)&amp;"/"&amp;LEFT(E12,2)&amp;MID(E12,6,LEN(E12)-1)</f>
        <v>59/44,5944444444</v>
      </c>
      <c r="H12" s="22" t="str">
        <f t="shared" si="13"/>
        <v>18/45,5576388889</v>
      </c>
      <c r="I12" s="2">
        <v>15000</v>
      </c>
      <c r="J12" s="2">
        <v>11.3</v>
      </c>
      <c r="K12" s="23" t="e">
        <f t="shared" si="2"/>
        <v>#VALUE!</v>
      </c>
      <c r="L12" s="23" t="e">
        <f t="shared" si="3"/>
        <v>#VALUE!</v>
      </c>
      <c r="M12" s="2" t="e">
        <f t="shared" si="4"/>
        <v>#VALUE!</v>
      </c>
    </row>
    <row r="13" spans="1:21" ht="13.2">
      <c r="A13" s="2">
        <v>11</v>
      </c>
      <c r="B13" s="3" t="s">
        <v>51</v>
      </c>
      <c r="C13" s="3" t="s">
        <v>61</v>
      </c>
      <c r="D13" s="2" t="str">
        <f t="shared" si="0"/>
        <v>MAKASSAR-BAU-BAU</v>
      </c>
      <c r="E13" s="12">
        <v>45018.590277777781</v>
      </c>
      <c r="F13" s="12">
        <v>45048.572916666664</v>
      </c>
      <c r="G13" s="22" t="str">
        <f t="shared" ref="G13:H13" si="14">MID(E13,4,2)&amp;"/"&amp;LEFT(E13,2)&amp;MID(E13,6,LEN(E13)-1)</f>
        <v>18/45,5902777778</v>
      </c>
      <c r="H13" s="22" t="str">
        <f t="shared" si="14"/>
        <v>48/45,5729166667</v>
      </c>
      <c r="I13" s="3">
        <v>8000</v>
      </c>
      <c r="J13" s="3">
        <v>10.5</v>
      </c>
      <c r="K13" s="23" t="e">
        <f t="shared" si="2"/>
        <v>#VALUE!</v>
      </c>
      <c r="L13" s="23" t="e">
        <f t="shared" si="3"/>
        <v>#VALUE!</v>
      </c>
      <c r="M13" s="2" t="e">
        <f t="shared" si="4"/>
        <v>#VALUE!</v>
      </c>
      <c r="O13" s="2" t="s">
        <v>186</v>
      </c>
    </row>
    <row r="14" spans="1:21" ht="13.2">
      <c r="A14" s="2">
        <v>12</v>
      </c>
      <c r="B14" s="3" t="s">
        <v>54</v>
      </c>
      <c r="C14" s="3" t="s">
        <v>57</v>
      </c>
      <c r="D14" s="2" t="str">
        <f t="shared" si="0"/>
        <v>BAUBAU-KENDARI</v>
      </c>
      <c r="E14" s="12">
        <v>45109.541666666664</v>
      </c>
      <c r="F14" s="12">
        <v>45140.50277777778</v>
      </c>
      <c r="G14" s="22" t="str">
        <f t="shared" ref="G14:H14" si="15">MID(E14,4,2)&amp;"/"&amp;LEFT(E14,2)&amp;MID(E14,6,LEN(E14)-1)</f>
        <v>09/45,5416666667</v>
      </c>
      <c r="H14" s="22" t="str">
        <f t="shared" si="15"/>
        <v>40/45,5027777778</v>
      </c>
      <c r="I14" s="3">
        <v>7000</v>
      </c>
      <c r="J14" s="3">
        <v>10.1</v>
      </c>
      <c r="K14" s="23" t="e">
        <f t="shared" si="2"/>
        <v>#VALUE!</v>
      </c>
      <c r="L14" s="23" t="e">
        <f t="shared" si="3"/>
        <v>#VALUE!</v>
      </c>
      <c r="M14" s="2" t="e">
        <f t="shared" si="4"/>
        <v>#VALUE!</v>
      </c>
      <c r="O14" s="26"/>
      <c r="P14" s="27"/>
      <c r="Q14" s="27"/>
      <c r="R14" s="27"/>
      <c r="S14" s="27"/>
      <c r="T14" s="27"/>
      <c r="U14" s="28"/>
    </row>
    <row r="15" spans="1:21" ht="13.2">
      <c r="A15" s="2">
        <v>13</v>
      </c>
      <c r="B15" s="3" t="s">
        <v>57</v>
      </c>
      <c r="C15" s="3" t="s">
        <v>47</v>
      </c>
      <c r="D15" s="2" t="str">
        <f t="shared" si="0"/>
        <v>KENDARI-SURABAYA</v>
      </c>
      <c r="E15" s="12">
        <v>45171.515972222223</v>
      </c>
      <c r="F15" s="12">
        <v>45262.547222222223</v>
      </c>
      <c r="G15" s="22" t="str">
        <f t="shared" ref="G15:H15" si="16">MID(E15,4,2)&amp;"/"&amp;LEFT(E15,2)&amp;MID(E15,6,LEN(E15)-1)</f>
        <v>71/45,5159722222</v>
      </c>
      <c r="H15" s="22" t="str">
        <f t="shared" si="16"/>
        <v>62/45,5472222222</v>
      </c>
      <c r="I15" s="2">
        <v>20000</v>
      </c>
      <c r="J15" s="2">
        <v>9.6</v>
      </c>
      <c r="K15" s="23" t="e">
        <f t="shared" si="2"/>
        <v>#VALUE!</v>
      </c>
      <c r="L15" s="23" t="e">
        <f t="shared" si="3"/>
        <v>#VALUE!</v>
      </c>
      <c r="M15" s="2" t="e">
        <f t="shared" si="4"/>
        <v>#VALUE!</v>
      </c>
      <c r="O15" s="29"/>
      <c r="P15" s="30"/>
      <c r="Q15" s="30"/>
      <c r="R15" s="30"/>
      <c r="S15" s="30"/>
      <c r="T15" s="30"/>
      <c r="U15" s="31"/>
    </row>
    <row r="16" spans="1:21" ht="16.8">
      <c r="A16" s="2">
        <v>14</v>
      </c>
      <c r="B16" s="3" t="s">
        <v>47</v>
      </c>
      <c r="C16" s="3" t="s">
        <v>51</v>
      </c>
      <c r="D16" s="2" t="str">
        <f t="shared" si="0"/>
        <v>SURABAYA-MAKASSAR</v>
      </c>
      <c r="E16" s="17" t="s">
        <v>187</v>
      </c>
      <c r="F16" s="17" t="s">
        <v>188</v>
      </c>
      <c r="G16" s="22" t="str">
        <f t="shared" ref="G16:H16" si="17">MID(E16,4,2)&amp;"/"&amp;LEFT(E16,2)&amp;MID(E16,6,LEN(E16)-1)</f>
        <v>14/02/2023 1:04</v>
      </c>
      <c r="H16" s="22" t="str">
        <f t="shared" si="17"/>
        <v>15/02/2023 12:02</v>
      </c>
      <c r="I16" s="3">
        <v>7000</v>
      </c>
      <c r="J16" s="3">
        <v>11.2</v>
      </c>
      <c r="K16" s="23">
        <f t="shared" si="2"/>
        <v>1.4569444444423425</v>
      </c>
      <c r="L16" s="23">
        <f t="shared" si="3"/>
        <v>34.96666666661622</v>
      </c>
      <c r="M16" s="2">
        <f t="shared" si="4"/>
        <v>391.62666666610164</v>
      </c>
      <c r="O16" s="29"/>
      <c r="P16" s="32" t="s">
        <v>189</v>
      </c>
      <c r="Q16" s="30"/>
      <c r="R16" s="30"/>
      <c r="S16" s="30"/>
      <c r="T16" s="30"/>
      <c r="U16" s="31"/>
    </row>
    <row r="17" spans="1:21" ht="13.2">
      <c r="A17" s="2">
        <v>15</v>
      </c>
      <c r="B17" s="3" t="s">
        <v>51</v>
      </c>
      <c r="C17" s="3" t="s">
        <v>54</v>
      </c>
      <c r="D17" s="2" t="str">
        <f t="shared" si="0"/>
        <v>MAKASSAR-BAUBAU</v>
      </c>
      <c r="E17" s="17" t="s">
        <v>190</v>
      </c>
      <c r="F17" s="17" t="s">
        <v>191</v>
      </c>
      <c r="G17" s="22" t="str">
        <f t="shared" ref="G17:H17" si="18">MID(E17,4,2)&amp;"/"&amp;LEFT(E17,2)&amp;MID(E17,6,LEN(E17)-1)</f>
        <v>16/02/2023 12:22</v>
      </c>
      <c r="H17" s="22" t="str">
        <f t="shared" si="18"/>
        <v>17/02/2023 12:38</v>
      </c>
      <c r="I17" s="3">
        <v>8000</v>
      </c>
      <c r="J17" s="3">
        <v>10.8</v>
      </c>
      <c r="K17" s="23">
        <f t="shared" si="2"/>
        <v>1.0111111111109494</v>
      </c>
      <c r="L17" s="23">
        <f t="shared" si="3"/>
        <v>24.266666666662786</v>
      </c>
      <c r="M17" s="2">
        <f t="shared" si="4"/>
        <v>262.07999999995809</v>
      </c>
      <c r="O17" s="29"/>
      <c r="P17" s="30" t="s">
        <v>192</v>
      </c>
      <c r="Q17" s="30"/>
      <c r="R17" s="30"/>
      <c r="S17" s="30"/>
      <c r="T17" s="30"/>
      <c r="U17" s="31"/>
    </row>
    <row r="18" spans="1:21" ht="13.2">
      <c r="A18" s="2">
        <v>16</v>
      </c>
      <c r="B18" s="3" t="s">
        <v>54</v>
      </c>
      <c r="C18" s="3" t="s">
        <v>57</v>
      </c>
      <c r="D18" s="2" t="str">
        <f t="shared" si="0"/>
        <v>BAUBAU-KENDARI</v>
      </c>
      <c r="E18" s="17" t="s">
        <v>193</v>
      </c>
      <c r="F18" s="17" t="s">
        <v>194</v>
      </c>
      <c r="G18" s="22" t="str">
        <f t="shared" ref="G18:H18" si="19">MID(E18,4,2)&amp;"/"&amp;LEFT(E18,2)&amp;MID(E18,6,LEN(E18)-1)</f>
        <v>19/02/2023 12:21</v>
      </c>
      <c r="H18" s="22" t="str">
        <f t="shared" si="19"/>
        <v>20/02/2023 12:16</v>
      </c>
      <c r="I18" s="3">
        <v>6000</v>
      </c>
      <c r="J18" s="3">
        <v>10.3</v>
      </c>
      <c r="K18" s="23">
        <f t="shared" si="2"/>
        <v>0.99652777778101154</v>
      </c>
      <c r="L18" s="23">
        <f t="shared" si="3"/>
        <v>23.916666666744277</v>
      </c>
      <c r="M18" s="2">
        <f t="shared" si="4"/>
        <v>246.34166666746606</v>
      </c>
      <c r="O18" s="29"/>
      <c r="P18" s="42" t="s">
        <v>9</v>
      </c>
      <c r="Q18" s="43"/>
      <c r="R18" s="30"/>
      <c r="S18" s="30"/>
      <c r="T18" s="30"/>
      <c r="U18" s="31"/>
    </row>
    <row r="19" spans="1:21" ht="13.2">
      <c r="A19" s="2">
        <v>17</v>
      </c>
      <c r="B19" s="3" t="s">
        <v>57</v>
      </c>
      <c r="C19" s="3" t="s">
        <v>47</v>
      </c>
      <c r="D19" s="2" t="str">
        <f t="shared" si="0"/>
        <v>KENDARI-SURABAYA</v>
      </c>
      <c r="E19" s="17" t="s">
        <v>195</v>
      </c>
      <c r="F19" s="17" t="s">
        <v>196</v>
      </c>
      <c r="G19" s="22" t="str">
        <f t="shared" ref="G19:H19" si="20">MID(E19,4,2)&amp;"/"&amp;LEFT(E19,2)&amp;MID(E19,6,LEN(E19)-1)</f>
        <v>20/02/2023 12:30</v>
      </c>
      <c r="H19" s="22" t="str">
        <f t="shared" si="20"/>
        <v>24/02/2023 3:38</v>
      </c>
      <c r="I19" s="3">
        <v>8000</v>
      </c>
      <c r="J19" s="3">
        <v>9.5</v>
      </c>
      <c r="K19" s="23">
        <f t="shared" si="2"/>
        <v>3.6305555555518367</v>
      </c>
      <c r="L19" s="23">
        <f t="shared" si="3"/>
        <v>87.133333333244082</v>
      </c>
      <c r="M19" s="2">
        <f t="shared" si="4"/>
        <v>827.76666666581878</v>
      </c>
      <c r="O19" s="29"/>
      <c r="P19" s="30"/>
      <c r="Q19" s="30"/>
      <c r="R19" s="30"/>
      <c r="S19" s="30"/>
      <c r="T19" s="30"/>
      <c r="U19" s="31"/>
    </row>
    <row r="20" spans="1:21" ht="13.2">
      <c r="A20" s="2">
        <v>18</v>
      </c>
      <c r="B20" s="3" t="s">
        <v>47</v>
      </c>
      <c r="C20" s="3" t="s">
        <v>51</v>
      </c>
      <c r="D20" s="2" t="str">
        <f t="shared" si="0"/>
        <v>SURABAYA-MAKASSAR</v>
      </c>
      <c r="E20" s="17" t="s">
        <v>197</v>
      </c>
      <c r="F20" s="17" t="s">
        <v>198</v>
      </c>
      <c r="G20" s="22" t="str">
        <f t="shared" ref="G20:H20" si="21">MID(E20,4,2)&amp;"/"&amp;LEFT(E20,2)&amp;MID(E20,6,LEN(E20)-1)</f>
        <v>26/02/2023 12:38</v>
      </c>
      <c r="H20" s="22" t="str">
        <f t="shared" si="21"/>
        <v>27/02/2023 1:14</v>
      </c>
      <c r="I20" s="2">
        <v>16000</v>
      </c>
      <c r="J20" s="2">
        <v>11.1</v>
      </c>
      <c r="K20" s="23">
        <f t="shared" si="2"/>
        <v>0.52500000000145519</v>
      </c>
      <c r="L20" s="23">
        <f t="shared" si="3"/>
        <v>12.600000000034925</v>
      </c>
      <c r="M20" s="2">
        <f t="shared" si="4"/>
        <v>139.86000000038766</v>
      </c>
      <c r="O20" s="29"/>
      <c r="P20" s="30" t="s">
        <v>199</v>
      </c>
      <c r="Q20" s="30"/>
      <c r="R20" s="33" t="s">
        <v>200</v>
      </c>
      <c r="S20" s="30"/>
      <c r="T20" s="30"/>
      <c r="U20" s="31"/>
    </row>
    <row r="21" spans="1:21" ht="13.2">
      <c r="A21" s="2">
        <v>19</v>
      </c>
      <c r="B21" s="3" t="s">
        <v>51</v>
      </c>
      <c r="C21" s="3" t="s">
        <v>54</v>
      </c>
      <c r="D21" s="2" t="str">
        <f t="shared" si="0"/>
        <v>MAKASSAR-BAUBAU</v>
      </c>
      <c r="E21" s="17" t="s">
        <v>201</v>
      </c>
      <c r="F21" s="17" t="s">
        <v>202</v>
      </c>
      <c r="G21" s="22" t="str">
        <f t="shared" ref="G21:H21" si="22">MID(E21,4,2)&amp;"/"&amp;LEFT(E21,2)&amp;MID(E21,6,LEN(E21)-1)</f>
        <v>27/02/2023 1:29</v>
      </c>
      <c r="H21" s="22" t="str">
        <f t="shared" si="22"/>
        <v>28/02/2023 12:44</v>
      </c>
      <c r="I21" s="2">
        <v>8000</v>
      </c>
      <c r="J21" s="2">
        <v>10.5</v>
      </c>
      <c r="K21" s="23">
        <f t="shared" si="2"/>
        <v>1.46875</v>
      </c>
      <c r="L21" s="23">
        <f t="shared" si="3"/>
        <v>35.25</v>
      </c>
      <c r="M21" s="2">
        <f t="shared" si="4"/>
        <v>370.125</v>
      </c>
      <c r="O21" s="29"/>
      <c r="P21" s="30"/>
      <c r="Q21" s="30"/>
      <c r="R21" s="30"/>
      <c r="S21" s="30"/>
      <c r="T21" s="30"/>
      <c r="U21" s="31"/>
    </row>
    <row r="22" spans="1:21" ht="13.2">
      <c r="A22" s="2">
        <v>20</v>
      </c>
      <c r="B22" s="3" t="s">
        <v>54</v>
      </c>
      <c r="C22" s="3" t="s">
        <v>57</v>
      </c>
      <c r="D22" s="2" t="str">
        <f t="shared" si="0"/>
        <v>BAUBAU-KENDARI</v>
      </c>
      <c r="E22" s="12">
        <v>44988.543055555558</v>
      </c>
      <c r="F22" s="12">
        <v>45019.577777777777</v>
      </c>
      <c r="G22" s="22" t="str">
        <f t="shared" ref="G22:H22" si="23">MID(E22,4,2)&amp;"/"&amp;LEFT(E22,2)&amp;MID(E22,6,LEN(E22)-1)</f>
        <v>88/44,5430555556</v>
      </c>
      <c r="H22" s="22" t="str">
        <f t="shared" si="23"/>
        <v>19/45,5777777778</v>
      </c>
      <c r="I22" s="3">
        <v>8000</v>
      </c>
      <c r="J22" s="3">
        <v>9.6</v>
      </c>
      <c r="K22" s="23" t="e">
        <f t="shared" si="2"/>
        <v>#VALUE!</v>
      </c>
      <c r="L22" s="23" t="e">
        <f t="shared" si="3"/>
        <v>#VALUE!</v>
      </c>
      <c r="M22" s="2" t="e">
        <f t="shared" si="4"/>
        <v>#VALUE!</v>
      </c>
      <c r="O22" s="29"/>
      <c r="P22" s="34" t="s">
        <v>171</v>
      </c>
      <c r="Q22" s="35"/>
      <c r="R22" s="30"/>
      <c r="S22" s="34" t="s">
        <v>203</v>
      </c>
      <c r="T22" s="35"/>
      <c r="U22" s="31"/>
    </row>
    <row r="23" spans="1:21" ht="13.2">
      <c r="A23" s="2">
        <v>21</v>
      </c>
      <c r="B23" s="3" t="s">
        <v>57</v>
      </c>
      <c r="C23" s="3" t="s">
        <v>47</v>
      </c>
      <c r="D23" s="2" t="str">
        <f t="shared" si="0"/>
        <v>KENDARI-SURABAYA</v>
      </c>
      <c r="E23" s="12">
        <v>45049.537499999999</v>
      </c>
      <c r="F23" s="12">
        <v>45202.501388888886</v>
      </c>
      <c r="G23" s="22" t="str">
        <f t="shared" ref="G23:H23" si="24">MID(E23,4,2)&amp;"/"&amp;LEFT(E23,2)&amp;MID(E23,6,LEN(E23)-1)</f>
        <v>49/45,5375</v>
      </c>
      <c r="H23" s="22" t="str">
        <f t="shared" si="24"/>
        <v>02/45,5013888889</v>
      </c>
      <c r="I23" s="3">
        <v>33000</v>
      </c>
      <c r="J23" s="3">
        <v>9.6</v>
      </c>
      <c r="K23" s="23" t="e">
        <f t="shared" si="2"/>
        <v>#VALUE!</v>
      </c>
      <c r="L23" s="23" t="e">
        <f t="shared" si="3"/>
        <v>#VALUE!</v>
      </c>
      <c r="M23" s="2" t="e">
        <f t="shared" si="4"/>
        <v>#VALUE!</v>
      </c>
      <c r="O23" s="29"/>
      <c r="P23" s="30" t="s">
        <v>204</v>
      </c>
      <c r="Q23" s="30"/>
      <c r="R23" s="30"/>
      <c r="S23" s="30" t="s">
        <v>205</v>
      </c>
      <c r="T23" s="30"/>
      <c r="U23" s="31"/>
    </row>
    <row r="24" spans="1:21" ht="15.6">
      <c r="A24" s="2">
        <v>22</v>
      </c>
      <c r="B24" s="3" t="s">
        <v>47</v>
      </c>
      <c r="C24" s="3" t="s">
        <v>51</v>
      </c>
      <c r="D24" s="2" t="str">
        <f t="shared" si="0"/>
        <v>SURABAYA-MAKASSAR</v>
      </c>
      <c r="E24" s="12">
        <v>45233.586805555555</v>
      </c>
      <c r="F24" s="17" t="s">
        <v>206</v>
      </c>
      <c r="G24" s="22" t="str">
        <f t="shared" ref="G24:H24" si="25">MID(E24,4,2)&amp;"/"&amp;LEFT(E24,2)&amp;MID(E24,6,LEN(E24)-1)</f>
        <v>33/45,5868055556</v>
      </c>
      <c r="H24" s="22" t="str">
        <f t="shared" si="25"/>
        <v>13/03/2023 12:36</v>
      </c>
      <c r="I24" s="2">
        <v>15000</v>
      </c>
      <c r="J24" s="2">
        <v>9.6999999999999993</v>
      </c>
      <c r="K24" s="23" t="e">
        <f t="shared" si="2"/>
        <v>#VALUE!</v>
      </c>
      <c r="L24" s="23" t="e">
        <f t="shared" si="3"/>
        <v>#VALUE!</v>
      </c>
      <c r="M24" s="2" t="e">
        <f t="shared" si="4"/>
        <v>#VALUE!</v>
      </c>
      <c r="O24" s="29"/>
      <c r="P24" s="44" t="s">
        <v>207</v>
      </c>
      <c r="Q24" s="45"/>
      <c r="R24" s="30"/>
      <c r="S24" s="33" t="s">
        <v>200</v>
      </c>
      <c r="T24" s="30" t="s">
        <v>208</v>
      </c>
      <c r="U24" s="31"/>
    </row>
    <row r="25" spans="1:21" ht="13.2">
      <c r="A25" s="2">
        <v>23</v>
      </c>
      <c r="B25" s="3" t="s">
        <v>51</v>
      </c>
      <c r="C25" s="3" t="s">
        <v>54</v>
      </c>
      <c r="D25" s="2" t="str">
        <f t="shared" si="0"/>
        <v>MAKASSAR-BAUBAU</v>
      </c>
      <c r="E25" s="17" t="s">
        <v>209</v>
      </c>
      <c r="F25" s="17" t="s">
        <v>210</v>
      </c>
      <c r="G25" s="22" t="str">
        <f t="shared" ref="G25:H25" si="26">MID(E25,4,2)&amp;"/"&amp;LEFT(E25,2)&amp;MID(E25,6,LEN(E25)-1)</f>
        <v>13/03/2023 12:48</v>
      </c>
      <c r="H25" s="22" t="str">
        <f t="shared" si="26"/>
        <v>14/03/2023 1:03</v>
      </c>
      <c r="I25" s="3">
        <v>8000</v>
      </c>
      <c r="J25" s="3">
        <v>10.7</v>
      </c>
      <c r="K25" s="23">
        <f t="shared" si="2"/>
        <v>0.51041666666424135</v>
      </c>
      <c r="L25" s="23">
        <f t="shared" si="3"/>
        <v>12.249999999941792</v>
      </c>
      <c r="M25" s="2">
        <f t="shared" si="4"/>
        <v>131.07499999937716</v>
      </c>
      <c r="O25" s="29"/>
      <c r="P25" s="30" t="s">
        <v>211</v>
      </c>
      <c r="Q25" s="30"/>
      <c r="R25" s="30"/>
      <c r="S25" s="30" t="s">
        <v>212</v>
      </c>
      <c r="T25" s="30"/>
      <c r="U25" s="31"/>
    </row>
    <row r="26" spans="1:21" ht="15.6">
      <c r="A26" s="2">
        <v>24</v>
      </c>
      <c r="B26" s="3" t="s">
        <v>54</v>
      </c>
      <c r="C26" s="3" t="s">
        <v>57</v>
      </c>
      <c r="D26" s="2" t="str">
        <f t="shared" si="0"/>
        <v>BAUBAU-KENDARI</v>
      </c>
      <c r="E26" s="17" t="s">
        <v>213</v>
      </c>
      <c r="F26" s="17" t="s">
        <v>214</v>
      </c>
      <c r="G26" s="22" t="str">
        <f t="shared" ref="G26:H26" si="27">MID(E26,4,2)&amp;"/"&amp;LEFT(E26,2)&amp;MID(E26,6,LEN(E26)-1)</f>
        <v>16/03/2023 12:26</v>
      </c>
      <c r="H26" s="22" t="str">
        <f t="shared" si="27"/>
        <v>17/03/2023 12:43</v>
      </c>
      <c r="I26" s="3">
        <v>5000</v>
      </c>
      <c r="J26" s="3">
        <v>9.3000000000000007</v>
      </c>
      <c r="K26" s="23">
        <f t="shared" si="2"/>
        <v>1.0118055555576575</v>
      </c>
      <c r="L26" s="23">
        <f t="shared" si="3"/>
        <v>24.28333333338378</v>
      </c>
      <c r="M26" s="2">
        <f t="shared" si="4"/>
        <v>225.83500000046917</v>
      </c>
      <c r="O26" s="29"/>
      <c r="P26" s="44" t="s">
        <v>215</v>
      </c>
      <c r="Q26" s="45"/>
      <c r="R26" s="30"/>
      <c r="S26" s="36" t="s">
        <v>216</v>
      </c>
      <c r="T26" s="30"/>
      <c r="U26" s="31"/>
    </row>
    <row r="27" spans="1:21" ht="13.2">
      <c r="A27" s="2">
        <v>25</v>
      </c>
      <c r="B27" s="3" t="s">
        <v>57</v>
      </c>
      <c r="C27" s="3" t="s">
        <v>47</v>
      </c>
      <c r="D27" s="2" t="str">
        <f t="shared" si="0"/>
        <v>KENDARI-SURABAYA</v>
      </c>
      <c r="E27" s="17" t="s">
        <v>217</v>
      </c>
      <c r="F27" s="17" t="s">
        <v>218</v>
      </c>
      <c r="G27" s="22" t="str">
        <f t="shared" ref="G27:H27" si="28">MID(E27,4,2)&amp;"/"&amp;LEFT(E27,2)&amp;MID(E27,6,LEN(E27)-1)</f>
        <v>18/03/2023 12:36</v>
      </c>
      <c r="H27" s="22" t="str">
        <f t="shared" si="28"/>
        <v>21/03/2023 1:53</v>
      </c>
      <c r="I27" s="2">
        <v>23000</v>
      </c>
      <c r="J27" s="2">
        <v>10.3</v>
      </c>
      <c r="K27" s="23">
        <f t="shared" si="2"/>
        <v>2.5534722222218988</v>
      </c>
      <c r="L27" s="23">
        <f t="shared" si="3"/>
        <v>61.283333333325572</v>
      </c>
      <c r="M27" s="2">
        <f t="shared" si="4"/>
        <v>631.21833333325344</v>
      </c>
      <c r="O27" s="29"/>
      <c r="P27" s="30"/>
      <c r="Q27" s="30"/>
      <c r="R27" s="30"/>
      <c r="S27" s="30"/>
      <c r="T27" s="30"/>
      <c r="U27" s="31"/>
    </row>
    <row r="28" spans="1:21" ht="13.2">
      <c r="A28" s="2">
        <v>26</v>
      </c>
      <c r="B28" s="3" t="s">
        <v>47</v>
      </c>
      <c r="C28" s="3" t="s">
        <v>51</v>
      </c>
      <c r="D28" s="2" t="str">
        <f t="shared" si="0"/>
        <v>SURABAYA-MAKASSAR</v>
      </c>
      <c r="E28" s="17" t="s">
        <v>219</v>
      </c>
      <c r="F28" s="17" t="s">
        <v>220</v>
      </c>
      <c r="G28" s="22" t="str">
        <f t="shared" ref="G28:H28" si="29">MID(E28,4,2)&amp;"/"&amp;LEFT(E28,2)&amp;MID(E28,6,LEN(E28)-1)</f>
        <v>23/03/2023 2:04</v>
      </c>
      <c r="H28" s="22" t="str">
        <f t="shared" si="29"/>
        <v>25/03/2023 12:39</v>
      </c>
      <c r="I28" s="2">
        <v>8000</v>
      </c>
      <c r="J28" s="2">
        <v>9.1999999999999993</v>
      </c>
      <c r="K28" s="23">
        <f t="shared" si="2"/>
        <v>2.4409722222262644</v>
      </c>
      <c r="L28" s="23">
        <f t="shared" si="3"/>
        <v>58.583333333430346</v>
      </c>
      <c r="M28" s="2">
        <f t="shared" si="4"/>
        <v>538.96666666755914</v>
      </c>
      <c r="O28" s="29"/>
      <c r="P28" s="30"/>
      <c r="Q28" s="30"/>
      <c r="R28" s="30"/>
      <c r="S28" s="30"/>
      <c r="T28" s="30"/>
      <c r="U28" s="31"/>
    </row>
    <row r="29" spans="1:21" ht="13.2">
      <c r="A29" s="2">
        <v>27</v>
      </c>
      <c r="B29" s="3" t="s">
        <v>51</v>
      </c>
      <c r="C29" s="3" t="s">
        <v>57</v>
      </c>
      <c r="D29" s="2" t="str">
        <f t="shared" si="0"/>
        <v>MAKASSAR-KENDARI</v>
      </c>
      <c r="E29" s="17" t="s">
        <v>221</v>
      </c>
      <c r="F29" s="17" t="s">
        <v>222</v>
      </c>
      <c r="G29" s="22" t="str">
        <f t="shared" ref="G29:H29" si="30">MID(E29,4,2)&amp;"/"&amp;LEFT(E29,2)&amp;MID(E29,6,LEN(E29)-1)</f>
        <v>25/03/2023 12:51</v>
      </c>
      <c r="H29" s="22" t="str">
        <f t="shared" si="30"/>
        <v>27/03/2023 12:32</v>
      </c>
      <c r="I29" s="2">
        <v>9000</v>
      </c>
      <c r="J29" s="2">
        <v>9.6999999999999993</v>
      </c>
      <c r="K29" s="23">
        <f t="shared" si="2"/>
        <v>1.9868055555562023</v>
      </c>
      <c r="L29" s="23">
        <f t="shared" si="3"/>
        <v>47.683333333348855</v>
      </c>
      <c r="M29" s="2">
        <f t="shared" si="4"/>
        <v>462.52833333348389</v>
      </c>
      <c r="O29" s="29"/>
      <c r="P29" s="30"/>
      <c r="Q29" s="30"/>
      <c r="R29" s="30"/>
      <c r="S29" s="30"/>
      <c r="T29" s="30"/>
      <c r="U29" s="31"/>
    </row>
    <row r="30" spans="1:21" ht="13.2">
      <c r="A30" s="2">
        <v>28</v>
      </c>
      <c r="B30" s="3" t="s">
        <v>57</v>
      </c>
      <c r="C30" s="3" t="s">
        <v>54</v>
      </c>
      <c r="D30" s="2" t="str">
        <f t="shared" si="0"/>
        <v>KENDARI-BAUBAU</v>
      </c>
      <c r="E30" s="17" t="s">
        <v>223</v>
      </c>
      <c r="F30" s="17" t="s">
        <v>224</v>
      </c>
      <c r="G30" s="22" t="str">
        <f t="shared" ref="G30:H30" si="31">MID(E30,4,2)&amp;"/"&amp;LEFT(E30,2)&amp;MID(E30,6,LEN(E30)-1)</f>
        <v>28/03/2023 1:24</v>
      </c>
      <c r="H30" s="22" t="str">
        <f t="shared" si="31"/>
        <v>29/03/2023 12:47</v>
      </c>
      <c r="I30" s="2">
        <v>8000</v>
      </c>
      <c r="J30" s="2">
        <v>10.1</v>
      </c>
      <c r="K30" s="23">
        <f t="shared" si="2"/>
        <v>1.4743055555518367</v>
      </c>
      <c r="L30" s="23">
        <f t="shared" si="3"/>
        <v>35.383333333244082</v>
      </c>
      <c r="M30" s="2">
        <f t="shared" si="4"/>
        <v>357.37166666576519</v>
      </c>
      <c r="O30" s="37"/>
      <c r="P30" s="35"/>
      <c r="Q30" s="35"/>
      <c r="R30" s="35"/>
      <c r="S30" s="35"/>
      <c r="T30" s="35"/>
      <c r="U30" s="38"/>
    </row>
    <row r="31" spans="1:21" ht="13.2">
      <c r="A31" s="2">
        <v>29</v>
      </c>
      <c r="B31" s="3" t="s">
        <v>54</v>
      </c>
      <c r="C31" s="3" t="s">
        <v>47</v>
      </c>
      <c r="D31" s="2" t="str">
        <f t="shared" si="0"/>
        <v>BAUBAU-SURABAYA</v>
      </c>
      <c r="E31" s="17" t="s">
        <v>225</v>
      </c>
      <c r="F31" s="12">
        <v>44989.634027777778</v>
      </c>
      <c r="G31" s="22" t="str">
        <f t="shared" ref="G31:H31" si="32">MID(E31,4,2)&amp;"/"&amp;LEFT(E31,2)&amp;MID(E31,6,LEN(E31)-1)</f>
        <v>31/03/2023 12:51</v>
      </c>
      <c r="H31" s="22" t="str">
        <f t="shared" si="32"/>
        <v>89/44,6340277778</v>
      </c>
      <c r="I31" s="2">
        <v>18000</v>
      </c>
      <c r="J31" s="2">
        <v>9.5</v>
      </c>
      <c r="K31" s="23" t="e">
        <f t="shared" si="2"/>
        <v>#VALUE!</v>
      </c>
      <c r="L31" s="23" t="e">
        <f t="shared" si="3"/>
        <v>#VALUE!</v>
      </c>
      <c r="M31" s="2" t="e">
        <f t="shared" si="4"/>
        <v>#VALUE!</v>
      </c>
      <c r="O31" s="30"/>
      <c r="P31" s="30"/>
      <c r="Q31" s="30"/>
      <c r="R31" s="30"/>
      <c r="S31" s="30"/>
      <c r="T31" s="30"/>
      <c r="U31" s="30"/>
    </row>
    <row r="32" spans="1:21" ht="13.2">
      <c r="A32" s="2">
        <v>30</v>
      </c>
      <c r="B32" s="3" t="s">
        <v>47</v>
      </c>
      <c r="C32" s="3" t="s">
        <v>51</v>
      </c>
      <c r="D32" s="2" t="str">
        <f t="shared" si="0"/>
        <v>SURABAYA-MAKASSAR</v>
      </c>
      <c r="E32" s="12">
        <v>45081.59097222222</v>
      </c>
      <c r="F32" s="12">
        <v>45142.55972222222</v>
      </c>
      <c r="G32" s="22" t="str">
        <f t="shared" ref="G32:H32" si="33">MID(E32,4,2)&amp;"/"&amp;LEFT(E32,2)&amp;MID(E32,6,LEN(E32)-1)</f>
        <v>81/45,5909722222</v>
      </c>
      <c r="H32" s="22" t="str">
        <f t="shared" si="33"/>
        <v>42/45,5597222222</v>
      </c>
      <c r="I32" s="2">
        <v>15000</v>
      </c>
      <c r="J32" s="2">
        <v>9.6</v>
      </c>
      <c r="K32" s="23" t="e">
        <f t="shared" si="2"/>
        <v>#VALUE!</v>
      </c>
      <c r="L32" s="23" t="e">
        <f t="shared" si="3"/>
        <v>#VALUE!</v>
      </c>
      <c r="M32" s="2" t="e">
        <f t="shared" si="4"/>
        <v>#VALUE!</v>
      </c>
    </row>
    <row r="33" spans="1:13" ht="13.2">
      <c r="A33" s="2">
        <v>31</v>
      </c>
      <c r="B33" s="18" t="s">
        <v>54</v>
      </c>
      <c r="C33" s="3" t="s">
        <v>57</v>
      </c>
      <c r="D33" s="2" t="str">
        <f t="shared" si="0"/>
        <v>BAUBAU-KENDARI</v>
      </c>
      <c r="E33" s="12">
        <v>45234.520833333336</v>
      </c>
      <c r="F33" s="12">
        <v>45264.552083333336</v>
      </c>
      <c r="G33" s="22" t="str">
        <f t="shared" ref="G33:H33" si="34">MID(E33,4,2)&amp;"/"&amp;LEFT(E33,2)&amp;MID(E33,6,LEN(E33)-1)</f>
        <v>34/45,5208333333</v>
      </c>
      <c r="H33" s="22" t="str">
        <f t="shared" si="34"/>
        <v>64/45,5520833333</v>
      </c>
      <c r="I33" s="2">
        <v>2000</v>
      </c>
      <c r="J33" s="2">
        <v>9.9</v>
      </c>
      <c r="K33" s="23" t="e">
        <f t="shared" si="2"/>
        <v>#VALUE!</v>
      </c>
      <c r="L33" s="23" t="e">
        <f t="shared" si="3"/>
        <v>#VALUE!</v>
      </c>
      <c r="M33" s="2" t="e">
        <f t="shared" si="4"/>
        <v>#VALUE!</v>
      </c>
    </row>
    <row r="34" spans="1:13" ht="13.2">
      <c r="A34" s="2">
        <v>32</v>
      </c>
      <c r="B34" s="3" t="s">
        <v>47</v>
      </c>
      <c r="C34" s="3" t="s">
        <v>51</v>
      </c>
      <c r="D34" s="2" t="str">
        <f t="shared" si="0"/>
        <v>SURABAYA-MAKASSAR</v>
      </c>
      <c r="E34" s="17" t="s">
        <v>226</v>
      </c>
      <c r="F34" s="17" t="s">
        <v>227</v>
      </c>
      <c r="G34" s="22" t="str">
        <f t="shared" ref="G34:H34" si="35">MID(E34,4,2)&amp;"/"&amp;LEFT(E34,2)&amp;MID(E34,6,LEN(E34)-1)</f>
        <v>20/04/2023 1:47</v>
      </c>
      <c r="H34" s="22" t="str">
        <f t="shared" si="35"/>
        <v>22/04/2023 2:59</v>
      </c>
      <c r="I34" s="2">
        <v>18000</v>
      </c>
      <c r="J34" s="2">
        <v>8.3000000000000007</v>
      </c>
      <c r="K34" s="23">
        <f t="shared" si="2"/>
        <v>2.0499999999956344</v>
      </c>
      <c r="L34" s="23">
        <f t="shared" si="3"/>
        <v>49.199999999895226</v>
      </c>
      <c r="M34" s="2">
        <f t="shared" si="4"/>
        <v>408.35999999913042</v>
      </c>
    </row>
    <row r="35" spans="1:13" ht="13.2">
      <c r="A35" s="2">
        <v>33</v>
      </c>
      <c r="B35" s="3" t="s">
        <v>51</v>
      </c>
      <c r="C35" s="3" t="s">
        <v>90</v>
      </c>
      <c r="D35" s="2" t="str">
        <f t="shared" si="0"/>
        <v>MAKASSAR-BAUABAU</v>
      </c>
      <c r="E35" s="17" t="s">
        <v>228</v>
      </c>
      <c r="F35" s="17" t="s">
        <v>229</v>
      </c>
      <c r="G35" s="22" t="str">
        <f t="shared" ref="G35:H35" si="36">MID(E35,4,2)&amp;"/"&amp;LEFT(E35,2)&amp;MID(E35,6,LEN(E35)-1)</f>
        <v>25/04/2023 12:02</v>
      </c>
      <c r="H35" s="22" t="str">
        <f t="shared" si="36"/>
        <v>26/04/2023 12:48</v>
      </c>
      <c r="I35" s="2">
        <v>6000</v>
      </c>
      <c r="J35" s="2">
        <v>8.3000000000000007</v>
      </c>
      <c r="K35" s="23">
        <f t="shared" si="2"/>
        <v>1.0319444444467081</v>
      </c>
      <c r="L35" s="23">
        <f t="shared" si="3"/>
        <v>24.766666666720994</v>
      </c>
      <c r="M35" s="2">
        <f t="shared" si="4"/>
        <v>205.56333333378427</v>
      </c>
    </row>
    <row r="36" spans="1:13" ht="13.2">
      <c r="A36" s="2">
        <v>34</v>
      </c>
      <c r="B36" s="3" t="s">
        <v>93</v>
      </c>
      <c r="C36" s="3" t="s">
        <v>94</v>
      </c>
      <c r="D36" s="2" t="str">
        <f t="shared" si="0"/>
        <v>BAUBAU-KENDARI</v>
      </c>
      <c r="E36" s="17" t="s">
        <v>230</v>
      </c>
      <c r="F36" s="17" t="s">
        <v>231</v>
      </c>
      <c r="G36" s="22" t="str">
        <f t="shared" ref="G36:H36" si="37">MID(E36,4,2)&amp;"/"&amp;LEFT(E36,2)&amp;MID(E36,6,LEN(E36)-1)</f>
        <v>27/04/2023 1:12</v>
      </c>
      <c r="H36" s="22" t="str">
        <f t="shared" si="37"/>
        <v>28/04/2023 1:10</v>
      </c>
      <c r="I36" s="2">
        <v>5000</v>
      </c>
      <c r="J36" s="2">
        <v>9.6999999999999993</v>
      </c>
      <c r="K36" s="23">
        <f t="shared" si="2"/>
        <v>0.99861111110658385</v>
      </c>
      <c r="L36" s="23">
        <f t="shared" si="3"/>
        <v>23.966666666558012</v>
      </c>
      <c r="M36" s="2">
        <f t="shared" si="4"/>
        <v>232.4766666656127</v>
      </c>
    </row>
    <row r="37" spans="1:13" ht="13.2">
      <c r="A37" s="2">
        <v>35</v>
      </c>
      <c r="B37" s="3" t="s">
        <v>97</v>
      </c>
      <c r="C37" s="3" t="s">
        <v>98</v>
      </c>
      <c r="D37" s="2" t="str">
        <f t="shared" si="0"/>
        <v>SURABAYA-MAKASSAR</v>
      </c>
      <c r="E37" s="12">
        <v>45174.536805555559</v>
      </c>
      <c r="F37" s="12">
        <v>45204.532638888886</v>
      </c>
      <c r="G37" s="22" t="str">
        <f t="shared" ref="G37:H37" si="38">MID(E37,4,2)&amp;"/"&amp;LEFT(E37,2)&amp;MID(E37,6,LEN(E37)-1)</f>
        <v>74/45,5368055556</v>
      </c>
      <c r="H37" s="22" t="str">
        <f t="shared" si="38"/>
        <v>04/45,5326388889</v>
      </c>
      <c r="I37" s="2">
        <v>8000</v>
      </c>
      <c r="J37" s="2">
        <v>8.1</v>
      </c>
      <c r="K37" s="23" t="e">
        <f t="shared" si="2"/>
        <v>#VALUE!</v>
      </c>
      <c r="L37" s="23" t="e">
        <f t="shared" si="3"/>
        <v>#VALUE!</v>
      </c>
      <c r="M37" s="2" t="e">
        <f t="shared" si="4"/>
        <v>#VALUE!</v>
      </c>
    </row>
    <row r="38" spans="1:13" ht="13.2">
      <c r="A38" s="2">
        <v>36</v>
      </c>
      <c r="B38" s="3" t="s">
        <v>98</v>
      </c>
      <c r="C38" s="3" t="s">
        <v>93</v>
      </c>
      <c r="D38" s="2" t="str">
        <f t="shared" si="0"/>
        <v>MAKASSAR-BAUBAU</v>
      </c>
      <c r="E38" s="12">
        <v>45204.543055555558</v>
      </c>
      <c r="F38" s="12">
        <v>45235.540972222225</v>
      </c>
      <c r="G38" s="22" t="str">
        <f t="shared" ref="G38:H38" si="39">MID(E38,4,2)&amp;"/"&amp;LEFT(E38,2)&amp;MID(E38,6,LEN(E38)-1)</f>
        <v>04/45,5430555556</v>
      </c>
      <c r="H38" s="22" t="str">
        <f t="shared" si="39"/>
        <v>35/45,5409722222</v>
      </c>
      <c r="I38" s="2">
        <v>9000</v>
      </c>
      <c r="J38" s="2">
        <v>8.8000000000000007</v>
      </c>
      <c r="K38" s="23" t="e">
        <f t="shared" si="2"/>
        <v>#VALUE!</v>
      </c>
      <c r="L38" s="23" t="e">
        <f t="shared" si="3"/>
        <v>#VALUE!</v>
      </c>
      <c r="M38" s="2" t="e">
        <f t="shared" si="4"/>
        <v>#VALUE!</v>
      </c>
    </row>
    <row r="39" spans="1:13" ht="13.2">
      <c r="A39" s="2">
        <v>37</v>
      </c>
      <c r="B39" s="3" t="s">
        <v>54</v>
      </c>
      <c r="C39" s="3" t="s">
        <v>57</v>
      </c>
      <c r="D39" s="2" t="str">
        <f t="shared" si="0"/>
        <v>BAUBAU-KENDARI</v>
      </c>
      <c r="E39" s="17" t="s">
        <v>232</v>
      </c>
      <c r="F39" s="17" t="s">
        <v>233</v>
      </c>
      <c r="G39" s="22" t="str">
        <f t="shared" ref="G39:H39" si="40">MID(E39,4,2)&amp;"/"&amp;LEFT(E39,2)&amp;MID(E39,6,LEN(E39)-1)</f>
        <v>13/05/2023 1:53</v>
      </c>
      <c r="H39" s="22" t="str">
        <f t="shared" si="40"/>
        <v>14/05/2023 2:14</v>
      </c>
      <c r="I39" s="2">
        <v>2000</v>
      </c>
      <c r="J39" s="2">
        <v>8.5</v>
      </c>
      <c r="K39" s="23">
        <f t="shared" si="2"/>
        <v>1.0145833333299379</v>
      </c>
      <c r="L39" s="23">
        <f t="shared" si="3"/>
        <v>24.349999999918509</v>
      </c>
      <c r="M39" s="2">
        <f t="shared" si="4"/>
        <v>206.97499999930733</v>
      </c>
    </row>
    <row r="40" spans="1:13" ht="13.2">
      <c r="A40" s="2">
        <v>38</v>
      </c>
      <c r="B40" s="3" t="s">
        <v>57</v>
      </c>
      <c r="C40" s="3" t="s">
        <v>47</v>
      </c>
      <c r="D40" s="2" t="str">
        <f t="shared" si="0"/>
        <v>KENDARI-SURABAYA</v>
      </c>
      <c r="E40" s="17" t="s">
        <v>234</v>
      </c>
      <c r="F40" s="17" t="s">
        <v>235</v>
      </c>
      <c r="G40" s="22" t="str">
        <f t="shared" ref="G40:H40" si="41">MID(E40,4,2)&amp;"/"&amp;LEFT(E40,2)&amp;MID(E40,6,LEN(E40)-1)</f>
        <v>14/05/2023 2:34</v>
      </c>
      <c r="H40" s="22" t="str">
        <f t="shared" si="41"/>
        <v>18/05/2023 1:10</v>
      </c>
      <c r="I40" s="2">
        <v>34000</v>
      </c>
      <c r="J40" s="2">
        <v>8.6</v>
      </c>
      <c r="K40" s="23">
        <f t="shared" si="2"/>
        <v>3.9416666666656965</v>
      </c>
      <c r="L40" s="23">
        <f t="shared" si="3"/>
        <v>94.599999999976717</v>
      </c>
      <c r="M40" s="2">
        <f t="shared" si="4"/>
        <v>813.55999999979974</v>
      </c>
    </row>
    <row r="41" spans="1:13" ht="13.2">
      <c r="A41" s="2">
        <v>39</v>
      </c>
      <c r="B41" s="3" t="s">
        <v>47</v>
      </c>
      <c r="C41" s="3" t="s">
        <v>51</v>
      </c>
      <c r="D41" s="2" t="str">
        <f t="shared" si="0"/>
        <v>SURABAYA-MAKASSAR</v>
      </c>
      <c r="E41" s="17" t="s">
        <v>236</v>
      </c>
      <c r="F41" s="17" t="s">
        <v>237</v>
      </c>
      <c r="G41" s="22" t="str">
        <f t="shared" ref="G41:H41" si="42">MID(E41,4,2)&amp;"/"&amp;LEFT(E41,2)&amp;MID(E41,6,LEN(E41)-1)</f>
        <v>20/05/2023 2:24</v>
      </c>
      <c r="H41" s="22" t="str">
        <f t="shared" si="42"/>
        <v>22/05/2023 1:03</v>
      </c>
      <c r="I41" s="2">
        <v>22000</v>
      </c>
      <c r="J41" s="2">
        <v>7.9</v>
      </c>
      <c r="K41" s="23">
        <f t="shared" si="2"/>
        <v>1.9437499999985448</v>
      </c>
      <c r="L41" s="23">
        <f t="shared" si="3"/>
        <v>46.649999999965075</v>
      </c>
      <c r="M41" s="2">
        <f t="shared" si="4"/>
        <v>368.53499999972411</v>
      </c>
    </row>
    <row r="42" spans="1:13" ht="13.2">
      <c r="A42" s="2">
        <v>40</v>
      </c>
      <c r="B42" s="3" t="s">
        <v>98</v>
      </c>
      <c r="C42" s="3" t="s">
        <v>93</v>
      </c>
      <c r="D42" s="2" t="str">
        <f t="shared" si="0"/>
        <v>MAKASSAR-BAUBAU</v>
      </c>
      <c r="E42" s="17" t="s">
        <v>238</v>
      </c>
      <c r="F42" s="17" t="s">
        <v>239</v>
      </c>
      <c r="G42" s="22" t="str">
        <f t="shared" ref="G42:H42" si="43">MID(E42,4,2)&amp;"/"&amp;LEFT(E42,2)&amp;MID(E42,6,LEN(E42)-1)</f>
        <v>23/05/2023 1:51</v>
      </c>
      <c r="H42" s="22" t="str">
        <f t="shared" si="43"/>
        <v>24/05/2023 12:42</v>
      </c>
      <c r="I42" s="3">
        <v>13000</v>
      </c>
      <c r="J42" s="2">
        <v>7.6</v>
      </c>
      <c r="K42" s="23">
        <f t="shared" si="2"/>
        <v>1.4520833333372138</v>
      </c>
      <c r="L42" s="23">
        <f t="shared" si="3"/>
        <v>34.850000000093132</v>
      </c>
      <c r="M42" s="2">
        <f t="shared" si="4"/>
        <v>264.86000000070777</v>
      </c>
    </row>
    <row r="43" spans="1:13" ht="13.2">
      <c r="A43" s="2">
        <v>41</v>
      </c>
      <c r="B43" s="3" t="s">
        <v>54</v>
      </c>
      <c r="C43" s="3" t="s">
        <v>57</v>
      </c>
      <c r="D43" s="2" t="str">
        <f t="shared" si="0"/>
        <v>BAUBAU-KENDARI</v>
      </c>
      <c r="E43" s="17" t="s">
        <v>240</v>
      </c>
      <c r="F43" s="17" t="s">
        <v>241</v>
      </c>
      <c r="G43" s="22" t="str">
        <f t="shared" ref="G43:H43" si="44">MID(E43,4,2)&amp;"/"&amp;LEFT(E43,2)&amp;MID(E43,6,LEN(E43)-1)</f>
        <v>27/05/2023 2:51</v>
      </c>
      <c r="H43" s="22" t="str">
        <f t="shared" si="44"/>
        <v>29/05/2023 12:40</v>
      </c>
      <c r="I43" s="3">
        <v>8000</v>
      </c>
      <c r="J43" s="2">
        <v>7.1</v>
      </c>
      <c r="K43" s="23">
        <f t="shared" si="2"/>
        <v>2.4090277777795563</v>
      </c>
      <c r="L43" s="23">
        <f t="shared" si="3"/>
        <v>57.816666666709352</v>
      </c>
      <c r="M43" s="2">
        <f t="shared" si="4"/>
        <v>410.49833333363637</v>
      </c>
    </row>
    <row r="44" spans="1:13" ht="13.2">
      <c r="A44" s="2">
        <v>42</v>
      </c>
      <c r="B44" s="3" t="s">
        <v>57</v>
      </c>
      <c r="C44" s="3" t="s">
        <v>51</v>
      </c>
      <c r="D44" s="2" t="str">
        <f t="shared" si="0"/>
        <v>KENDARI-MAKASSAR</v>
      </c>
      <c r="E44" s="17" t="s">
        <v>242</v>
      </c>
      <c r="F44" s="19">
        <v>44932.573611111111</v>
      </c>
      <c r="G44" s="22" t="str">
        <f t="shared" ref="G44:H44" si="45">MID(E44,4,2)&amp;"/"&amp;LEFT(E44,2)&amp;MID(E44,6,LEN(E44)-1)</f>
        <v>30/05/2023 12:17</v>
      </c>
      <c r="H44" s="22" t="str">
        <f t="shared" si="45"/>
        <v>32/44,5736111111</v>
      </c>
      <c r="I44" s="2">
        <v>25000</v>
      </c>
      <c r="J44" s="2">
        <v>7.2</v>
      </c>
      <c r="K44" s="23" t="e">
        <f t="shared" si="2"/>
        <v>#VALUE!</v>
      </c>
      <c r="L44" s="23" t="e">
        <f t="shared" si="3"/>
        <v>#VALUE!</v>
      </c>
      <c r="M44" s="2" t="e">
        <f t="shared" si="4"/>
        <v>#VALUE!</v>
      </c>
    </row>
    <row r="45" spans="1:13" ht="13.2">
      <c r="A45" s="2">
        <v>43</v>
      </c>
      <c r="B45" s="3" t="s">
        <v>51</v>
      </c>
      <c r="C45" s="3" t="s">
        <v>47</v>
      </c>
      <c r="D45" s="2" t="str">
        <f t="shared" si="0"/>
        <v>MAKASSAR-SURABAYA</v>
      </c>
      <c r="E45" s="12">
        <v>44963.554861111108</v>
      </c>
      <c r="F45" s="12">
        <v>45052.613194444442</v>
      </c>
      <c r="G45" s="22" t="str">
        <f t="shared" ref="G45:H45" si="46">MID(E45,4,2)&amp;"/"&amp;LEFT(E45,2)&amp;MID(E45,6,LEN(E45)-1)</f>
        <v>63/44,5548611111</v>
      </c>
      <c r="H45" s="22" t="str">
        <f t="shared" si="46"/>
        <v>52/45,6131944444</v>
      </c>
      <c r="I45" s="2">
        <v>37000</v>
      </c>
      <c r="J45" s="2">
        <v>7.8</v>
      </c>
      <c r="K45" s="23" t="e">
        <f t="shared" si="2"/>
        <v>#VALUE!</v>
      </c>
      <c r="L45" s="23" t="e">
        <f t="shared" si="3"/>
        <v>#VALUE!</v>
      </c>
      <c r="M45" s="2" t="e">
        <f t="shared" si="4"/>
        <v>#VALUE!</v>
      </c>
    </row>
    <row r="46" spans="1:13" ht="13.2">
      <c r="A46" s="2">
        <v>44</v>
      </c>
      <c r="B46" s="3" t="s">
        <v>110</v>
      </c>
      <c r="C46" s="3" t="s">
        <v>111</v>
      </c>
      <c r="D46" s="2" t="str">
        <f t="shared" si="0"/>
        <v>SURABAYA-MAKASSAR</v>
      </c>
      <c r="E46" s="12">
        <v>45113.563888888886</v>
      </c>
      <c r="F46" s="12">
        <v>45175.529861111114</v>
      </c>
      <c r="G46" s="22" t="str">
        <f t="shared" ref="G46:H46" si="47">MID(E46,4,2)&amp;"/"&amp;LEFT(E46,2)&amp;MID(E46,6,LEN(E46)-1)</f>
        <v>13/45,5638888889</v>
      </c>
      <c r="H46" s="22" t="str">
        <f t="shared" si="47"/>
        <v>75/45,5298611111</v>
      </c>
      <c r="I46" s="2">
        <v>24000</v>
      </c>
      <c r="J46" s="2">
        <v>8.3000000000000007</v>
      </c>
      <c r="K46" s="23" t="e">
        <f t="shared" si="2"/>
        <v>#VALUE!</v>
      </c>
      <c r="L46" s="23" t="e">
        <f t="shared" si="3"/>
        <v>#VALUE!</v>
      </c>
      <c r="M46" s="2" t="e">
        <f t="shared" si="4"/>
        <v>#VALUE!</v>
      </c>
    </row>
    <row r="47" spans="1:13" ht="13.2">
      <c r="A47" s="2">
        <v>45</v>
      </c>
      <c r="B47" s="3" t="s">
        <v>51</v>
      </c>
      <c r="C47" s="3" t="s">
        <v>112</v>
      </c>
      <c r="D47" s="2" t="str">
        <f t="shared" si="0"/>
        <v>MAKASSAR-MANOKWARI</v>
      </c>
      <c r="E47" s="15">
        <v>45175.538888888892</v>
      </c>
      <c r="F47" s="5" t="s">
        <v>243</v>
      </c>
      <c r="G47" s="22" t="str">
        <f t="shared" ref="G47:H47" si="48">MID(E47,4,2)&amp;"/"&amp;LEFT(E47,2)&amp;MID(E47,6,LEN(E47)-1)</f>
        <v>75/45,5388888889</v>
      </c>
      <c r="H47" s="22" t="str">
        <f t="shared" si="48"/>
        <v>16/06/2023 00:00:00</v>
      </c>
      <c r="I47" s="5">
        <v>55000</v>
      </c>
      <c r="J47" s="2">
        <v>7.3</v>
      </c>
      <c r="K47" s="23" t="e">
        <f t="shared" si="2"/>
        <v>#VALUE!</v>
      </c>
      <c r="L47" s="23" t="e">
        <f t="shared" si="3"/>
        <v>#VALUE!</v>
      </c>
      <c r="M47" s="2" t="e">
        <f t="shared" si="4"/>
        <v>#VALUE!</v>
      </c>
    </row>
    <row r="48" spans="1:13" ht="13.2">
      <c r="A48" s="2">
        <v>46</v>
      </c>
      <c r="B48" s="3" t="s">
        <v>112</v>
      </c>
      <c r="C48" s="3" t="s">
        <v>113</v>
      </c>
      <c r="D48" s="2" t="str">
        <f t="shared" si="0"/>
        <v>MANOKWARI-NABIRE</v>
      </c>
      <c r="E48" s="5" t="s">
        <v>244</v>
      </c>
      <c r="F48" s="5" t="s">
        <v>245</v>
      </c>
      <c r="G48" s="22" t="str">
        <f t="shared" ref="G48:H48" si="49">MID(E48,4,2)&amp;"/"&amp;LEFT(E48,2)&amp;MID(E48,6,LEN(E48)-1)</f>
        <v>17/06/2023 12:46</v>
      </c>
      <c r="H48" s="22" t="str">
        <f t="shared" si="49"/>
        <v>18/06/2023 4:48</v>
      </c>
      <c r="I48" s="6">
        <v>4000</v>
      </c>
      <c r="J48" s="2">
        <v>8.6999999999999993</v>
      </c>
      <c r="K48" s="23">
        <f t="shared" si="2"/>
        <v>0.66805555555038154</v>
      </c>
      <c r="L48" s="23">
        <f t="shared" si="3"/>
        <v>16.033333333209157</v>
      </c>
      <c r="M48" s="2">
        <f t="shared" si="4"/>
        <v>139.48999999891964</v>
      </c>
    </row>
    <row r="49" spans="1:13" ht="13.2">
      <c r="A49" s="2">
        <v>47</v>
      </c>
      <c r="B49" s="3" t="s">
        <v>113</v>
      </c>
      <c r="C49" s="3" t="s">
        <v>116</v>
      </c>
      <c r="D49" s="2" t="str">
        <f t="shared" si="0"/>
        <v>NABIRE-BIAK</v>
      </c>
      <c r="E49" s="5" t="s">
        <v>246</v>
      </c>
      <c r="F49" s="5" t="s">
        <v>247</v>
      </c>
      <c r="G49" s="22" t="str">
        <f t="shared" ref="G49:H49" si="50">MID(E49,4,2)&amp;"/"&amp;LEFT(E49,2)&amp;MID(E49,6,LEN(E49)-1)</f>
        <v>19/06/2023 11:45</v>
      </c>
      <c r="H49" s="22" t="str">
        <f t="shared" si="50"/>
        <v>20/06/2023 3:34</v>
      </c>
      <c r="I49" s="6">
        <v>6000</v>
      </c>
      <c r="J49" s="2">
        <v>9.3000000000000007</v>
      </c>
      <c r="K49" s="23">
        <f t="shared" si="2"/>
        <v>0.65902777777228039</v>
      </c>
      <c r="L49" s="23">
        <f t="shared" si="3"/>
        <v>15.816666666534729</v>
      </c>
      <c r="M49" s="2">
        <f t="shared" si="4"/>
        <v>147.09499999877301</v>
      </c>
    </row>
    <row r="50" spans="1:13" ht="13.2">
      <c r="A50" s="2">
        <v>48</v>
      </c>
      <c r="B50" s="3" t="s">
        <v>116</v>
      </c>
      <c r="C50" s="3" t="s">
        <v>119</v>
      </c>
      <c r="D50" s="2" t="str">
        <f t="shared" si="0"/>
        <v>BIAK-SERUI</v>
      </c>
      <c r="E50" s="5" t="s">
        <v>248</v>
      </c>
      <c r="F50" s="5" t="s">
        <v>249</v>
      </c>
      <c r="G50" s="22" t="str">
        <f t="shared" ref="G50:H50" si="51">MID(E50,4,2)&amp;"/"&amp;LEFT(E50,2)&amp;MID(E50,6,LEN(E50)-1)</f>
        <v>21/06/2023 11:54</v>
      </c>
      <c r="H50" s="22" t="str">
        <f t="shared" si="51"/>
        <v>22/06/2023 10:56</v>
      </c>
      <c r="I50" s="6">
        <v>15000</v>
      </c>
      <c r="J50" s="2">
        <v>7.2</v>
      </c>
      <c r="K50" s="23">
        <f t="shared" si="2"/>
        <v>0.95972222222189885</v>
      </c>
      <c r="L50" s="23">
        <f t="shared" si="3"/>
        <v>23.033333333325572</v>
      </c>
      <c r="M50" s="2">
        <f t="shared" si="4"/>
        <v>165.83999999994413</v>
      </c>
    </row>
    <row r="51" spans="1:13" ht="13.2">
      <c r="A51" s="2">
        <v>49</v>
      </c>
      <c r="B51" s="3" t="s">
        <v>119</v>
      </c>
      <c r="C51" s="3" t="s">
        <v>122</v>
      </c>
      <c r="D51" s="2" t="str">
        <f t="shared" si="0"/>
        <v>SERUI-AMBON</v>
      </c>
      <c r="E51" s="5" t="s">
        <v>250</v>
      </c>
      <c r="F51" s="5" t="s">
        <v>251</v>
      </c>
      <c r="G51" s="22" t="str">
        <f t="shared" ref="G51:H51" si="52">MID(E51,4,2)&amp;"/"&amp;LEFT(E51,2)&amp;MID(E51,6,LEN(E51)-1)</f>
        <v>23/06/2023 11:56</v>
      </c>
      <c r="H51" s="22" t="str">
        <f t="shared" si="52"/>
        <v>26/06/2023 12:03</v>
      </c>
      <c r="I51" s="2">
        <v>15000</v>
      </c>
      <c r="J51" s="2">
        <v>9.4</v>
      </c>
      <c r="K51" s="23">
        <f t="shared" si="2"/>
        <v>3.0048611111124046</v>
      </c>
      <c r="L51" s="23">
        <f t="shared" si="3"/>
        <v>72.116666666697711</v>
      </c>
      <c r="M51" s="2">
        <f t="shared" si="4"/>
        <v>677.89666666695848</v>
      </c>
    </row>
    <row r="52" spans="1:13" ht="13.2">
      <c r="A52" s="2">
        <v>50</v>
      </c>
      <c r="B52" s="3" t="s">
        <v>122</v>
      </c>
      <c r="C52" s="3" t="s">
        <v>47</v>
      </c>
      <c r="D52" s="2" t="str">
        <f t="shared" si="0"/>
        <v>AMBON-SURABAYA</v>
      </c>
      <c r="E52" s="5" t="s">
        <v>252</v>
      </c>
      <c r="F52" s="15">
        <v>44992.589583333334</v>
      </c>
      <c r="G52" s="22" t="str">
        <f t="shared" ref="G52:H52" si="53">MID(E52,4,2)&amp;"/"&amp;LEFT(E52,2)&amp;MID(E52,6,LEN(E52)-1)</f>
        <v>28/06/2023 11:43</v>
      </c>
      <c r="H52" s="22" t="str">
        <f t="shared" si="53"/>
        <v>92/44,5895833333</v>
      </c>
      <c r="I52" s="5">
        <v>30000</v>
      </c>
      <c r="J52" s="2">
        <v>9</v>
      </c>
      <c r="K52" s="23" t="e">
        <f t="shared" si="2"/>
        <v>#VALUE!</v>
      </c>
      <c r="L52" s="23" t="e">
        <f t="shared" si="3"/>
        <v>#VALUE!</v>
      </c>
      <c r="M52" s="2" t="e">
        <f t="shared" si="4"/>
        <v>#VALUE!</v>
      </c>
    </row>
    <row r="53" spans="1:13" ht="13.2">
      <c r="A53" s="2">
        <v>51</v>
      </c>
      <c r="B53" s="3" t="s">
        <v>47</v>
      </c>
      <c r="C53" s="3" t="s">
        <v>51</v>
      </c>
      <c r="D53" s="2" t="str">
        <f t="shared" si="0"/>
        <v>SURABAYA-MAKASSAR</v>
      </c>
      <c r="E53" s="15">
        <v>45053.568055555559</v>
      </c>
      <c r="F53" s="15">
        <v>45114.541666666664</v>
      </c>
      <c r="G53" s="22" t="str">
        <f t="shared" ref="G53:H53" si="54">MID(E53,4,2)&amp;"/"&amp;LEFT(E53,2)&amp;MID(E53,6,LEN(E53)-1)</f>
        <v>53/45,5680555556</v>
      </c>
      <c r="H53" s="22" t="str">
        <f t="shared" si="54"/>
        <v>14/45,5416666667</v>
      </c>
      <c r="I53" s="2">
        <v>25000</v>
      </c>
      <c r="J53" s="2">
        <v>8.5</v>
      </c>
      <c r="K53" s="23" t="e">
        <f t="shared" si="2"/>
        <v>#VALUE!</v>
      </c>
      <c r="L53" s="23" t="e">
        <f t="shared" si="3"/>
        <v>#VALUE!</v>
      </c>
      <c r="M53" s="2" t="e">
        <f t="shared" si="4"/>
        <v>#VALUE!</v>
      </c>
    </row>
    <row r="54" spans="1:13" ht="13.2">
      <c r="A54" s="2">
        <v>52</v>
      </c>
      <c r="B54" s="3" t="s">
        <v>51</v>
      </c>
      <c r="C54" s="3" t="s">
        <v>54</v>
      </c>
      <c r="D54" s="2" t="str">
        <f t="shared" si="0"/>
        <v>MAKASSAR-BAUBAU</v>
      </c>
      <c r="E54" s="15">
        <v>45114.552777777775</v>
      </c>
      <c r="F54" s="15">
        <v>45176.585416666669</v>
      </c>
      <c r="G54" s="22" t="str">
        <f t="shared" ref="G54:H54" si="55">MID(E54,4,2)&amp;"/"&amp;LEFT(E54,2)&amp;MID(E54,6,LEN(E54)-1)</f>
        <v>14/45,5527777778</v>
      </c>
      <c r="H54" s="22" t="str">
        <f t="shared" si="55"/>
        <v>76/45,5854166667</v>
      </c>
      <c r="I54" s="2">
        <v>14000</v>
      </c>
      <c r="J54" s="2">
        <v>8.3000000000000007</v>
      </c>
      <c r="K54" s="23" t="e">
        <f t="shared" si="2"/>
        <v>#VALUE!</v>
      </c>
      <c r="L54" s="23" t="e">
        <f t="shared" si="3"/>
        <v>#VALUE!</v>
      </c>
      <c r="M54" s="2" t="e">
        <f t="shared" si="4"/>
        <v>#VALUE!</v>
      </c>
    </row>
    <row r="55" spans="1:13" ht="13.2">
      <c r="A55" s="2">
        <v>53</v>
      </c>
      <c r="B55" s="3" t="s">
        <v>54</v>
      </c>
      <c r="C55" s="3" t="s">
        <v>57</v>
      </c>
      <c r="D55" s="2" t="str">
        <f t="shared" si="0"/>
        <v>BAUBAU-KENDARI</v>
      </c>
      <c r="E55" s="15">
        <v>45206.51666666667</v>
      </c>
      <c r="F55" s="15">
        <v>45237.490277777775</v>
      </c>
      <c r="G55" s="22" t="str">
        <f t="shared" ref="G55:H55" si="56">MID(E55,4,2)&amp;"/"&amp;LEFT(E55,2)&amp;MID(E55,6,LEN(E55)-1)</f>
        <v>06/45,5166666667</v>
      </c>
      <c r="H55" s="22" t="str">
        <f t="shared" si="56"/>
        <v>37/45,4902777778</v>
      </c>
      <c r="I55" s="2">
        <v>5000</v>
      </c>
      <c r="J55" s="2">
        <v>9.1</v>
      </c>
      <c r="K55" s="23" t="e">
        <f t="shared" si="2"/>
        <v>#VALUE!</v>
      </c>
      <c r="L55" s="23" t="e">
        <f t="shared" si="3"/>
        <v>#VALUE!</v>
      </c>
      <c r="M55" s="2" t="e">
        <f t="shared" si="4"/>
        <v>#VALUE!</v>
      </c>
    </row>
    <row r="56" spans="1:13" ht="13.2">
      <c r="A56" s="2">
        <v>54</v>
      </c>
      <c r="B56" s="3" t="s">
        <v>57</v>
      </c>
      <c r="C56" s="3" t="s">
        <v>126</v>
      </c>
      <c r="D56" s="2" t="str">
        <f t="shared" si="0"/>
        <v>KENDARI-BOMBANA</v>
      </c>
      <c r="E56" s="15">
        <v>45267.526388888888</v>
      </c>
      <c r="F56" s="5" t="s">
        <v>253</v>
      </c>
      <c r="G56" s="22" t="str">
        <f t="shared" ref="G56:H56" si="57">MID(E56,4,2)&amp;"/"&amp;LEFT(E56,2)&amp;MID(E56,6,LEN(E56)-1)</f>
        <v>67/45,5263888889</v>
      </c>
      <c r="H56" s="22" t="str">
        <f t="shared" si="57"/>
        <v>13/07/2023 3:00</v>
      </c>
      <c r="I56" s="2">
        <v>14000</v>
      </c>
      <c r="J56" s="2">
        <v>8.8000000000000007</v>
      </c>
      <c r="K56" s="23" t="e">
        <f t="shared" si="2"/>
        <v>#VALUE!</v>
      </c>
      <c r="L56" s="23" t="e">
        <f t="shared" si="3"/>
        <v>#VALUE!</v>
      </c>
      <c r="M56" s="2" t="e">
        <f t="shared" si="4"/>
        <v>#VALUE!</v>
      </c>
    </row>
    <row r="57" spans="1:13" ht="13.2">
      <c r="A57" s="2">
        <v>55</v>
      </c>
      <c r="B57" s="3" t="s">
        <v>47</v>
      </c>
      <c r="C57" s="3" t="s">
        <v>51</v>
      </c>
      <c r="D57" s="2" t="str">
        <f t="shared" si="0"/>
        <v>SURABAYA-MAKASSAR</v>
      </c>
      <c r="E57" s="5" t="s">
        <v>254</v>
      </c>
      <c r="F57" s="15">
        <v>44934.554166666669</v>
      </c>
      <c r="G57" s="22" t="str">
        <f t="shared" ref="G57:H57" si="58">MID(E57,4,2)&amp;"/"&amp;LEFT(E57,2)&amp;MID(E57,6,LEN(E57)-1)</f>
        <v>29/07/2023 2:02</v>
      </c>
      <c r="H57" s="22" t="str">
        <f t="shared" si="58"/>
        <v>34/44,5541666667</v>
      </c>
      <c r="I57" s="2">
        <v>22000</v>
      </c>
      <c r="J57" s="2">
        <v>7.7</v>
      </c>
      <c r="K57" s="23" t="e">
        <f t="shared" si="2"/>
        <v>#VALUE!</v>
      </c>
      <c r="L57" s="23" t="e">
        <f t="shared" si="3"/>
        <v>#VALUE!</v>
      </c>
      <c r="M57" s="2" t="e">
        <f t="shared" si="4"/>
        <v>#VALUE!</v>
      </c>
    </row>
    <row r="58" spans="1:13" ht="13.2">
      <c r="A58" s="2">
        <v>56</v>
      </c>
      <c r="B58" s="3" t="s">
        <v>51</v>
      </c>
      <c r="C58" s="3" t="s">
        <v>54</v>
      </c>
      <c r="D58" s="2" t="str">
        <f t="shared" si="0"/>
        <v>MAKASSAR-BAUBAU</v>
      </c>
      <c r="E58" s="15">
        <v>44934.5625</v>
      </c>
      <c r="F58" s="15">
        <v>44965.51458333333</v>
      </c>
      <c r="G58" s="22" t="str">
        <f t="shared" ref="G58:H58" si="59">MID(E58,4,2)&amp;"/"&amp;LEFT(E58,2)&amp;MID(E58,6,LEN(E58)-1)</f>
        <v>34/44,5625</v>
      </c>
      <c r="H58" s="22" t="str">
        <f t="shared" si="59"/>
        <v>65/44,5145833333</v>
      </c>
      <c r="I58" s="2">
        <v>9000</v>
      </c>
      <c r="J58" s="5">
        <v>7.2</v>
      </c>
      <c r="K58" s="23" t="e">
        <f t="shared" si="2"/>
        <v>#VALUE!</v>
      </c>
      <c r="L58" s="23" t="e">
        <f t="shared" si="3"/>
        <v>#VALUE!</v>
      </c>
      <c r="M58" s="2" t="e">
        <f t="shared" si="4"/>
        <v>#VALUE!</v>
      </c>
    </row>
    <row r="59" spans="1:13" ht="13.2">
      <c r="A59" s="2">
        <v>57</v>
      </c>
      <c r="B59" s="3" t="s">
        <v>54</v>
      </c>
      <c r="C59" s="3" t="s">
        <v>57</v>
      </c>
      <c r="D59" s="2" t="str">
        <f t="shared" si="0"/>
        <v>BAUBAU-KENDARI</v>
      </c>
      <c r="E59" s="15">
        <v>45024.540972222225</v>
      </c>
      <c r="F59" s="15">
        <v>45054.488888888889</v>
      </c>
      <c r="G59" s="22" t="str">
        <f t="shared" ref="G59:H59" si="60">MID(E59,4,2)&amp;"/"&amp;LEFT(E59,2)&amp;MID(E59,6,LEN(E59)-1)</f>
        <v>24/45,5409722222</v>
      </c>
      <c r="H59" s="22" t="str">
        <f t="shared" si="60"/>
        <v>54/45,4888888889</v>
      </c>
      <c r="I59" s="2">
        <v>6000</v>
      </c>
      <c r="J59" s="2">
        <v>8.1999999999999993</v>
      </c>
      <c r="K59" s="23" t="e">
        <f t="shared" si="2"/>
        <v>#VALUE!</v>
      </c>
      <c r="L59" s="23" t="e">
        <f t="shared" si="3"/>
        <v>#VALUE!</v>
      </c>
      <c r="M59" s="2" t="e">
        <f t="shared" si="4"/>
        <v>#VALUE!</v>
      </c>
    </row>
    <row r="60" spans="1:13" ht="13.2">
      <c r="A60" s="2">
        <v>58</v>
      </c>
      <c r="B60" s="3" t="s">
        <v>57</v>
      </c>
      <c r="C60" s="3" t="s">
        <v>126</v>
      </c>
      <c r="D60" s="2" t="str">
        <f t="shared" si="0"/>
        <v>KENDARI-BOMBANA</v>
      </c>
      <c r="E60" s="15">
        <v>45085.574999999997</v>
      </c>
      <c r="F60" s="15">
        <v>45115.579861111109</v>
      </c>
      <c r="G60" s="22" t="str">
        <f t="shared" ref="G60:H60" si="61">MID(E60,4,2)&amp;"/"&amp;LEFT(E60,2)&amp;MID(E60,6,LEN(E60)-1)</f>
        <v>85/45,575</v>
      </c>
      <c r="H60" s="22" t="str">
        <f t="shared" si="61"/>
        <v>15/45,5798611111</v>
      </c>
      <c r="I60" s="5">
        <v>14000</v>
      </c>
      <c r="J60" s="5">
        <v>8.1</v>
      </c>
      <c r="K60" s="23" t="e">
        <f t="shared" si="2"/>
        <v>#VALUE!</v>
      </c>
      <c r="L60" s="23" t="e">
        <f t="shared" si="3"/>
        <v>#VALUE!</v>
      </c>
      <c r="M60" s="2" t="e">
        <f t="shared" si="4"/>
        <v>#VALUE!</v>
      </c>
    </row>
    <row r="61" spans="1:13" ht="13.2">
      <c r="A61" s="2">
        <v>59</v>
      </c>
      <c r="B61" s="3" t="s">
        <v>126</v>
      </c>
      <c r="C61" s="3" t="s">
        <v>47</v>
      </c>
      <c r="D61" s="2" t="str">
        <f t="shared" si="0"/>
        <v>BOMBANA-SURABAYA</v>
      </c>
      <c r="E61" s="15">
        <v>45177.536805555559</v>
      </c>
      <c r="F61" s="15">
        <v>45238.625694444447</v>
      </c>
      <c r="G61" s="22" t="str">
        <f t="shared" ref="G61:H61" si="62">MID(E61,4,2)&amp;"/"&amp;LEFT(E61,2)&amp;MID(E61,6,LEN(E61)-1)</f>
        <v>77/45,5368055556</v>
      </c>
      <c r="H61" s="22" t="str">
        <f t="shared" si="62"/>
        <v>38/45,6256944444</v>
      </c>
      <c r="I61" s="2">
        <v>22000</v>
      </c>
      <c r="J61" s="2">
        <v>9.8000000000000007</v>
      </c>
      <c r="K61" s="23" t="e">
        <f t="shared" si="2"/>
        <v>#VALUE!</v>
      </c>
      <c r="L61" s="23" t="e">
        <f t="shared" si="3"/>
        <v>#VALUE!</v>
      </c>
      <c r="M61" s="2" t="e">
        <f t="shared" si="4"/>
        <v>#VALUE!</v>
      </c>
    </row>
    <row r="62" spans="1:13" ht="13.2">
      <c r="A62" s="2">
        <v>60</v>
      </c>
      <c r="B62" s="3" t="s">
        <v>47</v>
      </c>
      <c r="C62" s="3" t="s">
        <v>54</v>
      </c>
      <c r="D62" s="2" t="str">
        <f t="shared" si="0"/>
        <v>SURABAYA-BAUBAU</v>
      </c>
      <c r="E62" s="5" t="s">
        <v>255</v>
      </c>
      <c r="F62" s="5" t="s">
        <v>256</v>
      </c>
      <c r="G62" s="22" t="str">
        <f t="shared" ref="G62:H62" si="63">MID(E62,4,2)&amp;"/"&amp;LEFT(E62,2)&amp;MID(E62,6,LEN(E62)-1)</f>
        <v>14/08/2023 2:10</v>
      </c>
      <c r="H62" s="22" t="str">
        <f t="shared" si="63"/>
        <v>17/08/2023 4:00</v>
      </c>
      <c r="I62" s="2">
        <v>35000</v>
      </c>
      <c r="J62" s="2">
        <v>8.3000000000000007</v>
      </c>
      <c r="K62" s="23">
        <f t="shared" si="2"/>
        <v>3.0763888888832298</v>
      </c>
      <c r="L62" s="23">
        <f t="shared" si="3"/>
        <v>73.833333333197515</v>
      </c>
      <c r="M62" s="2">
        <f t="shared" si="4"/>
        <v>612.8166666655394</v>
      </c>
    </row>
    <row r="63" spans="1:13" ht="13.2">
      <c r="A63" s="2">
        <v>61</v>
      </c>
      <c r="B63" s="3" t="s">
        <v>54</v>
      </c>
      <c r="C63" s="3" t="s">
        <v>57</v>
      </c>
      <c r="D63" s="2" t="str">
        <f t="shared" si="0"/>
        <v>BAUBAU-KENDARI</v>
      </c>
      <c r="E63" s="5" t="s">
        <v>257</v>
      </c>
      <c r="F63" s="5" t="s">
        <v>258</v>
      </c>
      <c r="G63" s="22" t="str">
        <f t="shared" ref="G63:H63" si="64">MID(E63,4,2)&amp;"/"&amp;LEFT(E63,2)&amp;MID(E63,6,LEN(E63)-1)</f>
        <v>19/08/2023 12:52</v>
      </c>
      <c r="H63" s="22" t="str">
        <f t="shared" si="64"/>
        <v>20/08/2023 11:51</v>
      </c>
      <c r="I63" s="2">
        <v>6000</v>
      </c>
      <c r="J63" s="2">
        <v>8.6999999999999993</v>
      </c>
      <c r="K63" s="23">
        <f t="shared" si="2"/>
        <v>0.95763888888905058</v>
      </c>
      <c r="L63" s="23">
        <f t="shared" si="3"/>
        <v>22.983333333337214</v>
      </c>
      <c r="M63" s="2">
        <f t="shared" si="4"/>
        <v>199.95500000003375</v>
      </c>
    </row>
    <row r="64" spans="1:13" ht="13.2">
      <c r="A64" s="2">
        <v>62</v>
      </c>
      <c r="B64" s="3" t="s">
        <v>57</v>
      </c>
      <c r="C64" s="3" t="s">
        <v>47</v>
      </c>
      <c r="D64" s="2" t="str">
        <f t="shared" si="0"/>
        <v>KENDARI-SURABAYA</v>
      </c>
      <c r="E64" s="5" t="s">
        <v>259</v>
      </c>
      <c r="F64" s="5" t="s">
        <v>260</v>
      </c>
      <c r="G64" s="22" t="str">
        <f t="shared" ref="G64:H64" si="65">MID(E64,4,2)&amp;"/"&amp;LEFT(E64,2)&amp;MID(E64,6,LEN(E64)-1)</f>
        <v>21/08/2023 12:05</v>
      </c>
      <c r="H64" s="22" t="str">
        <f t="shared" si="65"/>
        <v>24/08/2023 4:21</v>
      </c>
      <c r="I64" s="2">
        <v>35000</v>
      </c>
      <c r="J64" s="2">
        <v>9.5</v>
      </c>
      <c r="K64" s="23">
        <f t="shared" si="2"/>
        <v>2.6777777777824667</v>
      </c>
      <c r="L64" s="23">
        <f t="shared" si="3"/>
        <v>64.266666666779201</v>
      </c>
      <c r="M64" s="2">
        <f t="shared" si="4"/>
        <v>610.53333333440241</v>
      </c>
    </row>
    <row r="65" spans="1:13" ht="13.2">
      <c r="A65" s="2">
        <v>63</v>
      </c>
      <c r="B65" s="3" t="s">
        <v>47</v>
      </c>
      <c r="C65" s="3" t="s">
        <v>51</v>
      </c>
      <c r="D65" s="2" t="str">
        <f t="shared" si="0"/>
        <v>SURABAYA-MAKASSAR</v>
      </c>
      <c r="E65" s="5" t="s">
        <v>261</v>
      </c>
      <c r="F65" s="5" t="s">
        <v>262</v>
      </c>
      <c r="G65" s="22" t="str">
        <f t="shared" ref="G65:H65" si="66">MID(E65,4,2)&amp;"/"&amp;LEFT(E65,2)&amp;MID(E65,6,LEN(E65)-1)</f>
        <v>27/08/2023 12:25</v>
      </c>
      <c r="H65" s="22" t="str">
        <f t="shared" si="66"/>
        <v>28/08/2023 1:55</v>
      </c>
      <c r="I65" s="5">
        <v>11000</v>
      </c>
      <c r="J65" s="2">
        <v>8</v>
      </c>
      <c r="K65" s="23">
        <f t="shared" si="2"/>
        <v>0.5625</v>
      </c>
      <c r="L65" s="23">
        <f t="shared" si="3"/>
        <v>13.5</v>
      </c>
      <c r="M65" s="2">
        <f t="shared" si="4"/>
        <v>108</v>
      </c>
    </row>
    <row r="66" spans="1:13" ht="13.2">
      <c r="A66" s="2">
        <v>64</v>
      </c>
      <c r="B66" s="3" t="s">
        <v>51</v>
      </c>
      <c r="C66" s="3" t="s">
        <v>54</v>
      </c>
      <c r="D66" s="2" t="str">
        <f t="shared" si="0"/>
        <v>MAKASSAR-BAUBAU</v>
      </c>
      <c r="E66" s="5" t="s">
        <v>263</v>
      </c>
      <c r="F66" s="5" t="s">
        <v>264</v>
      </c>
      <c r="G66" s="22" t="str">
        <f t="shared" ref="G66:H66" si="67">MID(E66,4,2)&amp;"/"&amp;LEFT(E66,2)&amp;MID(E66,6,LEN(E66)-1)</f>
        <v>29/08/2023 12:38</v>
      </c>
      <c r="H66" s="22" t="str">
        <f t="shared" si="67"/>
        <v>31/08/2023 1:11</v>
      </c>
      <c r="I66" s="2">
        <v>14000</v>
      </c>
      <c r="J66" s="2">
        <v>7.7</v>
      </c>
      <c r="K66" s="23">
        <f t="shared" si="2"/>
        <v>1.5229166666686069</v>
      </c>
      <c r="L66" s="23">
        <f t="shared" si="3"/>
        <v>36.550000000046566</v>
      </c>
      <c r="M66" s="2">
        <f t="shared" si="4"/>
        <v>281.43500000035857</v>
      </c>
    </row>
    <row r="67" spans="1:13" ht="13.2">
      <c r="A67" s="2">
        <v>65</v>
      </c>
      <c r="B67" s="3" t="s">
        <v>54</v>
      </c>
      <c r="C67" s="3" t="s">
        <v>57</v>
      </c>
      <c r="D67" s="2" t="str">
        <f t="shared" si="0"/>
        <v>BAUBAU-KENDARI</v>
      </c>
      <c r="E67" s="15">
        <v>44966.609722222223</v>
      </c>
      <c r="F67" s="15">
        <v>44994.547222222223</v>
      </c>
      <c r="G67" s="22" t="str">
        <f t="shared" ref="G67:H67" si="68">MID(E67,4,2)&amp;"/"&amp;LEFT(E67,2)&amp;MID(E67,6,LEN(E67)-1)</f>
        <v>66/44,6097222222</v>
      </c>
      <c r="H67" s="22" t="str">
        <f t="shared" si="68"/>
        <v>94/44,5472222222</v>
      </c>
      <c r="I67" s="5">
        <v>7000</v>
      </c>
      <c r="J67" s="5">
        <v>8</v>
      </c>
      <c r="K67" s="23" t="e">
        <f t="shared" si="2"/>
        <v>#VALUE!</v>
      </c>
      <c r="L67" s="23" t="e">
        <f t="shared" si="3"/>
        <v>#VALUE!</v>
      </c>
      <c r="M67" s="2" t="e">
        <f t="shared" si="4"/>
        <v>#VALUE!</v>
      </c>
    </row>
    <row r="68" spans="1:13" ht="13.2">
      <c r="A68" s="2">
        <v>66</v>
      </c>
      <c r="B68" s="3" t="s">
        <v>57</v>
      </c>
      <c r="C68" s="3" t="s">
        <v>126</v>
      </c>
      <c r="D68" s="2" t="str">
        <f t="shared" si="0"/>
        <v>KENDARI-BOMBANA</v>
      </c>
      <c r="E68" s="15">
        <v>44994.556944444441</v>
      </c>
      <c r="F68" s="15">
        <v>45055.624305555553</v>
      </c>
      <c r="G68" s="22" t="str">
        <f t="shared" ref="G68:H68" si="69">MID(E68,4,2)&amp;"/"&amp;LEFT(E68,2)&amp;MID(E68,6,LEN(E68)-1)</f>
        <v>94/44,5569444444</v>
      </c>
      <c r="H68" s="22" t="str">
        <f t="shared" si="69"/>
        <v>55/45,6243055556</v>
      </c>
      <c r="I68" s="2">
        <v>8000</v>
      </c>
      <c r="J68" s="2">
        <v>8.6999999999999993</v>
      </c>
      <c r="K68" s="23" t="e">
        <f t="shared" si="2"/>
        <v>#VALUE!</v>
      </c>
      <c r="L68" s="23" t="e">
        <f t="shared" si="3"/>
        <v>#VALUE!</v>
      </c>
      <c r="M68" s="2" t="e">
        <f t="shared" si="4"/>
        <v>#VALUE!</v>
      </c>
    </row>
    <row r="69" spans="1:13" ht="13.2">
      <c r="A69" s="2">
        <v>67</v>
      </c>
      <c r="B69" s="3" t="s">
        <v>51</v>
      </c>
      <c r="C69" s="3" t="s">
        <v>47</v>
      </c>
      <c r="D69" s="2" t="str">
        <f t="shared" si="0"/>
        <v>MAKASSAR-SURABAYA</v>
      </c>
      <c r="E69" s="15">
        <v>45116.513888888891</v>
      </c>
      <c r="F69" s="15">
        <v>45178.804166666669</v>
      </c>
      <c r="G69" s="22" t="str">
        <f t="shared" ref="G69:H69" si="70">MID(E69,4,2)&amp;"/"&amp;LEFT(E69,2)&amp;MID(E69,6,LEN(E69)-1)</f>
        <v>16/45,5138888889</v>
      </c>
      <c r="H69" s="22" t="str">
        <f t="shared" si="70"/>
        <v>78/45,8041666667</v>
      </c>
      <c r="I69" s="2">
        <v>24000</v>
      </c>
      <c r="J69" s="2">
        <v>9.3000000000000007</v>
      </c>
      <c r="K69" s="23" t="e">
        <f t="shared" si="2"/>
        <v>#VALUE!</v>
      </c>
      <c r="L69" s="23" t="e">
        <f t="shared" si="3"/>
        <v>#VALUE!</v>
      </c>
      <c r="M69" s="2" t="e">
        <f t="shared" si="4"/>
        <v>#VALUE!</v>
      </c>
    </row>
    <row r="70" spans="1:13" ht="13.2">
      <c r="A70" s="2">
        <v>68</v>
      </c>
      <c r="B70" s="3" t="s">
        <v>47</v>
      </c>
      <c r="C70" s="3" t="s">
        <v>51</v>
      </c>
      <c r="D70" s="2" t="str">
        <f t="shared" si="0"/>
        <v>SURABAYA-MAKASSAR</v>
      </c>
      <c r="E70" s="15">
        <v>45208.589583333334</v>
      </c>
      <c r="F70" s="5" t="s">
        <v>265</v>
      </c>
      <c r="G70" s="22" t="str">
        <f t="shared" ref="G70:H70" si="71">MID(E70,4,2)&amp;"/"&amp;LEFT(E70,2)&amp;MID(E70,6,LEN(E70)-1)</f>
        <v>08/45,5895833333</v>
      </c>
      <c r="H70" s="22" t="str">
        <f t="shared" si="71"/>
        <v>14/09/2023 12:55</v>
      </c>
      <c r="I70" s="2">
        <v>24000</v>
      </c>
      <c r="J70" s="2">
        <v>5.7</v>
      </c>
      <c r="K70" s="23" t="e">
        <f t="shared" si="2"/>
        <v>#VALUE!</v>
      </c>
      <c r="L70" s="23" t="e">
        <f t="shared" si="3"/>
        <v>#VALUE!</v>
      </c>
      <c r="M70" s="2" t="e">
        <f t="shared" si="4"/>
        <v>#VALUE!</v>
      </c>
    </row>
    <row r="71" spans="1:13" ht="13.2">
      <c r="A71" s="2">
        <v>69</v>
      </c>
      <c r="B71" s="3" t="s">
        <v>57</v>
      </c>
      <c r="C71" s="3" t="s">
        <v>47</v>
      </c>
      <c r="D71" s="2" t="str">
        <f t="shared" si="0"/>
        <v>KENDARI-SURABAYA</v>
      </c>
      <c r="E71" s="5" t="s">
        <v>266</v>
      </c>
      <c r="F71" s="5" t="s">
        <v>267</v>
      </c>
      <c r="G71" s="22" t="str">
        <f t="shared" ref="G71:H71" si="72">MID(E71,4,2)&amp;"/"&amp;LEFT(E71,2)&amp;MID(E71,6,LEN(E71)-1)</f>
        <v>21/09/2023 1:03</v>
      </c>
      <c r="H71" s="22" t="str">
        <f t="shared" si="72"/>
        <v>24/09/2023 12:45</v>
      </c>
      <c r="I71" s="2">
        <v>33000</v>
      </c>
      <c r="J71" s="2">
        <v>9.9</v>
      </c>
      <c r="K71" s="23">
        <f t="shared" si="2"/>
        <v>3.4875000000029104</v>
      </c>
      <c r="L71" s="23">
        <f t="shared" si="3"/>
        <v>83.700000000069849</v>
      </c>
      <c r="M71" s="2">
        <f t="shared" si="4"/>
        <v>828.63000000069155</v>
      </c>
    </row>
    <row r="72" spans="1:13" ht="13.2">
      <c r="A72" s="2">
        <v>70</v>
      </c>
      <c r="B72" s="3" t="s">
        <v>142</v>
      </c>
      <c r="C72" s="3" t="s">
        <v>47</v>
      </c>
      <c r="D72" s="2" t="str">
        <f t="shared" si="0"/>
        <v>BANJARMASIN-SURABAYA</v>
      </c>
      <c r="E72" s="5" t="s">
        <v>268</v>
      </c>
      <c r="F72" s="5" t="s">
        <v>269</v>
      </c>
      <c r="G72" s="22" t="str">
        <f t="shared" ref="G72:H72" si="73">MID(E72,4,2)&amp;"/"&amp;LEFT(E72,2)&amp;MID(E72,6,LEN(E72)-1)</f>
        <v>28/09/2023 2:05</v>
      </c>
      <c r="H72" s="22" t="str">
        <f t="shared" si="73"/>
        <v>29/09/2023 1:43</v>
      </c>
      <c r="I72" s="2">
        <v>10000</v>
      </c>
      <c r="J72" s="2">
        <v>9.3000000000000007</v>
      </c>
      <c r="K72" s="23">
        <f t="shared" si="2"/>
        <v>0.98472222222335404</v>
      </c>
      <c r="L72" s="23">
        <f t="shared" si="3"/>
        <v>23.633333333360497</v>
      </c>
      <c r="M72" s="2">
        <f t="shared" si="4"/>
        <v>219.79000000025263</v>
      </c>
    </row>
    <row r="73" spans="1:13" ht="13.2">
      <c r="A73" s="2">
        <v>71</v>
      </c>
      <c r="B73" s="3" t="s">
        <v>47</v>
      </c>
      <c r="C73" s="3" t="s">
        <v>145</v>
      </c>
      <c r="D73" s="2" t="str">
        <f t="shared" si="0"/>
        <v>SURABAYA-TARAKAN</v>
      </c>
      <c r="E73" s="15">
        <v>44967.6</v>
      </c>
      <c r="F73" s="15">
        <v>45056.669444444444</v>
      </c>
      <c r="G73" s="22" t="str">
        <f t="shared" ref="G73:H73" si="74">MID(E73,4,2)&amp;"/"&amp;LEFT(E73,2)&amp;MID(E73,6,LEN(E73)-1)</f>
        <v>67/44,6</v>
      </c>
      <c r="H73" s="22" t="str">
        <f t="shared" si="74"/>
        <v>56/45,6694444444</v>
      </c>
      <c r="I73" s="2">
        <v>28000</v>
      </c>
      <c r="J73" s="2">
        <v>8.8000000000000007</v>
      </c>
      <c r="K73" s="23" t="e">
        <f t="shared" si="2"/>
        <v>#VALUE!</v>
      </c>
      <c r="L73" s="23" t="e">
        <f t="shared" si="3"/>
        <v>#VALUE!</v>
      </c>
      <c r="M73" s="2" t="e">
        <f t="shared" si="4"/>
        <v>#VALUE!</v>
      </c>
    </row>
    <row r="74" spans="1:13" ht="13.2">
      <c r="A74" s="2">
        <v>72</v>
      </c>
      <c r="B74" s="3" t="s">
        <v>145</v>
      </c>
      <c r="C74" s="3" t="s">
        <v>47</v>
      </c>
      <c r="D74" s="2" t="str">
        <f t="shared" si="0"/>
        <v>TARAKAN-SURABAYA</v>
      </c>
      <c r="E74" s="15">
        <v>45179.547222222223</v>
      </c>
      <c r="F74" s="5" t="s">
        <v>270</v>
      </c>
      <c r="G74" s="22" t="str">
        <f t="shared" ref="G74:H74" si="75">MID(E74,4,2)&amp;"/"&amp;LEFT(E74,2)&amp;MID(E74,6,LEN(E74)-1)</f>
        <v>79/45,5472222222</v>
      </c>
      <c r="H74" s="22" t="str">
        <f t="shared" si="75"/>
        <v>14/10/2023 2:01</v>
      </c>
      <c r="I74" s="2">
        <v>39000</v>
      </c>
      <c r="J74" s="2">
        <v>10</v>
      </c>
      <c r="K74" s="23" t="e">
        <f t="shared" si="2"/>
        <v>#VALUE!</v>
      </c>
      <c r="L74" s="23" t="e">
        <f t="shared" si="3"/>
        <v>#VALUE!</v>
      </c>
      <c r="M74" s="2" t="e">
        <f t="shared" si="4"/>
        <v>#VALUE!</v>
      </c>
    </row>
    <row r="75" spans="1:13" ht="13.2">
      <c r="A75" s="2">
        <v>73</v>
      </c>
      <c r="B75" s="3" t="s">
        <v>47</v>
      </c>
      <c r="C75" s="3" t="s">
        <v>49</v>
      </c>
      <c r="D75" s="2" t="str">
        <f t="shared" si="0"/>
        <v>SURABAYA-PALU</v>
      </c>
      <c r="E75" s="5" t="s">
        <v>271</v>
      </c>
      <c r="F75" s="5" t="s">
        <v>272</v>
      </c>
      <c r="G75" s="22" t="str">
        <f t="shared" ref="G75:H75" si="76">MID(E75,4,2)&amp;"/"&amp;LEFT(E75,2)&amp;MID(E75,6,LEN(E75)-1)</f>
        <v>15/10/2023 3:02</v>
      </c>
      <c r="H75" s="22" t="str">
        <f t="shared" si="76"/>
        <v>19/10/2023 1:28</v>
      </c>
      <c r="I75" s="5">
        <v>5000</v>
      </c>
      <c r="J75" s="5">
        <v>8.6999999999999993</v>
      </c>
      <c r="K75" s="23">
        <f t="shared" si="2"/>
        <v>3.9347222222277196</v>
      </c>
      <c r="L75" s="23">
        <f t="shared" si="3"/>
        <v>94.433333333465271</v>
      </c>
      <c r="M75" s="2">
        <f t="shared" si="4"/>
        <v>821.57000000114783</v>
      </c>
    </row>
    <row r="76" spans="1:13" ht="13.2">
      <c r="A76" s="2">
        <v>74</v>
      </c>
      <c r="B76" s="3" t="s">
        <v>49</v>
      </c>
      <c r="C76" s="3" t="s">
        <v>145</v>
      </c>
      <c r="D76" s="2" t="str">
        <f t="shared" si="0"/>
        <v>PALU-TARAKAN</v>
      </c>
      <c r="E76" s="5" t="s">
        <v>273</v>
      </c>
      <c r="F76" s="5" t="s">
        <v>274</v>
      </c>
      <c r="G76" s="22" t="str">
        <f t="shared" ref="G76:H76" si="77">MID(E76,4,2)&amp;"/"&amp;LEFT(E76,2)&amp;MID(E76,6,LEN(E76)-1)</f>
        <v>21/10/2023 1:09</v>
      </c>
      <c r="H76" s="22" t="str">
        <f t="shared" si="77"/>
        <v>23/10/2023 12:53</v>
      </c>
      <c r="I76" s="5">
        <v>6000</v>
      </c>
      <c r="J76" s="2">
        <v>8.8000000000000007</v>
      </c>
      <c r="K76" s="23">
        <f t="shared" si="2"/>
        <v>2.4888888888890506</v>
      </c>
      <c r="L76" s="23">
        <f t="shared" si="3"/>
        <v>59.733333333337214</v>
      </c>
      <c r="M76" s="2">
        <f t="shared" si="4"/>
        <v>525.65333333336753</v>
      </c>
    </row>
    <row r="77" spans="1:13" ht="13.2">
      <c r="A77" s="2">
        <v>75</v>
      </c>
      <c r="B77" s="3" t="s">
        <v>145</v>
      </c>
      <c r="C77" s="3" t="s">
        <v>47</v>
      </c>
      <c r="D77" s="2" t="str">
        <f t="shared" si="0"/>
        <v>TARAKAN-SURABAYA</v>
      </c>
      <c r="E77" s="5" t="s">
        <v>275</v>
      </c>
      <c r="F77" s="15">
        <v>45027.643055555556</v>
      </c>
      <c r="G77" s="22" t="str">
        <f t="shared" ref="G77:H77" si="78">MID(E77,4,2)&amp;"/"&amp;LEFT(E77,2)&amp;MID(E77,6,LEN(E77)-1)</f>
        <v>31/10/2023 2:02</v>
      </c>
      <c r="H77" s="22" t="str">
        <f t="shared" si="78"/>
        <v>27/45,6430555556</v>
      </c>
      <c r="I77" s="2">
        <v>22000</v>
      </c>
      <c r="J77" s="2">
        <v>10.4</v>
      </c>
      <c r="K77" s="23" t="e">
        <f t="shared" si="2"/>
        <v>#VALUE!</v>
      </c>
      <c r="L77" s="23" t="e">
        <f t="shared" si="3"/>
        <v>#VALUE!</v>
      </c>
      <c r="M77" s="2" t="e">
        <f t="shared" si="4"/>
        <v>#VALUE!</v>
      </c>
    </row>
    <row r="78" spans="1:13" ht="13.2">
      <c r="A78" s="2">
        <v>76</v>
      </c>
      <c r="B78" s="3" t="s">
        <v>47</v>
      </c>
      <c r="C78" s="3" t="s">
        <v>145</v>
      </c>
      <c r="D78" s="2" t="str">
        <f t="shared" si="0"/>
        <v>SURABAYA-TARAKAN</v>
      </c>
      <c r="E78" s="15">
        <v>45241.645833333336</v>
      </c>
      <c r="F78" s="5" t="s">
        <v>276</v>
      </c>
      <c r="G78" s="22" t="str">
        <f t="shared" ref="G78:H78" si="79">MID(E78,4,2)&amp;"/"&amp;LEFT(E78,2)&amp;MID(E78,6,LEN(E78)-1)</f>
        <v>41/45,6458333333</v>
      </c>
      <c r="H78" s="22" t="str">
        <f t="shared" si="79"/>
        <v>15/11/2023 1:36</v>
      </c>
      <c r="I78" s="2">
        <v>41000</v>
      </c>
      <c r="J78" s="2">
        <v>9.1999999999999993</v>
      </c>
      <c r="K78" s="23" t="e">
        <f t="shared" si="2"/>
        <v>#VALUE!</v>
      </c>
      <c r="L78" s="23" t="e">
        <f t="shared" si="3"/>
        <v>#VALUE!</v>
      </c>
      <c r="M78" s="2" t="e">
        <f t="shared" si="4"/>
        <v>#VALUE!</v>
      </c>
    </row>
    <row r="79" spans="1:13" ht="13.2">
      <c r="A79" s="2">
        <v>77</v>
      </c>
      <c r="B79" s="3" t="s">
        <v>145</v>
      </c>
      <c r="C79" s="3" t="s">
        <v>153</v>
      </c>
      <c r="D79" s="2" t="str">
        <f t="shared" si="0"/>
        <v>TARAKAN-NUNUKAN</v>
      </c>
      <c r="E79" s="5" t="s">
        <v>277</v>
      </c>
      <c r="F79" s="5" t="s">
        <v>278</v>
      </c>
      <c r="G79" s="22" t="str">
        <f t="shared" ref="G79:H79" si="80">MID(E79,4,2)&amp;"/"&amp;LEFT(E79,2)&amp;MID(E79,6,LEN(E79)-1)</f>
        <v>18/11/2023 1:36</v>
      </c>
      <c r="H79" s="22" t="str">
        <f t="shared" si="80"/>
        <v>19/11/2023 5:16</v>
      </c>
      <c r="I79" s="2">
        <v>5000</v>
      </c>
      <c r="J79" s="2">
        <v>9.5</v>
      </c>
      <c r="K79" s="23">
        <f t="shared" si="2"/>
        <v>1.1527777777810115</v>
      </c>
      <c r="L79" s="23">
        <f t="shared" si="3"/>
        <v>27.666666666744277</v>
      </c>
      <c r="M79" s="2">
        <f t="shared" si="4"/>
        <v>262.83333333407063</v>
      </c>
    </row>
    <row r="80" spans="1:13" ht="13.2">
      <c r="A80" s="2">
        <v>78</v>
      </c>
      <c r="B80" s="3" t="s">
        <v>153</v>
      </c>
      <c r="C80" s="3" t="s">
        <v>47</v>
      </c>
      <c r="D80" s="2" t="str">
        <f t="shared" si="0"/>
        <v>NUNUKAN-SURABAYA</v>
      </c>
      <c r="E80" s="5" t="s">
        <v>279</v>
      </c>
      <c r="F80" s="5" t="s">
        <v>280</v>
      </c>
      <c r="G80" s="22" t="str">
        <f t="shared" ref="G80:H80" si="81">MID(E80,4,2)&amp;"/"&amp;LEFT(E80,2)&amp;MID(E80,6,LEN(E80)-1)</f>
        <v>21/11/2023 12:54</v>
      </c>
      <c r="H80" s="22" t="str">
        <f t="shared" si="81"/>
        <v>28/11/2023 1:27</v>
      </c>
      <c r="I80" s="2">
        <v>47000</v>
      </c>
      <c r="J80" s="2">
        <v>8.9</v>
      </c>
      <c r="K80" s="23">
        <f t="shared" si="2"/>
        <v>6.5229166666686069</v>
      </c>
      <c r="L80" s="23">
        <f t="shared" si="3"/>
        <v>156.55000000004657</v>
      </c>
      <c r="M80" s="2">
        <f t="shared" si="4"/>
        <v>1393.2950000004146</v>
      </c>
    </row>
    <row r="81" spans="1:13" ht="13.2">
      <c r="A81" s="2">
        <v>79</v>
      </c>
      <c r="B81" s="3" t="s">
        <v>47</v>
      </c>
      <c r="C81" s="3" t="s">
        <v>51</v>
      </c>
      <c r="D81" s="2" t="str">
        <f t="shared" si="0"/>
        <v>SURABAYA-MAKASSAR</v>
      </c>
      <c r="E81" s="5" t="s">
        <v>281</v>
      </c>
      <c r="F81" s="15">
        <v>44938</v>
      </c>
      <c r="G81" s="22" t="str">
        <f t="shared" ref="G81:H81" si="82">MID(E81,4,2)&amp;"/"&amp;LEFT(E81,2)&amp;MID(E81,6,LEN(E81)-1)</f>
        <v>28/11/2023 2:10</v>
      </c>
      <c r="H81" s="22" t="str">
        <f t="shared" si="82"/>
        <v>38/44</v>
      </c>
      <c r="I81" s="2">
        <v>15000</v>
      </c>
      <c r="J81" s="2">
        <v>8.4</v>
      </c>
      <c r="K81" s="23" t="e">
        <f t="shared" si="2"/>
        <v>#VALUE!</v>
      </c>
      <c r="L81" s="23" t="e">
        <f t="shared" si="3"/>
        <v>#VALUE!</v>
      </c>
      <c r="M81" s="2" t="e">
        <f t="shared" si="4"/>
        <v>#VALUE!</v>
      </c>
    </row>
    <row r="82" spans="1:13" ht="13.2">
      <c r="A82" s="2">
        <v>80</v>
      </c>
      <c r="B82" s="3" t="s">
        <v>51</v>
      </c>
      <c r="C82" s="3" t="s">
        <v>57</v>
      </c>
      <c r="D82" s="2" t="str">
        <f t="shared" si="0"/>
        <v>MAKASSAR-KENDARI</v>
      </c>
      <c r="E82" s="15">
        <v>44938.582638888889</v>
      </c>
      <c r="F82" s="15">
        <v>44997.536111111112</v>
      </c>
      <c r="G82" s="22" t="str">
        <f t="shared" ref="G82:H82" si="83">MID(E82,4,2)&amp;"/"&amp;LEFT(E82,2)&amp;MID(E82,6,LEN(E82)-1)</f>
        <v>38/44,5826388889</v>
      </c>
      <c r="H82" s="22" t="str">
        <f t="shared" si="83"/>
        <v>97/44,5361111111</v>
      </c>
      <c r="I82" s="2">
        <v>25000</v>
      </c>
      <c r="J82" s="2">
        <v>8.3000000000000007</v>
      </c>
      <c r="K82" s="23" t="e">
        <f t="shared" si="2"/>
        <v>#VALUE!</v>
      </c>
      <c r="L82" s="23" t="e">
        <f t="shared" si="3"/>
        <v>#VALUE!</v>
      </c>
      <c r="M82" s="2" t="e">
        <f t="shared" si="4"/>
        <v>#VALUE!</v>
      </c>
    </row>
    <row r="83" spans="1:13" ht="13.2">
      <c r="A83" s="2">
        <v>81</v>
      </c>
      <c r="B83" s="3" t="s">
        <v>57</v>
      </c>
      <c r="C83" s="3" t="s">
        <v>54</v>
      </c>
      <c r="D83" s="2" t="str">
        <f t="shared" si="0"/>
        <v>KENDARI-BAUBAU</v>
      </c>
      <c r="E83" s="15">
        <v>45089.504861111112</v>
      </c>
      <c r="F83" s="15">
        <v>45119.533333333333</v>
      </c>
      <c r="G83" s="22" t="str">
        <f t="shared" ref="G83:H83" si="84">MID(E83,4,2)&amp;"/"&amp;LEFT(E83,2)&amp;MID(E83,6,LEN(E83)-1)</f>
        <v>89/45,5048611111</v>
      </c>
      <c r="H83" s="22" t="str">
        <f t="shared" si="84"/>
        <v>19/45,5333333333</v>
      </c>
      <c r="I83" s="5">
        <v>3000</v>
      </c>
      <c r="J83" s="5">
        <v>7.9</v>
      </c>
      <c r="K83" s="23" t="e">
        <f t="shared" si="2"/>
        <v>#VALUE!</v>
      </c>
      <c r="L83" s="23" t="e">
        <f t="shared" si="3"/>
        <v>#VALUE!</v>
      </c>
      <c r="M83" s="2" t="e">
        <f t="shared" si="4"/>
        <v>#VALUE!</v>
      </c>
    </row>
    <row r="84" spans="1:13" ht="13.2">
      <c r="A84" s="2">
        <v>82</v>
      </c>
      <c r="B84" s="3" t="s">
        <v>54</v>
      </c>
      <c r="C84" s="3" t="s">
        <v>47</v>
      </c>
      <c r="D84" s="2" t="str">
        <f t="shared" si="0"/>
        <v>BAUBAU-SURABAYA</v>
      </c>
      <c r="E84" s="15">
        <v>45119.546527777777</v>
      </c>
      <c r="F84" s="15">
        <v>45211.540277777778</v>
      </c>
      <c r="G84" s="22" t="str">
        <f t="shared" ref="G84:H84" si="85">MID(E84,4,2)&amp;"/"&amp;LEFT(E84,2)&amp;MID(E84,6,LEN(E84)-1)</f>
        <v>19/45,5465277778</v>
      </c>
      <c r="H84" s="22" t="str">
        <f t="shared" si="85"/>
        <v>11/45,5402777778</v>
      </c>
      <c r="I84" s="2">
        <v>26000</v>
      </c>
      <c r="J84" s="2">
        <v>8.3000000000000007</v>
      </c>
      <c r="K84" s="23" t="e">
        <f t="shared" si="2"/>
        <v>#VALUE!</v>
      </c>
      <c r="L84" s="23" t="e">
        <f t="shared" si="3"/>
        <v>#VALUE!</v>
      </c>
      <c r="M84" s="2" t="e">
        <f t="shared" si="4"/>
        <v>#VALUE!</v>
      </c>
    </row>
    <row r="85" spans="1:13" ht="13.2">
      <c r="A85" s="2">
        <v>83</v>
      </c>
      <c r="B85" s="3" t="s">
        <v>47</v>
      </c>
      <c r="C85" s="3" t="s">
        <v>51</v>
      </c>
      <c r="D85" s="2" t="str">
        <f t="shared" si="0"/>
        <v>SURABAYA-MAKASSAR</v>
      </c>
      <c r="E85" s="17" t="s">
        <v>282</v>
      </c>
      <c r="F85" s="17" t="s">
        <v>283</v>
      </c>
      <c r="G85" s="22" t="str">
        <f t="shared" ref="G85:H85" si="86">MID(E85,4,2)&amp;"/"&amp;LEFT(E85,2)&amp;MID(E85,6,LEN(E85)-1)</f>
        <v>14/12/2023 11:45</v>
      </c>
      <c r="H85" s="22" t="str">
        <f t="shared" si="86"/>
        <v>15/12/2023 12:02</v>
      </c>
      <c r="I85" s="2">
        <v>5000</v>
      </c>
      <c r="J85" s="2">
        <v>8</v>
      </c>
      <c r="K85" s="23">
        <f t="shared" si="2"/>
        <v>1.0118055555503815</v>
      </c>
      <c r="L85" s="23">
        <f t="shared" si="3"/>
        <v>24.283333333209157</v>
      </c>
      <c r="M85" s="2">
        <f t="shared" si="4"/>
        <v>194.26666666567326</v>
      </c>
    </row>
    <row r="86" spans="1:13" ht="13.2">
      <c r="A86" s="2">
        <v>84</v>
      </c>
      <c r="B86" s="3" t="s">
        <v>51</v>
      </c>
      <c r="C86" s="3" t="s">
        <v>54</v>
      </c>
      <c r="D86" s="2" t="str">
        <f t="shared" si="0"/>
        <v>MAKASSAR-BAUBAU</v>
      </c>
      <c r="E86" s="17" t="s">
        <v>284</v>
      </c>
      <c r="F86" s="17" t="s">
        <v>285</v>
      </c>
      <c r="G86" s="22" t="str">
        <f t="shared" ref="G86:H86" si="87">MID(E86,4,2)&amp;"/"&amp;LEFT(E86,2)&amp;MID(E86,6,LEN(E86)-1)</f>
        <v>16/12/2023 12:15</v>
      </c>
      <c r="H86" s="22" t="str">
        <f t="shared" si="87"/>
        <v>17/12/2023 12:44</v>
      </c>
      <c r="I86" s="2">
        <v>7000</v>
      </c>
      <c r="J86" s="2">
        <v>8.4</v>
      </c>
      <c r="K86" s="23">
        <f t="shared" si="2"/>
        <v>1.0201388888890506</v>
      </c>
      <c r="L86" s="23">
        <f t="shared" si="3"/>
        <v>24.483333333337214</v>
      </c>
      <c r="M86" s="2">
        <f t="shared" si="4"/>
        <v>205.6600000000326</v>
      </c>
    </row>
    <row r="87" spans="1:13" ht="13.2">
      <c r="A87" s="2">
        <v>85</v>
      </c>
      <c r="B87" s="3" t="s">
        <v>54</v>
      </c>
      <c r="C87" s="3" t="s">
        <v>57</v>
      </c>
      <c r="D87" s="2" t="str">
        <f t="shared" si="0"/>
        <v>BAUBAU-KENDARI</v>
      </c>
      <c r="E87" s="17" t="s">
        <v>286</v>
      </c>
      <c r="F87" s="17" t="s">
        <v>287</v>
      </c>
      <c r="G87" s="22" t="str">
        <f t="shared" ref="G87:H87" si="88">MID(E87,4,2)&amp;"/"&amp;LEFT(E87,2)&amp;MID(E87,6,LEN(E87)-1)</f>
        <v>20/12/2023 12:20</v>
      </c>
      <c r="H87" s="22" t="str">
        <f t="shared" si="88"/>
        <v>21/12/2023 2:22</v>
      </c>
      <c r="I87" s="2">
        <v>4000</v>
      </c>
      <c r="J87" s="2">
        <v>8</v>
      </c>
      <c r="K87" s="23">
        <f t="shared" si="2"/>
        <v>0.58472222222189885</v>
      </c>
      <c r="L87" s="23">
        <f t="shared" si="3"/>
        <v>14.033333333325572</v>
      </c>
      <c r="M87" s="2">
        <f t="shared" si="4"/>
        <v>112.26666666660458</v>
      </c>
    </row>
    <row r="88" spans="1:13" ht="13.2">
      <c r="A88" s="2">
        <v>86</v>
      </c>
      <c r="B88" s="3" t="s">
        <v>57</v>
      </c>
      <c r="C88" s="3" t="s">
        <v>54</v>
      </c>
      <c r="D88" s="2" t="str">
        <f t="shared" si="0"/>
        <v>KENDARI-BAUBAU</v>
      </c>
      <c r="E88" s="17" t="s">
        <v>288</v>
      </c>
      <c r="F88" s="17" t="s">
        <v>289</v>
      </c>
      <c r="G88" s="22" t="str">
        <f t="shared" ref="G88:H88" si="89">MID(E88,4,2)&amp;"/"&amp;LEFT(E88,2)&amp;MID(E88,6,LEN(E88)-1)</f>
        <v>21/12/2023 2:50</v>
      </c>
      <c r="H88" s="22" t="str">
        <f t="shared" si="89"/>
        <v>22/12/2023 2:52</v>
      </c>
      <c r="I88" s="2">
        <v>4000</v>
      </c>
      <c r="J88" s="2">
        <v>8</v>
      </c>
      <c r="K88" s="23">
        <f t="shared" si="2"/>
        <v>1.0013888888861402</v>
      </c>
      <c r="L88" s="23">
        <f t="shared" si="3"/>
        <v>24.033333333267365</v>
      </c>
      <c r="M88" s="2">
        <f t="shared" si="4"/>
        <v>192.26666666613892</v>
      </c>
    </row>
    <row r="89" spans="1:13" ht="13.2">
      <c r="A89" s="2">
        <v>87</v>
      </c>
      <c r="B89" s="3" t="s">
        <v>54</v>
      </c>
      <c r="C89" s="3" t="s">
        <v>47</v>
      </c>
      <c r="D89" s="2" t="str">
        <f t="shared" si="0"/>
        <v>BAUBAU-SURABAYA</v>
      </c>
      <c r="E89" s="17" t="s">
        <v>290</v>
      </c>
      <c r="F89" s="17" t="s">
        <v>291</v>
      </c>
      <c r="G89" s="22" t="str">
        <f t="shared" ref="G89:H89" si="90">MID(E89,4,2)&amp;"/"&amp;LEFT(E89,2)&amp;MID(E89,6,LEN(E89)-1)</f>
        <v>24/12/2023 12:13</v>
      </c>
      <c r="H89" s="22" t="str">
        <f t="shared" si="90"/>
        <v>27/12/2023 8:16</v>
      </c>
      <c r="I89" s="2">
        <v>34000</v>
      </c>
      <c r="J89" s="2">
        <v>7.2</v>
      </c>
      <c r="K89" s="23">
        <f t="shared" si="2"/>
        <v>2.8354166666686069</v>
      </c>
      <c r="L89" s="23">
        <f t="shared" si="3"/>
        <v>68.050000000046566</v>
      </c>
      <c r="M89" s="2">
        <f t="shared" si="4"/>
        <v>489.9600000003353</v>
      </c>
    </row>
    <row r="90" spans="1:13" ht="13.2">
      <c r="A90" s="2">
        <v>88</v>
      </c>
      <c r="B90" s="3" t="s">
        <v>47</v>
      </c>
      <c r="C90" s="3" t="s">
        <v>51</v>
      </c>
      <c r="D90" s="2" t="str">
        <f t="shared" si="0"/>
        <v>SURABAYA-MAKASSAR</v>
      </c>
      <c r="E90" s="17" t="s">
        <v>292</v>
      </c>
      <c r="F90" s="17" t="s">
        <v>293</v>
      </c>
      <c r="G90" s="22" t="str">
        <f t="shared" ref="G90:H90" si="91">MID(E90,4,2)&amp;"/"&amp;LEFT(E90,2)&amp;MID(E90,6,LEN(E90)-1)</f>
        <v>29/12/2023 2:31</v>
      </c>
      <c r="H90" s="22" t="str">
        <f t="shared" si="91"/>
        <v>31/12/2023 2:00</v>
      </c>
      <c r="I90" s="2">
        <v>19000</v>
      </c>
      <c r="J90" s="2">
        <v>8</v>
      </c>
      <c r="K90" s="23">
        <f t="shared" si="2"/>
        <v>1.9784722222248092</v>
      </c>
      <c r="L90" s="23">
        <f t="shared" si="3"/>
        <v>47.483333333395422</v>
      </c>
      <c r="M90" s="2">
        <f t="shared" si="4"/>
        <v>379.86666666716337</v>
      </c>
    </row>
    <row r="91" spans="1:13" ht="13.2">
      <c r="B91" s="3"/>
      <c r="C91" s="3"/>
      <c r="D91" s="3"/>
      <c r="F91" s="20"/>
      <c r="G91" s="20"/>
    </row>
    <row r="92" spans="1:13" ht="13.2">
      <c r="F92" s="20"/>
      <c r="G92" s="2" t="s">
        <v>294</v>
      </c>
      <c r="I92" s="2" t="s">
        <v>295</v>
      </c>
      <c r="K92" s="2" t="s">
        <v>44</v>
      </c>
    </row>
    <row r="93" spans="1:13" ht="13.2">
      <c r="C93" s="2">
        <v>1</v>
      </c>
      <c r="D93" s="2" t="str">
        <f ca="1">IFERROR(__xludf.DUMMYFUNCTION("UNIQUE(D3:D90)"),"OKI-JAKARTA")</f>
        <v>OKI-JAKARTA</v>
      </c>
      <c r="F93" s="20"/>
      <c r="G93" s="39">
        <v>330</v>
      </c>
      <c r="I93" s="2">
        <v>280.21500000013617</v>
      </c>
      <c r="J93" s="2" t="s">
        <v>4</v>
      </c>
      <c r="K93" s="7">
        <v>330</v>
      </c>
    </row>
    <row r="94" spans="1:13" ht="13.2">
      <c r="C94" s="2">
        <v>2</v>
      </c>
      <c r="D94" s="2" t="str">
        <f ca="1">IFERROR(__xludf.DUMMYFUNCTION("""COMPUTED_VALUE"""),"JAKARTA-SURABAYA")</f>
        <v>JAKARTA-SURABAYA</v>
      </c>
      <c r="F94" s="20"/>
      <c r="G94" s="39">
        <v>438</v>
      </c>
      <c r="I94" s="2">
        <v>264.47999999918972</v>
      </c>
      <c r="J94" s="2" t="s">
        <v>5</v>
      </c>
      <c r="K94" s="7">
        <v>438</v>
      </c>
    </row>
    <row r="95" spans="1:13" ht="13.2">
      <c r="C95" s="2">
        <v>3</v>
      </c>
      <c r="D95" s="2" t="str">
        <f ca="1">IFERROR(__xludf.DUMMYFUNCTION("""COMPUTED_VALUE"""),"SURABAYA-BALIKPAPAN")</f>
        <v>SURABAYA-BALIKPAPAN</v>
      </c>
      <c r="F95" s="20"/>
      <c r="G95" s="39">
        <v>600</v>
      </c>
      <c r="I95" s="2">
        <v>476.66666666585951</v>
      </c>
      <c r="J95" s="2" t="s">
        <v>6</v>
      </c>
      <c r="K95" s="7">
        <v>600</v>
      </c>
    </row>
    <row r="96" spans="1:13" ht="13.2">
      <c r="C96" s="2">
        <v>4</v>
      </c>
      <c r="D96" s="2" t="str">
        <f ca="1">IFERROR(__xludf.DUMMYFUNCTION("""COMPUTED_VALUE"""),"BALIKPAPAN-PALU")</f>
        <v>BALIKPAPAN-PALU</v>
      </c>
      <c r="F96" s="20"/>
      <c r="G96" s="39">
        <v>153</v>
      </c>
      <c r="I96" s="2">
        <v>244.50666666773614</v>
      </c>
      <c r="J96" s="2" t="s">
        <v>7</v>
      </c>
      <c r="K96" s="7">
        <v>153</v>
      </c>
    </row>
    <row r="97" spans="3:11" ht="13.2">
      <c r="C97" s="2">
        <v>5</v>
      </c>
      <c r="D97" s="2" t="str">
        <f ca="1">IFERROR(__xludf.DUMMYFUNCTION("""COMPUTED_VALUE"""),"PALU-SURABAYA")</f>
        <v>PALU-SURABAYA</v>
      </c>
      <c r="F97" s="20"/>
      <c r="G97" s="2">
        <v>737</v>
      </c>
      <c r="I97" s="39">
        <v>780.15999999975315</v>
      </c>
      <c r="J97" s="2" t="s">
        <v>8</v>
      </c>
      <c r="K97" s="7">
        <v>780.15999999975315</v>
      </c>
    </row>
    <row r="98" spans="3:11" ht="13.2">
      <c r="C98" s="2">
        <v>6</v>
      </c>
      <c r="D98" s="2" t="str">
        <f ca="1">IFERROR(__xludf.DUMMYFUNCTION("""COMPUTED_VALUE"""),"SURABAYA-MAKASSAR")</f>
        <v>SURABAYA-MAKASSAR</v>
      </c>
      <c r="F98" s="20"/>
      <c r="G98" s="2">
        <v>520</v>
      </c>
      <c r="I98" s="39">
        <v>641.15333333375168</v>
      </c>
      <c r="J98" s="2" t="s">
        <v>9</v>
      </c>
      <c r="K98" s="7">
        <v>641.15333333375168</v>
      </c>
    </row>
    <row r="99" spans="3:11" ht="13.2">
      <c r="C99" s="2">
        <v>7</v>
      </c>
      <c r="D99" s="2" t="str">
        <f ca="1">IFERROR(__xludf.DUMMYFUNCTION("""COMPUTED_VALUE"""),"MAKASSAR-BAUBAU")</f>
        <v>MAKASSAR-BAUBAU</v>
      </c>
      <c r="F99" s="20"/>
      <c r="G99" s="39">
        <v>244</v>
      </c>
      <c r="I99" s="2">
        <v>404.90166666756852</v>
      </c>
      <c r="J99" s="2" t="s">
        <v>10</v>
      </c>
      <c r="K99" s="7">
        <v>244</v>
      </c>
    </row>
    <row r="100" spans="3:11" ht="13.2">
      <c r="C100" s="2">
        <v>8</v>
      </c>
      <c r="D100" s="2" t="str">
        <f ca="1">IFERROR(__xludf.DUMMYFUNCTION("""COMPUTED_VALUE"""),"BAUBAU-KENDARI")</f>
        <v>BAUBAU-KENDARI</v>
      </c>
      <c r="F100" s="20"/>
      <c r="G100" s="39">
        <v>248</v>
      </c>
      <c r="I100" s="2">
        <v>410.49833333363637</v>
      </c>
      <c r="J100" s="2" t="s">
        <v>11</v>
      </c>
      <c r="K100" s="7">
        <v>248</v>
      </c>
    </row>
    <row r="101" spans="3:11" ht="13.2">
      <c r="C101" s="2">
        <v>9</v>
      </c>
      <c r="D101" s="2" t="str">
        <f ca="1">IFERROR(__xludf.DUMMYFUNCTION("""COMPUTED_VALUE"""),"KENDARI-SURABAYA")</f>
        <v>KENDARI-SURABAYA</v>
      </c>
      <c r="F101" s="20"/>
      <c r="G101" s="2">
        <v>1057</v>
      </c>
      <c r="I101" s="39">
        <v>1143.679999999702</v>
      </c>
      <c r="J101" s="2" t="s">
        <v>12</v>
      </c>
      <c r="K101" s="7">
        <v>1143.679999999702</v>
      </c>
    </row>
    <row r="102" spans="3:11" ht="13.2">
      <c r="C102" s="2">
        <v>10</v>
      </c>
      <c r="D102" s="2" t="str">
        <f ca="1">IFERROR(__xludf.DUMMYFUNCTION("""COMPUTED_VALUE"""),"MAKASSAR-BAU-BAU")</f>
        <v>MAKASSAR-BAU-BAU</v>
      </c>
      <c r="F102" s="20"/>
      <c r="G102" s="2"/>
      <c r="I102" s="39">
        <v>247.62499999857391</v>
      </c>
      <c r="J102" s="2" t="s">
        <v>13</v>
      </c>
      <c r="K102" s="7">
        <v>247.62499999857391</v>
      </c>
    </row>
    <row r="103" spans="3:11" ht="13.2">
      <c r="C103" s="2">
        <v>11</v>
      </c>
      <c r="D103" s="2" t="str">
        <f ca="1">IFERROR(__xludf.DUMMYFUNCTION("""COMPUTED_VALUE"""),"MAKASSAR-KENDARI")</f>
        <v>MAKASSAR-KENDARI</v>
      </c>
      <c r="F103" s="20"/>
      <c r="G103" s="2">
        <v>462</v>
      </c>
      <c r="I103" s="39">
        <v>462.52833333348389</v>
      </c>
      <c r="J103" s="2" t="s">
        <v>14</v>
      </c>
      <c r="K103" s="7">
        <v>462.52833333348389</v>
      </c>
    </row>
    <row r="104" spans="3:11" ht="13.2">
      <c r="C104" s="2">
        <v>12</v>
      </c>
      <c r="D104" s="2" t="str">
        <f ca="1">IFERROR(__xludf.DUMMYFUNCTION("""COMPUTED_VALUE"""),"KENDARI-BAUBAU")</f>
        <v>KENDARI-BAUBAU</v>
      </c>
      <c r="F104" s="20"/>
      <c r="G104" s="2">
        <v>240</v>
      </c>
      <c r="I104" s="39">
        <v>357.37166666576519</v>
      </c>
      <c r="J104" s="2" t="s">
        <v>15</v>
      </c>
      <c r="K104" s="7">
        <v>357.37166666576519</v>
      </c>
    </row>
    <row r="105" spans="3:11" ht="13.2">
      <c r="C105" s="2">
        <v>13</v>
      </c>
      <c r="D105" s="2" t="str">
        <f ca="1">IFERROR(__xludf.DUMMYFUNCTION("""COMPUTED_VALUE"""),"BAUBAU-SURABAYA")</f>
        <v>BAUBAU-SURABAYA</v>
      </c>
      <c r="F105" s="20"/>
      <c r="G105" s="20"/>
      <c r="I105" s="39">
        <v>706.48333333362825</v>
      </c>
      <c r="J105" s="2" t="s">
        <v>16</v>
      </c>
      <c r="K105" s="7">
        <v>706.48333333362825</v>
      </c>
    </row>
    <row r="106" spans="3:11" ht="13.2">
      <c r="C106" s="2">
        <v>14</v>
      </c>
      <c r="D106" s="2" t="str">
        <f ca="1">IFERROR(__xludf.DUMMYFUNCTION("""COMPUTED_VALUE"""),"MAKASSAR-BAUABAU")</f>
        <v>MAKASSAR-BAUABAU</v>
      </c>
      <c r="F106" s="20"/>
      <c r="G106" s="20"/>
      <c r="I106" s="39">
        <v>205.56333333378427</v>
      </c>
      <c r="J106" s="2" t="s">
        <v>17</v>
      </c>
      <c r="K106" s="7">
        <v>205.56333333378427</v>
      </c>
    </row>
    <row r="107" spans="3:11" ht="13.2">
      <c r="C107" s="2">
        <v>15</v>
      </c>
      <c r="D107" s="2" t="str">
        <f ca="1">IFERROR(__xludf.DUMMYFUNCTION("""COMPUTED_VALUE"""),"KENDARI-MAKASSAR")</f>
        <v>KENDARI-MAKASSAR</v>
      </c>
      <c r="F107" s="20"/>
      <c r="G107" s="2">
        <v>1248</v>
      </c>
      <c r="I107" s="39">
        <v>356.27999999960883</v>
      </c>
      <c r="J107" s="2" t="s">
        <v>18</v>
      </c>
      <c r="K107" s="7">
        <v>356.27999999960883</v>
      </c>
    </row>
    <row r="108" spans="3:11" ht="13.2">
      <c r="C108" s="2">
        <v>16</v>
      </c>
      <c r="D108" s="2" t="str">
        <f ca="1">IFERROR(__xludf.DUMMYFUNCTION("""COMPUTED_VALUE"""),"MAKASSAR-SURABAYA")</f>
        <v>MAKASSAR-SURABAYA</v>
      </c>
      <c r="F108" s="20"/>
      <c r="G108" s="2">
        <v>520</v>
      </c>
      <c r="I108" s="39">
        <v>572.52000000018154</v>
      </c>
      <c r="J108" s="2" t="s">
        <v>19</v>
      </c>
      <c r="K108" s="7">
        <v>572.52000000018154</v>
      </c>
    </row>
    <row r="109" spans="3:11" ht="13.2">
      <c r="C109" s="2">
        <v>17</v>
      </c>
      <c r="D109" s="2" t="str">
        <f ca="1">IFERROR(__xludf.DUMMYFUNCTION("""COMPUTED_VALUE"""),"MAKASSAR-MANOKWARI")</f>
        <v>MAKASSAR-MANOKWARI</v>
      </c>
      <c r="F109" s="20"/>
      <c r="G109" s="2">
        <v>1497</v>
      </c>
      <c r="I109" s="39">
        <v>1131.9866666661285</v>
      </c>
      <c r="J109" s="2" t="s">
        <v>20</v>
      </c>
      <c r="K109" s="7">
        <v>1131.9866666661285</v>
      </c>
    </row>
    <row r="110" spans="3:11" ht="13.2">
      <c r="C110" s="2">
        <v>18</v>
      </c>
      <c r="D110" s="2" t="str">
        <f ca="1">IFERROR(__xludf.DUMMYFUNCTION("""COMPUTED_VALUE"""),"MANOKWARI-NABIRE")</f>
        <v>MANOKWARI-NABIRE</v>
      </c>
      <c r="F110" s="20"/>
      <c r="G110" s="20"/>
      <c r="I110" s="39">
        <v>139.48999999891964</v>
      </c>
      <c r="J110" s="2" t="s">
        <v>21</v>
      </c>
      <c r="K110" s="7">
        <v>139.48999999891964</v>
      </c>
    </row>
    <row r="111" spans="3:11" ht="13.2">
      <c r="C111" s="2">
        <v>19</v>
      </c>
      <c r="D111" s="2" t="str">
        <f ca="1">IFERROR(__xludf.DUMMYFUNCTION("""COMPUTED_VALUE"""),"NABIRE-BIAK")</f>
        <v>NABIRE-BIAK</v>
      </c>
      <c r="F111" s="20"/>
      <c r="G111" s="20"/>
      <c r="I111" s="39">
        <v>147.09499999877301</v>
      </c>
      <c r="J111" s="2" t="s">
        <v>22</v>
      </c>
      <c r="K111" s="7">
        <v>147.09499999877301</v>
      </c>
    </row>
    <row r="112" spans="3:11" ht="13.2">
      <c r="C112" s="2">
        <v>20</v>
      </c>
      <c r="D112" s="2" t="str">
        <f ca="1">IFERROR(__xludf.DUMMYFUNCTION("""COMPUTED_VALUE"""),"BIAK-SERUI")</f>
        <v>BIAK-SERUI</v>
      </c>
      <c r="F112" s="20"/>
      <c r="G112" s="2">
        <v>251</v>
      </c>
      <c r="I112" s="2">
        <v>165.83999999994413</v>
      </c>
      <c r="J112" s="2" t="s">
        <v>23</v>
      </c>
      <c r="K112" s="2">
        <v>251</v>
      </c>
    </row>
    <row r="113" spans="3:11" ht="13.2">
      <c r="C113" s="2">
        <v>21</v>
      </c>
      <c r="D113" s="2" t="str">
        <f ca="1">IFERROR(__xludf.DUMMYFUNCTION("""COMPUTED_VALUE"""),"SERUI-AMBON")</f>
        <v>SERUI-AMBON</v>
      </c>
      <c r="F113" s="20"/>
      <c r="G113" s="2">
        <v>820</v>
      </c>
      <c r="I113" s="39">
        <v>677.89666666695848</v>
      </c>
      <c r="J113" s="2" t="s">
        <v>24</v>
      </c>
      <c r="K113" s="7">
        <v>677.89666666695848</v>
      </c>
    </row>
    <row r="114" spans="3:11" ht="13.2">
      <c r="C114" s="2">
        <v>22</v>
      </c>
      <c r="D114" s="2" t="str">
        <f ca="1">IFERROR(__xludf.DUMMYFUNCTION("""COMPUTED_VALUE"""),"AMBON-SURABAYA")</f>
        <v>AMBON-SURABAYA</v>
      </c>
      <c r="F114" s="20"/>
      <c r="G114" s="2">
        <v>1781</v>
      </c>
      <c r="I114" s="2">
        <v>1101.9000000006636</v>
      </c>
      <c r="J114" s="2" t="s">
        <v>25</v>
      </c>
      <c r="K114" s="2">
        <v>1781</v>
      </c>
    </row>
    <row r="115" spans="3:11" ht="13.2">
      <c r="C115" s="2">
        <v>23</v>
      </c>
      <c r="D115" s="2" t="str">
        <f ca="1">IFERROR(__xludf.DUMMYFUNCTION("""COMPUTED_VALUE"""),"KENDARI-BOMBANA")</f>
        <v>KENDARI-BOMBANA</v>
      </c>
      <c r="F115" s="20"/>
      <c r="G115" s="20"/>
      <c r="I115" s="39">
        <v>431.66500000027003</v>
      </c>
      <c r="J115" s="2" t="s">
        <v>26</v>
      </c>
      <c r="K115" s="2">
        <v>431</v>
      </c>
    </row>
    <row r="116" spans="3:11" ht="13.2">
      <c r="C116" s="2">
        <v>24</v>
      </c>
      <c r="D116" s="2" t="str">
        <f ca="1">IFERROR(__xludf.DUMMYFUNCTION("""COMPUTED_VALUE"""),"BOMBANA-SURABAYA")</f>
        <v>BOMBANA-SURABAYA</v>
      </c>
      <c r="F116" s="20"/>
      <c r="G116" s="20"/>
      <c r="I116" s="39">
        <v>491.30666666636245</v>
      </c>
      <c r="J116" s="2" t="s">
        <v>27</v>
      </c>
      <c r="K116" s="2">
        <v>491</v>
      </c>
    </row>
    <row r="117" spans="3:11" ht="13.2">
      <c r="C117" s="2">
        <v>25</v>
      </c>
      <c r="D117" s="2" t="str">
        <f ca="1">IFERROR(__xludf.DUMMYFUNCTION("""COMPUTED_VALUE"""),"SURABAYA-BAUBAU")</f>
        <v>SURABAYA-BAUBAU</v>
      </c>
      <c r="F117" s="20"/>
      <c r="G117" s="20"/>
      <c r="I117" s="39">
        <v>612.8166666655394</v>
      </c>
      <c r="J117" s="2" t="s">
        <v>28</v>
      </c>
      <c r="K117" s="2">
        <v>612</v>
      </c>
    </row>
    <row r="118" spans="3:11" ht="13.2">
      <c r="C118" s="2">
        <v>26</v>
      </c>
      <c r="D118" s="2" t="str">
        <f ca="1">IFERROR(__xludf.DUMMYFUNCTION("""COMPUTED_VALUE"""),"BANJARMASIN-SURABAYA")</f>
        <v>BANJARMASIN-SURABAYA</v>
      </c>
      <c r="F118" s="20"/>
      <c r="G118" s="39">
        <v>328</v>
      </c>
      <c r="I118" s="2">
        <v>219.79000000025263</v>
      </c>
      <c r="J118" s="2" t="s">
        <v>29</v>
      </c>
      <c r="K118" s="2">
        <v>328</v>
      </c>
    </row>
    <row r="119" spans="3:11" ht="13.2">
      <c r="C119" s="2">
        <v>27</v>
      </c>
      <c r="D119" s="2" t="str">
        <f ca="1">IFERROR(__xludf.DUMMYFUNCTION("""COMPUTED_VALUE"""),"SURABAYA-TARAKAN")</f>
        <v>SURABAYA-TARAKAN</v>
      </c>
      <c r="F119" s="20"/>
      <c r="G119" s="2">
        <v>1036</v>
      </c>
      <c r="I119" s="2">
        <v>755.31999999925017</v>
      </c>
      <c r="J119" s="2" t="s">
        <v>30</v>
      </c>
      <c r="K119" s="2">
        <v>1036</v>
      </c>
    </row>
    <row r="120" spans="3:11" ht="13.2">
      <c r="C120" s="2">
        <v>28</v>
      </c>
      <c r="D120" s="2" t="str">
        <f ca="1">IFERROR(__xludf.DUMMYFUNCTION("""COMPUTED_VALUE"""),"TARAKAN-SURABAYA")</f>
        <v>TARAKAN-SURABAYA</v>
      </c>
      <c r="F120" s="20"/>
      <c r="G120" s="2">
        <v>1036</v>
      </c>
      <c r="I120" s="2">
        <v>1137.7600000002421</v>
      </c>
      <c r="J120" s="2" t="s">
        <v>31</v>
      </c>
      <c r="K120" s="2">
        <v>1036</v>
      </c>
    </row>
    <row r="121" spans="3:11" ht="13.2">
      <c r="C121" s="2">
        <v>29</v>
      </c>
      <c r="D121" s="2" t="str">
        <f ca="1">IFERROR(__xludf.DUMMYFUNCTION("""COMPUTED_VALUE"""),"SURABAYA-PALU")</f>
        <v>SURABAYA-PALU</v>
      </c>
      <c r="F121" s="20"/>
      <c r="G121" s="20"/>
      <c r="I121" s="39">
        <v>821.57000000114783</v>
      </c>
      <c r="J121" s="2" t="s">
        <v>32</v>
      </c>
      <c r="K121" s="2">
        <v>821</v>
      </c>
    </row>
    <row r="122" spans="3:11" ht="13.2">
      <c r="C122" s="2">
        <v>30</v>
      </c>
      <c r="D122" s="2" t="str">
        <f ca="1">IFERROR(__xludf.DUMMYFUNCTION("""COMPUTED_VALUE"""),"PALU-TARAKAN")</f>
        <v>PALU-TARAKAN</v>
      </c>
      <c r="F122" s="20"/>
      <c r="G122" s="2">
        <v>349</v>
      </c>
      <c r="I122" s="2">
        <v>525.65333333336753</v>
      </c>
      <c r="J122" s="2" t="s">
        <v>33</v>
      </c>
      <c r="K122" s="2">
        <v>349</v>
      </c>
    </row>
    <row r="123" spans="3:11" ht="13.2">
      <c r="C123" s="2">
        <v>31</v>
      </c>
      <c r="D123" s="2" t="str">
        <f ca="1">IFERROR(__xludf.DUMMYFUNCTION("""COMPUTED_VALUE"""),"TARAKAN-NUNUKAN")</f>
        <v>TARAKAN-NUNUKAN</v>
      </c>
      <c r="F123" s="20"/>
      <c r="G123" s="20"/>
      <c r="I123" s="39">
        <v>262.83333333407063</v>
      </c>
      <c r="J123" s="2" t="s">
        <v>34</v>
      </c>
      <c r="K123" s="2">
        <v>263</v>
      </c>
    </row>
    <row r="124" spans="3:11" ht="13.2">
      <c r="C124" s="2">
        <v>32</v>
      </c>
      <c r="D124" s="2" t="str">
        <f ca="1">IFERROR(__xludf.DUMMYFUNCTION("""COMPUTED_VALUE"""),"NUNUKAN-SURABAYA")</f>
        <v>NUNUKAN-SURABAYA</v>
      </c>
      <c r="F124" s="20"/>
      <c r="G124" s="20"/>
      <c r="I124" s="39">
        <v>1393.2950000004146</v>
      </c>
      <c r="J124" s="2" t="s">
        <v>35</v>
      </c>
      <c r="K124" s="2">
        <v>1393</v>
      </c>
    </row>
    <row r="125" spans="3:11" ht="13.2">
      <c r="F125" s="20"/>
      <c r="G125" s="20"/>
    </row>
    <row r="126" spans="3:11" ht="13.2">
      <c r="F126" s="20"/>
      <c r="G126" s="20"/>
    </row>
    <row r="127" spans="3:11" ht="13.2">
      <c r="F127" s="20"/>
      <c r="G127" s="20"/>
    </row>
    <row r="128" spans="3:11" ht="13.2">
      <c r="F128" s="20"/>
      <c r="G128" s="20"/>
    </row>
    <row r="129" spans="6:7" ht="13.2">
      <c r="F129" s="20"/>
      <c r="G129" s="20"/>
    </row>
    <row r="130" spans="6:7" ht="13.2">
      <c r="F130" s="20"/>
      <c r="G130" s="20"/>
    </row>
    <row r="131" spans="6:7" ht="13.2">
      <c r="F131" s="20"/>
      <c r="G131" s="20"/>
    </row>
    <row r="132" spans="6:7" ht="13.2">
      <c r="F132" s="20"/>
      <c r="G132" s="20"/>
    </row>
    <row r="133" spans="6:7" ht="13.2">
      <c r="F133" s="20"/>
      <c r="G133" s="20"/>
    </row>
    <row r="134" spans="6:7" ht="13.2">
      <c r="F134" s="20"/>
      <c r="G134" s="20"/>
    </row>
    <row r="135" spans="6:7" ht="13.2">
      <c r="F135" s="20"/>
      <c r="G135" s="20"/>
    </row>
    <row r="136" spans="6:7" ht="13.2">
      <c r="F136" s="20"/>
      <c r="G136" s="20"/>
    </row>
    <row r="137" spans="6:7" ht="13.2">
      <c r="F137" s="20"/>
      <c r="G137" s="20"/>
    </row>
    <row r="138" spans="6:7" ht="13.2">
      <c r="F138" s="20"/>
      <c r="G138" s="20"/>
    </row>
    <row r="139" spans="6:7" ht="13.2">
      <c r="F139" s="20"/>
      <c r="G139" s="20"/>
    </row>
    <row r="140" spans="6:7" ht="13.2">
      <c r="F140" s="20"/>
      <c r="G140" s="20"/>
    </row>
    <row r="141" spans="6:7" ht="13.2">
      <c r="F141" s="20"/>
      <c r="G141" s="20"/>
    </row>
    <row r="142" spans="6:7" ht="13.2">
      <c r="F142" s="20"/>
      <c r="G142" s="20"/>
    </row>
    <row r="143" spans="6:7" ht="13.2">
      <c r="F143" s="20"/>
      <c r="G143" s="20"/>
    </row>
    <row r="144" spans="6:7" ht="13.2">
      <c r="F144" s="20"/>
      <c r="G144" s="20"/>
    </row>
    <row r="145" spans="6:7" ht="13.2">
      <c r="F145" s="20"/>
      <c r="G145" s="20"/>
    </row>
    <row r="146" spans="6:7" ht="13.2">
      <c r="F146" s="20"/>
      <c r="G146" s="20"/>
    </row>
    <row r="147" spans="6:7" ht="13.2">
      <c r="F147" s="20"/>
      <c r="G147" s="20"/>
    </row>
    <row r="148" spans="6:7" ht="13.2">
      <c r="F148" s="20"/>
      <c r="G148" s="20"/>
    </row>
    <row r="149" spans="6:7" ht="13.2">
      <c r="F149" s="20"/>
      <c r="G149" s="20"/>
    </row>
    <row r="150" spans="6:7" ht="13.2">
      <c r="F150" s="20"/>
      <c r="G150" s="20"/>
    </row>
    <row r="151" spans="6:7" ht="13.2">
      <c r="F151" s="20"/>
      <c r="G151" s="20"/>
    </row>
    <row r="152" spans="6:7" ht="13.2">
      <c r="F152" s="20"/>
      <c r="G152" s="20"/>
    </row>
    <row r="153" spans="6:7" ht="13.2">
      <c r="F153" s="20"/>
      <c r="G153" s="20"/>
    </row>
    <row r="154" spans="6:7" ht="13.2">
      <c r="F154" s="20"/>
      <c r="G154" s="20"/>
    </row>
    <row r="155" spans="6:7" ht="13.2">
      <c r="F155" s="20"/>
      <c r="G155" s="20"/>
    </row>
    <row r="156" spans="6:7" ht="13.2">
      <c r="F156" s="20"/>
      <c r="G156" s="20"/>
    </row>
    <row r="157" spans="6:7" ht="13.2">
      <c r="F157" s="20"/>
      <c r="G157" s="20"/>
    </row>
    <row r="158" spans="6:7" ht="13.2">
      <c r="F158" s="20"/>
      <c r="G158" s="20"/>
    </row>
    <row r="159" spans="6:7" ht="13.2">
      <c r="F159" s="20"/>
      <c r="G159" s="20"/>
    </row>
    <row r="160" spans="6:7" ht="13.2">
      <c r="F160" s="20"/>
      <c r="G160" s="20"/>
    </row>
    <row r="161" spans="6:7" ht="13.2">
      <c r="F161" s="20"/>
      <c r="G161" s="20"/>
    </row>
    <row r="162" spans="6:7" ht="13.2">
      <c r="F162" s="20"/>
      <c r="G162" s="20"/>
    </row>
    <row r="163" spans="6:7" ht="13.2">
      <c r="F163" s="20"/>
      <c r="G163" s="20"/>
    </row>
    <row r="164" spans="6:7" ht="13.2">
      <c r="F164" s="20"/>
      <c r="G164" s="20"/>
    </row>
    <row r="165" spans="6:7" ht="13.2">
      <c r="F165" s="20"/>
      <c r="G165" s="20"/>
    </row>
    <row r="166" spans="6:7" ht="13.2">
      <c r="F166" s="20"/>
      <c r="G166" s="20"/>
    </row>
    <row r="167" spans="6:7" ht="13.2">
      <c r="F167" s="20"/>
      <c r="G167" s="20"/>
    </row>
    <row r="168" spans="6:7" ht="13.2">
      <c r="F168" s="20"/>
      <c r="G168" s="20"/>
    </row>
    <row r="169" spans="6:7" ht="13.2">
      <c r="F169" s="20"/>
      <c r="G169" s="20"/>
    </row>
    <row r="170" spans="6:7" ht="13.2">
      <c r="F170" s="20"/>
      <c r="G170" s="20"/>
    </row>
    <row r="171" spans="6:7" ht="13.2">
      <c r="F171" s="20"/>
      <c r="G171" s="20"/>
    </row>
    <row r="172" spans="6:7" ht="13.2">
      <c r="F172" s="20"/>
      <c r="G172" s="20"/>
    </row>
    <row r="173" spans="6:7" ht="13.2">
      <c r="F173" s="20"/>
      <c r="G173" s="20"/>
    </row>
    <row r="174" spans="6:7" ht="13.2">
      <c r="F174" s="20"/>
      <c r="G174" s="20"/>
    </row>
    <row r="175" spans="6:7" ht="13.2">
      <c r="F175" s="20"/>
      <c r="G175" s="20"/>
    </row>
    <row r="176" spans="6:7" ht="13.2">
      <c r="F176" s="20"/>
      <c r="G176" s="20"/>
    </row>
    <row r="177" spans="6:7" ht="13.2">
      <c r="F177" s="20"/>
      <c r="G177" s="20"/>
    </row>
    <row r="178" spans="6:7" ht="13.2">
      <c r="F178" s="20"/>
      <c r="G178" s="20"/>
    </row>
    <row r="179" spans="6:7" ht="13.2">
      <c r="F179" s="20"/>
      <c r="G179" s="20"/>
    </row>
    <row r="180" spans="6:7" ht="13.2">
      <c r="F180" s="20"/>
      <c r="G180" s="20"/>
    </row>
    <row r="181" spans="6:7" ht="13.2">
      <c r="F181" s="20"/>
      <c r="G181" s="20"/>
    </row>
    <row r="182" spans="6:7" ht="13.2">
      <c r="F182" s="20"/>
      <c r="G182" s="20"/>
    </row>
    <row r="183" spans="6:7" ht="13.2">
      <c r="F183" s="20"/>
      <c r="G183" s="20"/>
    </row>
    <row r="184" spans="6:7" ht="13.2">
      <c r="F184" s="20"/>
      <c r="G184" s="20"/>
    </row>
    <row r="185" spans="6:7" ht="13.2">
      <c r="F185" s="20"/>
      <c r="G185" s="20"/>
    </row>
    <row r="186" spans="6:7" ht="13.2">
      <c r="F186" s="20"/>
      <c r="G186" s="20"/>
    </row>
    <row r="187" spans="6:7" ht="13.2">
      <c r="F187" s="20"/>
      <c r="G187" s="20"/>
    </row>
    <row r="188" spans="6:7" ht="13.2">
      <c r="F188" s="20"/>
      <c r="G188" s="20"/>
    </row>
    <row r="189" spans="6:7" ht="13.2">
      <c r="F189" s="20"/>
      <c r="G189" s="20"/>
    </row>
    <row r="190" spans="6:7" ht="13.2">
      <c r="F190" s="20"/>
      <c r="G190" s="20"/>
    </row>
    <row r="191" spans="6:7" ht="13.2">
      <c r="F191" s="20"/>
      <c r="G191" s="20"/>
    </row>
    <row r="192" spans="6:7" ht="13.2">
      <c r="F192" s="20"/>
      <c r="G192" s="20"/>
    </row>
    <row r="193" spans="6:7" ht="13.2">
      <c r="F193" s="20"/>
      <c r="G193" s="20"/>
    </row>
    <row r="194" spans="6:7" ht="13.2">
      <c r="F194" s="20"/>
      <c r="G194" s="20"/>
    </row>
    <row r="195" spans="6:7" ht="13.2">
      <c r="F195" s="20"/>
      <c r="G195" s="20"/>
    </row>
    <row r="196" spans="6:7" ht="13.2">
      <c r="F196" s="20"/>
      <c r="G196" s="20"/>
    </row>
    <row r="197" spans="6:7" ht="13.2">
      <c r="F197" s="20"/>
      <c r="G197" s="20"/>
    </row>
    <row r="198" spans="6:7" ht="13.2">
      <c r="F198" s="20"/>
      <c r="G198" s="20"/>
    </row>
    <row r="199" spans="6:7" ht="13.2">
      <c r="F199" s="20"/>
      <c r="G199" s="20"/>
    </row>
    <row r="200" spans="6:7" ht="13.2">
      <c r="F200" s="20"/>
      <c r="G200" s="20"/>
    </row>
    <row r="201" spans="6:7" ht="13.2">
      <c r="F201" s="20"/>
      <c r="G201" s="20"/>
    </row>
    <row r="202" spans="6:7" ht="13.2">
      <c r="F202" s="20"/>
      <c r="G202" s="20"/>
    </row>
    <row r="203" spans="6:7" ht="13.2">
      <c r="F203" s="20"/>
      <c r="G203" s="20"/>
    </row>
    <row r="204" spans="6:7" ht="13.2">
      <c r="F204" s="20"/>
      <c r="G204" s="20"/>
    </row>
    <row r="205" spans="6:7" ht="13.2">
      <c r="F205" s="20"/>
      <c r="G205" s="20"/>
    </row>
    <row r="206" spans="6:7" ht="13.2">
      <c r="F206" s="20"/>
      <c r="G206" s="20"/>
    </row>
    <row r="207" spans="6:7" ht="13.2">
      <c r="F207" s="20"/>
      <c r="G207" s="20"/>
    </row>
    <row r="208" spans="6:7" ht="13.2">
      <c r="F208" s="20"/>
      <c r="G208" s="20"/>
    </row>
    <row r="209" spans="6:7" ht="13.2">
      <c r="F209" s="20"/>
      <c r="G209" s="20"/>
    </row>
    <row r="210" spans="6:7" ht="13.2">
      <c r="F210" s="20"/>
      <c r="G210" s="20"/>
    </row>
    <row r="211" spans="6:7" ht="13.2">
      <c r="F211" s="20"/>
      <c r="G211" s="20"/>
    </row>
    <row r="212" spans="6:7" ht="13.2">
      <c r="F212" s="20"/>
      <c r="G212" s="20"/>
    </row>
    <row r="213" spans="6:7" ht="13.2">
      <c r="F213" s="20"/>
      <c r="G213" s="20"/>
    </row>
    <row r="214" spans="6:7" ht="13.2">
      <c r="F214" s="20"/>
      <c r="G214" s="20"/>
    </row>
    <row r="215" spans="6:7" ht="13.2">
      <c r="F215" s="20"/>
      <c r="G215" s="20"/>
    </row>
    <row r="216" spans="6:7" ht="13.2">
      <c r="F216" s="20"/>
      <c r="G216" s="20"/>
    </row>
    <row r="217" spans="6:7" ht="13.2">
      <c r="F217" s="20"/>
      <c r="G217" s="20"/>
    </row>
    <row r="218" spans="6:7" ht="13.2">
      <c r="F218" s="20"/>
      <c r="G218" s="20"/>
    </row>
    <row r="219" spans="6:7" ht="13.2">
      <c r="F219" s="20"/>
      <c r="G219" s="20"/>
    </row>
    <row r="220" spans="6:7" ht="13.2">
      <c r="F220" s="20"/>
      <c r="G220" s="20"/>
    </row>
    <row r="221" spans="6:7" ht="13.2">
      <c r="F221" s="20"/>
      <c r="G221" s="20"/>
    </row>
    <row r="222" spans="6:7" ht="13.2">
      <c r="F222" s="20"/>
      <c r="G222" s="20"/>
    </row>
    <row r="223" spans="6:7" ht="13.2">
      <c r="F223" s="20"/>
      <c r="G223" s="20"/>
    </row>
    <row r="224" spans="6:7" ht="13.2">
      <c r="F224" s="20"/>
      <c r="G224" s="20"/>
    </row>
    <row r="225" spans="6:7" ht="13.2">
      <c r="F225" s="20"/>
      <c r="G225" s="20"/>
    </row>
    <row r="226" spans="6:7" ht="13.2">
      <c r="F226" s="20"/>
      <c r="G226" s="20"/>
    </row>
    <row r="227" spans="6:7" ht="13.2">
      <c r="F227" s="20"/>
      <c r="G227" s="20"/>
    </row>
    <row r="228" spans="6:7" ht="13.2">
      <c r="F228" s="20"/>
      <c r="G228" s="20"/>
    </row>
    <row r="229" spans="6:7" ht="13.2">
      <c r="F229" s="20"/>
      <c r="G229" s="20"/>
    </row>
    <row r="230" spans="6:7" ht="13.2">
      <c r="F230" s="20"/>
      <c r="G230" s="20"/>
    </row>
    <row r="231" spans="6:7" ht="13.2">
      <c r="F231" s="20"/>
      <c r="G231" s="20"/>
    </row>
    <row r="232" spans="6:7" ht="13.2">
      <c r="F232" s="20"/>
      <c r="G232" s="20"/>
    </row>
    <row r="233" spans="6:7" ht="13.2">
      <c r="F233" s="20"/>
      <c r="G233" s="20"/>
    </row>
    <row r="234" spans="6:7" ht="13.2">
      <c r="F234" s="20"/>
      <c r="G234" s="20"/>
    </row>
    <row r="235" spans="6:7" ht="13.2">
      <c r="F235" s="20"/>
      <c r="G235" s="20"/>
    </row>
    <row r="236" spans="6:7" ht="13.2">
      <c r="F236" s="20"/>
      <c r="G236" s="20"/>
    </row>
    <row r="237" spans="6:7" ht="13.2">
      <c r="F237" s="20"/>
      <c r="G237" s="20"/>
    </row>
    <row r="238" spans="6:7" ht="13.2">
      <c r="F238" s="20"/>
      <c r="G238" s="20"/>
    </row>
    <row r="239" spans="6:7" ht="13.2">
      <c r="F239" s="20"/>
      <c r="G239" s="20"/>
    </row>
    <row r="240" spans="6:7" ht="13.2">
      <c r="F240" s="20"/>
      <c r="G240" s="20"/>
    </row>
    <row r="241" spans="6:7" ht="13.2">
      <c r="F241" s="20"/>
      <c r="G241" s="20"/>
    </row>
    <row r="242" spans="6:7" ht="13.2">
      <c r="F242" s="20"/>
      <c r="G242" s="20"/>
    </row>
    <row r="243" spans="6:7" ht="13.2">
      <c r="F243" s="20"/>
      <c r="G243" s="20"/>
    </row>
    <row r="244" spans="6:7" ht="13.2">
      <c r="F244" s="20"/>
      <c r="G244" s="20"/>
    </row>
    <row r="245" spans="6:7" ht="13.2">
      <c r="F245" s="20"/>
      <c r="G245" s="20"/>
    </row>
    <row r="246" spans="6:7" ht="13.2">
      <c r="F246" s="20"/>
      <c r="G246" s="20"/>
    </row>
    <row r="247" spans="6:7" ht="13.2">
      <c r="F247" s="20"/>
      <c r="G247" s="20"/>
    </row>
    <row r="248" spans="6:7" ht="13.2">
      <c r="F248" s="20"/>
      <c r="G248" s="20"/>
    </row>
    <row r="249" spans="6:7" ht="13.2">
      <c r="F249" s="20"/>
      <c r="G249" s="20"/>
    </row>
    <row r="250" spans="6:7" ht="13.2">
      <c r="F250" s="20"/>
      <c r="G250" s="20"/>
    </row>
    <row r="251" spans="6:7" ht="13.2">
      <c r="F251" s="20"/>
      <c r="G251" s="20"/>
    </row>
    <row r="252" spans="6:7" ht="13.2">
      <c r="F252" s="20"/>
      <c r="G252" s="20"/>
    </row>
    <row r="253" spans="6:7" ht="13.2">
      <c r="F253" s="20"/>
      <c r="G253" s="20"/>
    </row>
    <row r="254" spans="6:7" ht="13.2">
      <c r="F254" s="20"/>
      <c r="G254" s="20"/>
    </row>
    <row r="255" spans="6:7" ht="13.2">
      <c r="F255" s="20"/>
      <c r="G255" s="20"/>
    </row>
    <row r="256" spans="6:7" ht="13.2">
      <c r="F256" s="20"/>
      <c r="G256" s="20"/>
    </row>
    <row r="257" spans="6:7" ht="13.2">
      <c r="F257" s="20"/>
      <c r="G257" s="20"/>
    </row>
    <row r="258" spans="6:7" ht="13.2">
      <c r="F258" s="20"/>
      <c r="G258" s="20"/>
    </row>
    <row r="259" spans="6:7" ht="13.2">
      <c r="F259" s="20"/>
      <c r="G259" s="20"/>
    </row>
    <row r="260" spans="6:7" ht="13.2">
      <c r="F260" s="20"/>
      <c r="G260" s="20"/>
    </row>
    <row r="261" spans="6:7" ht="13.2">
      <c r="F261" s="20"/>
      <c r="G261" s="20"/>
    </row>
    <row r="262" spans="6:7" ht="13.2">
      <c r="F262" s="20"/>
      <c r="G262" s="20"/>
    </row>
    <row r="263" spans="6:7" ht="13.2">
      <c r="F263" s="20"/>
      <c r="G263" s="20"/>
    </row>
    <row r="264" spans="6:7" ht="13.2">
      <c r="F264" s="20"/>
      <c r="G264" s="20"/>
    </row>
    <row r="265" spans="6:7" ht="13.2">
      <c r="F265" s="20"/>
      <c r="G265" s="20"/>
    </row>
    <row r="266" spans="6:7" ht="13.2">
      <c r="F266" s="20"/>
      <c r="G266" s="20"/>
    </row>
    <row r="267" spans="6:7" ht="13.2">
      <c r="F267" s="20"/>
      <c r="G267" s="20"/>
    </row>
    <row r="268" spans="6:7" ht="13.2">
      <c r="F268" s="20"/>
      <c r="G268" s="20"/>
    </row>
    <row r="269" spans="6:7" ht="13.2">
      <c r="F269" s="20"/>
      <c r="G269" s="20"/>
    </row>
    <row r="270" spans="6:7" ht="13.2">
      <c r="F270" s="20"/>
      <c r="G270" s="20"/>
    </row>
    <row r="271" spans="6:7" ht="13.2">
      <c r="F271" s="20"/>
      <c r="G271" s="20"/>
    </row>
    <row r="272" spans="6:7" ht="13.2">
      <c r="F272" s="20"/>
      <c r="G272" s="20"/>
    </row>
    <row r="273" spans="6:7" ht="13.2">
      <c r="F273" s="20"/>
      <c r="G273" s="20"/>
    </row>
    <row r="274" spans="6:7" ht="13.2">
      <c r="F274" s="20"/>
      <c r="G274" s="20"/>
    </row>
    <row r="275" spans="6:7" ht="13.2">
      <c r="F275" s="20"/>
      <c r="G275" s="20"/>
    </row>
    <row r="276" spans="6:7" ht="13.2">
      <c r="F276" s="20"/>
      <c r="G276" s="20"/>
    </row>
    <row r="277" spans="6:7" ht="13.2">
      <c r="F277" s="20"/>
      <c r="G277" s="20"/>
    </row>
    <row r="278" spans="6:7" ht="13.2">
      <c r="F278" s="20"/>
      <c r="G278" s="20"/>
    </row>
    <row r="279" spans="6:7" ht="13.2">
      <c r="F279" s="20"/>
      <c r="G279" s="20"/>
    </row>
    <row r="280" spans="6:7" ht="13.2">
      <c r="F280" s="20"/>
      <c r="G280" s="20"/>
    </row>
    <row r="281" spans="6:7" ht="13.2">
      <c r="F281" s="20"/>
      <c r="G281" s="20"/>
    </row>
    <row r="282" spans="6:7" ht="13.2">
      <c r="F282" s="20"/>
      <c r="G282" s="20"/>
    </row>
    <row r="283" spans="6:7" ht="13.2">
      <c r="F283" s="20"/>
      <c r="G283" s="20"/>
    </row>
    <row r="284" spans="6:7" ht="13.2">
      <c r="F284" s="20"/>
      <c r="G284" s="20"/>
    </row>
    <row r="285" spans="6:7" ht="13.2">
      <c r="F285" s="20"/>
      <c r="G285" s="20"/>
    </row>
    <row r="286" spans="6:7" ht="13.2">
      <c r="F286" s="20"/>
      <c r="G286" s="20"/>
    </row>
    <row r="287" spans="6:7" ht="13.2">
      <c r="F287" s="20"/>
      <c r="G287" s="20"/>
    </row>
    <row r="288" spans="6:7" ht="13.2">
      <c r="F288" s="20"/>
      <c r="G288" s="20"/>
    </row>
    <row r="289" spans="6:7" ht="13.2">
      <c r="F289" s="20"/>
      <c r="G289" s="20"/>
    </row>
    <row r="290" spans="6:7" ht="13.2">
      <c r="F290" s="20"/>
      <c r="G290" s="20"/>
    </row>
    <row r="291" spans="6:7" ht="13.2">
      <c r="F291" s="20"/>
      <c r="G291" s="20"/>
    </row>
    <row r="292" spans="6:7" ht="13.2">
      <c r="F292" s="20"/>
      <c r="G292" s="20"/>
    </row>
    <row r="293" spans="6:7" ht="13.2">
      <c r="F293" s="20"/>
      <c r="G293" s="20"/>
    </row>
    <row r="294" spans="6:7" ht="13.2">
      <c r="F294" s="20"/>
      <c r="G294" s="20"/>
    </row>
    <row r="295" spans="6:7" ht="13.2">
      <c r="F295" s="20"/>
      <c r="G295" s="20"/>
    </row>
    <row r="296" spans="6:7" ht="13.2">
      <c r="F296" s="20"/>
      <c r="G296" s="20"/>
    </row>
    <row r="297" spans="6:7" ht="13.2">
      <c r="F297" s="20"/>
      <c r="G297" s="20"/>
    </row>
    <row r="298" spans="6:7" ht="13.2">
      <c r="F298" s="20"/>
      <c r="G298" s="20"/>
    </row>
    <row r="299" spans="6:7" ht="13.2">
      <c r="F299" s="20"/>
      <c r="G299" s="20"/>
    </row>
    <row r="300" spans="6:7" ht="13.2">
      <c r="F300" s="20"/>
      <c r="G300" s="20"/>
    </row>
    <row r="301" spans="6:7" ht="13.2">
      <c r="F301" s="20"/>
      <c r="G301" s="20"/>
    </row>
    <row r="302" spans="6:7" ht="13.2">
      <c r="F302" s="20"/>
      <c r="G302" s="20"/>
    </row>
    <row r="303" spans="6:7" ht="13.2">
      <c r="F303" s="20"/>
      <c r="G303" s="20"/>
    </row>
    <row r="304" spans="6:7" ht="13.2">
      <c r="F304" s="20"/>
      <c r="G304" s="20"/>
    </row>
    <row r="305" spans="6:7" ht="13.2">
      <c r="F305" s="20"/>
      <c r="G305" s="20"/>
    </row>
    <row r="306" spans="6:7" ht="13.2">
      <c r="F306" s="20"/>
      <c r="G306" s="20"/>
    </row>
    <row r="307" spans="6:7" ht="13.2">
      <c r="F307" s="20"/>
      <c r="G307" s="20"/>
    </row>
    <row r="308" spans="6:7" ht="13.2">
      <c r="F308" s="20"/>
      <c r="G308" s="20"/>
    </row>
    <row r="309" spans="6:7" ht="13.2">
      <c r="F309" s="20"/>
      <c r="G309" s="20"/>
    </row>
    <row r="310" spans="6:7" ht="13.2">
      <c r="F310" s="20"/>
      <c r="G310" s="20"/>
    </row>
    <row r="311" spans="6:7" ht="13.2">
      <c r="F311" s="20"/>
      <c r="G311" s="20"/>
    </row>
    <row r="312" spans="6:7" ht="13.2">
      <c r="F312" s="20"/>
      <c r="G312" s="20"/>
    </row>
    <row r="313" spans="6:7" ht="13.2">
      <c r="F313" s="20"/>
      <c r="G313" s="20"/>
    </row>
    <row r="314" spans="6:7" ht="13.2">
      <c r="F314" s="20"/>
      <c r="G314" s="20"/>
    </row>
    <row r="315" spans="6:7" ht="13.2">
      <c r="F315" s="20"/>
      <c r="G315" s="20"/>
    </row>
    <row r="316" spans="6:7" ht="13.2">
      <c r="F316" s="20"/>
      <c r="G316" s="20"/>
    </row>
    <row r="317" spans="6:7" ht="13.2">
      <c r="F317" s="20"/>
      <c r="G317" s="20"/>
    </row>
    <row r="318" spans="6:7" ht="13.2">
      <c r="F318" s="20"/>
      <c r="G318" s="20"/>
    </row>
    <row r="319" spans="6:7" ht="13.2">
      <c r="F319" s="20"/>
      <c r="G319" s="20"/>
    </row>
    <row r="320" spans="6:7" ht="13.2">
      <c r="F320" s="20"/>
      <c r="G320" s="20"/>
    </row>
    <row r="321" spans="6:7" ht="13.2">
      <c r="F321" s="20"/>
      <c r="G321" s="20"/>
    </row>
    <row r="322" spans="6:7" ht="13.2">
      <c r="F322" s="20"/>
      <c r="G322" s="20"/>
    </row>
    <row r="323" spans="6:7" ht="13.2">
      <c r="F323" s="20"/>
      <c r="G323" s="20"/>
    </row>
    <row r="324" spans="6:7" ht="13.2">
      <c r="F324" s="20"/>
      <c r="G324" s="20"/>
    </row>
    <row r="325" spans="6:7" ht="13.2">
      <c r="F325" s="20"/>
      <c r="G325" s="20"/>
    </row>
    <row r="326" spans="6:7" ht="13.2">
      <c r="F326" s="20"/>
      <c r="G326" s="20"/>
    </row>
    <row r="327" spans="6:7" ht="13.2">
      <c r="F327" s="20"/>
      <c r="G327" s="20"/>
    </row>
    <row r="328" spans="6:7" ht="13.2">
      <c r="F328" s="20"/>
      <c r="G328" s="20"/>
    </row>
    <row r="329" spans="6:7" ht="13.2">
      <c r="F329" s="20"/>
      <c r="G329" s="20"/>
    </row>
    <row r="330" spans="6:7" ht="13.2">
      <c r="F330" s="20"/>
      <c r="G330" s="20"/>
    </row>
    <row r="331" spans="6:7" ht="13.2">
      <c r="F331" s="20"/>
      <c r="G331" s="20"/>
    </row>
    <row r="332" spans="6:7" ht="13.2">
      <c r="F332" s="20"/>
      <c r="G332" s="20"/>
    </row>
    <row r="333" spans="6:7" ht="13.2">
      <c r="F333" s="20"/>
      <c r="G333" s="20"/>
    </row>
    <row r="334" spans="6:7" ht="13.2">
      <c r="F334" s="20"/>
      <c r="G334" s="20"/>
    </row>
    <row r="335" spans="6:7" ht="13.2">
      <c r="F335" s="20"/>
      <c r="G335" s="20"/>
    </row>
    <row r="336" spans="6:7" ht="13.2">
      <c r="F336" s="20"/>
      <c r="G336" s="20"/>
    </row>
    <row r="337" spans="6:7" ht="13.2">
      <c r="F337" s="20"/>
      <c r="G337" s="20"/>
    </row>
    <row r="338" spans="6:7" ht="13.2">
      <c r="F338" s="20"/>
      <c r="G338" s="20"/>
    </row>
    <row r="339" spans="6:7" ht="13.2">
      <c r="F339" s="20"/>
      <c r="G339" s="20"/>
    </row>
    <row r="340" spans="6:7" ht="13.2">
      <c r="F340" s="20"/>
      <c r="G340" s="20"/>
    </row>
    <row r="341" spans="6:7" ht="13.2">
      <c r="F341" s="20"/>
      <c r="G341" s="20"/>
    </row>
    <row r="342" spans="6:7" ht="13.2">
      <c r="F342" s="20"/>
      <c r="G342" s="20"/>
    </row>
    <row r="343" spans="6:7" ht="13.2">
      <c r="F343" s="20"/>
      <c r="G343" s="20"/>
    </row>
    <row r="344" spans="6:7" ht="13.2">
      <c r="F344" s="20"/>
      <c r="G344" s="20"/>
    </row>
    <row r="345" spans="6:7" ht="13.2">
      <c r="F345" s="20"/>
      <c r="G345" s="20"/>
    </row>
    <row r="346" spans="6:7" ht="13.2">
      <c r="F346" s="20"/>
      <c r="G346" s="20"/>
    </row>
    <row r="347" spans="6:7" ht="13.2">
      <c r="F347" s="20"/>
      <c r="G347" s="20"/>
    </row>
    <row r="348" spans="6:7" ht="13.2">
      <c r="F348" s="20"/>
      <c r="G348" s="20"/>
    </row>
    <row r="349" spans="6:7" ht="13.2">
      <c r="F349" s="20"/>
      <c r="G349" s="20"/>
    </row>
    <row r="350" spans="6:7" ht="13.2">
      <c r="F350" s="20"/>
      <c r="G350" s="20"/>
    </row>
    <row r="351" spans="6:7" ht="13.2">
      <c r="F351" s="20"/>
      <c r="G351" s="20"/>
    </row>
    <row r="352" spans="6:7" ht="13.2">
      <c r="F352" s="20"/>
      <c r="G352" s="20"/>
    </row>
    <row r="353" spans="6:7" ht="13.2">
      <c r="F353" s="20"/>
      <c r="G353" s="20"/>
    </row>
    <row r="354" spans="6:7" ht="13.2">
      <c r="F354" s="20"/>
      <c r="G354" s="20"/>
    </row>
    <row r="355" spans="6:7" ht="13.2">
      <c r="F355" s="20"/>
      <c r="G355" s="20"/>
    </row>
    <row r="356" spans="6:7" ht="13.2">
      <c r="F356" s="20"/>
      <c r="G356" s="20"/>
    </row>
    <row r="357" spans="6:7" ht="13.2">
      <c r="F357" s="20"/>
      <c r="G357" s="20"/>
    </row>
    <row r="358" spans="6:7" ht="13.2">
      <c r="F358" s="20"/>
      <c r="G358" s="20"/>
    </row>
    <row r="359" spans="6:7" ht="13.2">
      <c r="F359" s="20"/>
      <c r="G359" s="20"/>
    </row>
    <row r="360" spans="6:7" ht="13.2">
      <c r="F360" s="20"/>
      <c r="G360" s="20"/>
    </row>
    <row r="361" spans="6:7" ht="13.2">
      <c r="F361" s="20"/>
      <c r="G361" s="20"/>
    </row>
    <row r="362" spans="6:7" ht="13.2">
      <c r="F362" s="20"/>
      <c r="G362" s="20"/>
    </row>
    <row r="363" spans="6:7" ht="13.2">
      <c r="F363" s="20"/>
      <c r="G363" s="20"/>
    </row>
    <row r="364" spans="6:7" ht="13.2">
      <c r="F364" s="20"/>
      <c r="G364" s="20"/>
    </row>
    <row r="365" spans="6:7" ht="13.2">
      <c r="F365" s="20"/>
      <c r="G365" s="20"/>
    </row>
    <row r="366" spans="6:7" ht="13.2">
      <c r="F366" s="20"/>
      <c r="G366" s="20"/>
    </row>
    <row r="367" spans="6:7" ht="13.2">
      <c r="F367" s="20"/>
      <c r="G367" s="20"/>
    </row>
    <row r="368" spans="6:7" ht="13.2">
      <c r="F368" s="20"/>
      <c r="G368" s="20"/>
    </row>
    <row r="369" spans="6:7" ht="13.2">
      <c r="F369" s="20"/>
      <c r="G369" s="20"/>
    </row>
    <row r="370" spans="6:7" ht="13.2">
      <c r="F370" s="20"/>
      <c r="G370" s="20"/>
    </row>
    <row r="371" spans="6:7" ht="13.2">
      <c r="F371" s="20"/>
      <c r="G371" s="20"/>
    </row>
    <row r="372" spans="6:7" ht="13.2">
      <c r="F372" s="20"/>
      <c r="G372" s="20"/>
    </row>
    <row r="373" spans="6:7" ht="13.2">
      <c r="F373" s="20"/>
      <c r="G373" s="20"/>
    </row>
    <row r="374" spans="6:7" ht="13.2">
      <c r="F374" s="20"/>
      <c r="G374" s="20"/>
    </row>
    <row r="375" spans="6:7" ht="13.2">
      <c r="F375" s="20"/>
      <c r="G375" s="20"/>
    </row>
    <row r="376" spans="6:7" ht="13.2">
      <c r="F376" s="20"/>
      <c r="G376" s="20"/>
    </row>
    <row r="377" spans="6:7" ht="13.2">
      <c r="F377" s="20"/>
      <c r="G377" s="20"/>
    </row>
    <row r="378" spans="6:7" ht="13.2">
      <c r="F378" s="20"/>
      <c r="G378" s="20"/>
    </row>
    <row r="379" spans="6:7" ht="13.2">
      <c r="F379" s="20"/>
      <c r="G379" s="20"/>
    </row>
    <row r="380" spans="6:7" ht="13.2">
      <c r="F380" s="20"/>
      <c r="G380" s="20"/>
    </row>
    <row r="381" spans="6:7" ht="13.2">
      <c r="F381" s="20"/>
      <c r="G381" s="20"/>
    </row>
    <row r="382" spans="6:7" ht="13.2">
      <c r="F382" s="20"/>
      <c r="G382" s="20"/>
    </row>
    <row r="383" spans="6:7" ht="13.2">
      <c r="F383" s="20"/>
      <c r="G383" s="20"/>
    </row>
    <row r="384" spans="6:7" ht="13.2">
      <c r="F384" s="20"/>
      <c r="G384" s="20"/>
    </row>
    <row r="385" spans="6:7" ht="13.2">
      <c r="F385" s="20"/>
      <c r="G385" s="20"/>
    </row>
    <row r="386" spans="6:7" ht="13.2">
      <c r="F386" s="20"/>
      <c r="G386" s="20"/>
    </row>
    <row r="387" spans="6:7" ht="13.2">
      <c r="F387" s="20"/>
      <c r="G387" s="20"/>
    </row>
    <row r="388" spans="6:7" ht="13.2">
      <c r="F388" s="20"/>
      <c r="G388" s="20"/>
    </row>
    <row r="389" spans="6:7" ht="13.2">
      <c r="F389" s="20"/>
      <c r="G389" s="20"/>
    </row>
    <row r="390" spans="6:7" ht="13.2">
      <c r="F390" s="20"/>
      <c r="G390" s="20"/>
    </row>
    <row r="391" spans="6:7" ht="13.2">
      <c r="F391" s="20"/>
      <c r="G391" s="20"/>
    </row>
    <row r="392" spans="6:7" ht="13.2">
      <c r="F392" s="20"/>
      <c r="G392" s="20"/>
    </row>
    <row r="393" spans="6:7" ht="13.2">
      <c r="F393" s="20"/>
      <c r="G393" s="20"/>
    </row>
    <row r="394" spans="6:7" ht="13.2">
      <c r="F394" s="20"/>
      <c r="G394" s="20"/>
    </row>
    <row r="395" spans="6:7" ht="13.2">
      <c r="F395" s="20"/>
      <c r="G395" s="20"/>
    </row>
    <row r="396" spans="6:7" ht="13.2">
      <c r="F396" s="20"/>
      <c r="G396" s="20"/>
    </row>
    <row r="397" spans="6:7" ht="13.2">
      <c r="F397" s="20"/>
      <c r="G397" s="20"/>
    </row>
    <row r="398" spans="6:7" ht="13.2">
      <c r="F398" s="20"/>
      <c r="G398" s="20"/>
    </row>
    <row r="399" spans="6:7" ht="13.2">
      <c r="F399" s="20"/>
      <c r="G399" s="20"/>
    </row>
    <row r="400" spans="6:7" ht="13.2">
      <c r="F400" s="20"/>
      <c r="G400" s="20"/>
    </row>
    <row r="401" spans="6:7" ht="13.2">
      <c r="F401" s="20"/>
      <c r="G401" s="20"/>
    </row>
    <row r="402" spans="6:7" ht="13.2">
      <c r="F402" s="20"/>
      <c r="G402" s="20"/>
    </row>
    <row r="403" spans="6:7" ht="13.2">
      <c r="F403" s="20"/>
      <c r="G403" s="20"/>
    </row>
    <row r="404" spans="6:7" ht="13.2">
      <c r="F404" s="20"/>
      <c r="G404" s="20"/>
    </row>
    <row r="405" spans="6:7" ht="13.2">
      <c r="F405" s="20"/>
      <c r="G405" s="20"/>
    </row>
    <row r="406" spans="6:7" ht="13.2">
      <c r="F406" s="20"/>
      <c r="G406" s="20"/>
    </row>
    <row r="407" spans="6:7" ht="13.2">
      <c r="F407" s="20"/>
      <c r="G407" s="20"/>
    </row>
    <row r="408" spans="6:7" ht="13.2">
      <c r="F408" s="20"/>
      <c r="G408" s="20"/>
    </row>
    <row r="409" spans="6:7" ht="13.2">
      <c r="F409" s="20"/>
      <c r="G409" s="20"/>
    </row>
    <row r="410" spans="6:7" ht="13.2">
      <c r="F410" s="20"/>
      <c r="G410" s="20"/>
    </row>
    <row r="411" spans="6:7" ht="13.2">
      <c r="F411" s="20"/>
      <c r="G411" s="20"/>
    </row>
    <row r="412" spans="6:7" ht="13.2">
      <c r="F412" s="20"/>
      <c r="G412" s="20"/>
    </row>
    <row r="413" spans="6:7" ht="13.2">
      <c r="F413" s="20"/>
      <c r="G413" s="20"/>
    </row>
    <row r="414" spans="6:7" ht="13.2">
      <c r="F414" s="20"/>
      <c r="G414" s="20"/>
    </row>
    <row r="415" spans="6:7" ht="13.2">
      <c r="F415" s="20"/>
      <c r="G415" s="20"/>
    </row>
    <row r="416" spans="6:7" ht="13.2">
      <c r="F416" s="20"/>
      <c r="G416" s="20"/>
    </row>
    <row r="417" spans="6:7" ht="13.2">
      <c r="F417" s="20"/>
      <c r="G417" s="20"/>
    </row>
    <row r="418" spans="6:7" ht="13.2">
      <c r="F418" s="20"/>
      <c r="G418" s="20"/>
    </row>
    <row r="419" spans="6:7" ht="13.2">
      <c r="F419" s="20"/>
      <c r="G419" s="20"/>
    </row>
    <row r="420" spans="6:7" ht="13.2">
      <c r="F420" s="20"/>
      <c r="G420" s="20"/>
    </row>
    <row r="421" spans="6:7" ht="13.2">
      <c r="F421" s="20"/>
      <c r="G421" s="20"/>
    </row>
    <row r="422" spans="6:7" ht="13.2">
      <c r="F422" s="20"/>
      <c r="G422" s="20"/>
    </row>
    <row r="423" spans="6:7" ht="13.2">
      <c r="F423" s="20"/>
      <c r="G423" s="20"/>
    </row>
    <row r="424" spans="6:7" ht="13.2">
      <c r="F424" s="20"/>
      <c r="G424" s="20"/>
    </row>
    <row r="425" spans="6:7" ht="13.2">
      <c r="F425" s="20"/>
      <c r="G425" s="20"/>
    </row>
    <row r="426" spans="6:7" ht="13.2">
      <c r="F426" s="20"/>
      <c r="G426" s="20"/>
    </row>
    <row r="427" spans="6:7" ht="13.2">
      <c r="F427" s="20"/>
      <c r="G427" s="20"/>
    </row>
    <row r="428" spans="6:7" ht="13.2">
      <c r="F428" s="20"/>
      <c r="G428" s="20"/>
    </row>
    <row r="429" spans="6:7" ht="13.2">
      <c r="F429" s="20"/>
      <c r="G429" s="20"/>
    </row>
    <row r="430" spans="6:7" ht="13.2">
      <c r="F430" s="20"/>
      <c r="G430" s="20"/>
    </row>
    <row r="431" spans="6:7" ht="13.2">
      <c r="F431" s="20"/>
      <c r="G431" s="20"/>
    </row>
    <row r="432" spans="6:7" ht="13.2">
      <c r="F432" s="20"/>
      <c r="G432" s="20"/>
    </row>
    <row r="433" spans="6:7" ht="13.2">
      <c r="F433" s="20"/>
      <c r="G433" s="20"/>
    </row>
    <row r="434" spans="6:7" ht="13.2">
      <c r="F434" s="20"/>
      <c r="G434" s="20"/>
    </row>
    <row r="435" spans="6:7" ht="13.2">
      <c r="F435" s="20"/>
      <c r="G435" s="20"/>
    </row>
    <row r="436" spans="6:7" ht="13.2">
      <c r="F436" s="20"/>
      <c r="G436" s="20"/>
    </row>
    <row r="437" spans="6:7" ht="13.2">
      <c r="F437" s="20"/>
      <c r="G437" s="20"/>
    </row>
    <row r="438" spans="6:7" ht="13.2">
      <c r="F438" s="20"/>
      <c r="G438" s="20"/>
    </row>
    <row r="439" spans="6:7" ht="13.2">
      <c r="F439" s="20"/>
      <c r="G439" s="20"/>
    </row>
    <row r="440" spans="6:7" ht="13.2">
      <c r="F440" s="20"/>
      <c r="G440" s="20"/>
    </row>
    <row r="441" spans="6:7" ht="13.2">
      <c r="F441" s="20"/>
      <c r="G441" s="20"/>
    </row>
    <row r="442" spans="6:7" ht="13.2">
      <c r="F442" s="20"/>
      <c r="G442" s="20"/>
    </row>
    <row r="443" spans="6:7" ht="13.2">
      <c r="F443" s="20"/>
      <c r="G443" s="20"/>
    </row>
    <row r="444" spans="6:7" ht="13.2">
      <c r="F444" s="20"/>
      <c r="G444" s="20"/>
    </row>
    <row r="445" spans="6:7" ht="13.2">
      <c r="F445" s="20"/>
      <c r="G445" s="20"/>
    </row>
    <row r="446" spans="6:7" ht="13.2">
      <c r="F446" s="20"/>
      <c r="G446" s="20"/>
    </row>
    <row r="447" spans="6:7" ht="13.2">
      <c r="F447" s="20"/>
      <c r="G447" s="20"/>
    </row>
    <row r="448" spans="6:7" ht="13.2">
      <c r="F448" s="20"/>
      <c r="G448" s="20"/>
    </row>
    <row r="449" spans="6:7" ht="13.2">
      <c r="F449" s="20"/>
      <c r="G449" s="20"/>
    </row>
    <row r="450" spans="6:7" ht="13.2">
      <c r="F450" s="20"/>
      <c r="G450" s="20"/>
    </row>
    <row r="451" spans="6:7" ht="13.2">
      <c r="F451" s="20"/>
      <c r="G451" s="20"/>
    </row>
    <row r="452" spans="6:7" ht="13.2">
      <c r="F452" s="20"/>
      <c r="G452" s="20"/>
    </row>
    <row r="453" spans="6:7" ht="13.2">
      <c r="F453" s="20"/>
      <c r="G453" s="20"/>
    </row>
    <row r="454" spans="6:7" ht="13.2">
      <c r="F454" s="20"/>
      <c r="G454" s="20"/>
    </row>
    <row r="455" spans="6:7" ht="13.2">
      <c r="F455" s="20"/>
      <c r="G455" s="20"/>
    </row>
    <row r="456" spans="6:7" ht="13.2">
      <c r="F456" s="20"/>
      <c r="G456" s="20"/>
    </row>
    <row r="457" spans="6:7" ht="13.2">
      <c r="F457" s="20"/>
      <c r="G457" s="20"/>
    </row>
    <row r="458" spans="6:7" ht="13.2">
      <c r="F458" s="20"/>
      <c r="G458" s="20"/>
    </row>
    <row r="459" spans="6:7" ht="13.2">
      <c r="F459" s="20"/>
      <c r="G459" s="20"/>
    </row>
    <row r="460" spans="6:7" ht="13.2">
      <c r="F460" s="20"/>
      <c r="G460" s="20"/>
    </row>
    <row r="461" spans="6:7" ht="13.2">
      <c r="F461" s="20"/>
      <c r="G461" s="20"/>
    </row>
    <row r="462" spans="6:7" ht="13.2">
      <c r="F462" s="20"/>
      <c r="G462" s="20"/>
    </row>
    <row r="463" spans="6:7" ht="13.2">
      <c r="F463" s="20"/>
      <c r="G463" s="20"/>
    </row>
    <row r="464" spans="6:7" ht="13.2">
      <c r="F464" s="20"/>
      <c r="G464" s="20"/>
    </row>
    <row r="465" spans="6:7" ht="13.2">
      <c r="F465" s="20"/>
      <c r="G465" s="20"/>
    </row>
    <row r="466" spans="6:7" ht="13.2">
      <c r="F466" s="20"/>
      <c r="G466" s="20"/>
    </row>
    <row r="467" spans="6:7" ht="13.2">
      <c r="F467" s="20"/>
      <c r="G467" s="20"/>
    </row>
    <row r="468" spans="6:7" ht="13.2">
      <c r="F468" s="20"/>
      <c r="G468" s="20"/>
    </row>
    <row r="469" spans="6:7" ht="13.2">
      <c r="F469" s="20"/>
      <c r="G469" s="20"/>
    </row>
    <row r="470" spans="6:7" ht="13.2">
      <c r="F470" s="20"/>
      <c r="G470" s="20"/>
    </row>
    <row r="471" spans="6:7" ht="13.2">
      <c r="F471" s="20"/>
      <c r="G471" s="20"/>
    </row>
    <row r="472" spans="6:7" ht="13.2">
      <c r="F472" s="20"/>
      <c r="G472" s="20"/>
    </row>
    <row r="473" spans="6:7" ht="13.2">
      <c r="F473" s="20"/>
      <c r="G473" s="20"/>
    </row>
    <row r="474" spans="6:7" ht="13.2">
      <c r="F474" s="20"/>
      <c r="G474" s="20"/>
    </row>
    <row r="475" spans="6:7" ht="13.2">
      <c r="F475" s="20"/>
      <c r="G475" s="20"/>
    </row>
    <row r="476" spans="6:7" ht="13.2">
      <c r="F476" s="20"/>
      <c r="G476" s="20"/>
    </row>
    <row r="477" spans="6:7" ht="13.2">
      <c r="F477" s="20"/>
      <c r="G477" s="20"/>
    </row>
    <row r="478" spans="6:7" ht="13.2">
      <c r="F478" s="20"/>
      <c r="G478" s="20"/>
    </row>
    <row r="479" spans="6:7" ht="13.2">
      <c r="F479" s="20"/>
      <c r="G479" s="20"/>
    </row>
    <row r="480" spans="6:7" ht="13.2">
      <c r="F480" s="20"/>
      <c r="G480" s="20"/>
    </row>
    <row r="481" spans="6:7" ht="13.2">
      <c r="F481" s="20"/>
      <c r="G481" s="20"/>
    </row>
    <row r="482" spans="6:7" ht="13.2">
      <c r="F482" s="20"/>
      <c r="G482" s="20"/>
    </row>
    <row r="483" spans="6:7" ht="13.2">
      <c r="F483" s="20"/>
      <c r="G483" s="20"/>
    </row>
    <row r="484" spans="6:7" ht="13.2">
      <c r="F484" s="20"/>
      <c r="G484" s="20"/>
    </row>
    <row r="485" spans="6:7" ht="13.2">
      <c r="F485" s="20"/>
      <c r="G485" s="20"/>
    </row>
    <row r="486" spans="6:7" ht="13.2">
      <c r="F486" s="20"/>
      <c r="G486" s="20"/>
    </row>
    <row r="487" spans="6:7" ht="13.2">
      <c r="F487" s="20"/>
      <c r="G487" s="20"/>
    </row>
    <row r="488" spans="6:7" ht="13.2">
      <c r="F488" s="20"/>
      <c r="G488" s="20"/>
    </row>
    <row r="489" spans="6:7" ht="13.2">
      <c r="F489" s="20"/>
      <c r="G489" s="20"/>
    </row>
    <row r="490" spans="6:7" ht="13.2">
      <c r="F490" s="20"/>
      <c r="G490" s="20"/>
    </row>
    <row r="491" spans="6:7" ht="13.2">
      <c r="F491" s="20"/>
      <c r="G491" s="20"/>
    </row>
    <row r="492" spans="6:7" ht="13.2">
      <c r="F492" s="20"/>
      <c r="G492" s="20"/>
    </row>
    <row r="493" spans="6:7" ht="13.2">
      <c r="F493" s="20"/>
      <c r="G493" s="20"/>
    </row>
    <row r="494" spans="6:7" ht="13.2">
      <c r="F494" s="20"/>
      <c r="G494" s="20"/>
    </row>
    <row r="495" spans="6:7" ht="13.2">
      <c r="F495" s="20"/>
      <c r="G495" s="20"/>
    </row>
    <row r="496" spans="6:7" ht="13.2">
      <c r="F496" s="20"/>
      <c r="G496" s="20"/>
    </row>
    <row r="497" spans="6:7" ht="13.2">
      <c r="F497" s="20"/>
      <c r="G497" s="20"/>
    </row>
    <row r="498" spans="6:7" ht="13.2">
      <c r="F498" s="20"/>
      <c r="G498" s="20"/>
    </row>
    <row r="499" spans="6:7" ht="13.2">
      <c r="F499" s="20"/>
      <c r="G499" s="20"/>
    </row>
    <row r="500" spans="6:7" ht="13.2">
      <c r="F500" s="20"/>
      <c r="G500" s="20"/>
    </row>
    <row r="501" spans="6:7" ht="13.2">
      <c r="F501" s="20"/>
      <c r="G501" s="20"/>
    </row>
    <row r="502" spans="6:7" ht="13.2">
      <c r="F502" s="20"/>
      <c r="G502" s="20"/>
    </row>
    <row r="503" spans="6:7" ht="13.2">
      <c r="F503" s="20"/>
      <c r="G503" s="20"/>
    </row>
    <row r="504" spans="6:7" ht="13.2">
      <c r="F504" s="20"/>
      <c r="G504" s="20"/>
    </row>
    <row r="505" spans="6:7" ht="13.2">
      <c r="F505" s="20"/>
      <c r="G505" s="20"/>
    </row>
    <row r="506" spans="6:7" ht="13.2">
      <c r="F506" s="20"/>
      <c r="G506" s="20"/>
    </row>
    <row r="507" spans="6:7" ht="13.2">
      <c r="F507" s="20"/>
      <c r="G507" s="20"/>
    </row>
    <row r="508" spans="6:7" ht="13.2">
      <c r="F508" s="20"/>
      <c r="G508" s="20"/>
    </row>
    <row r="509" spans="6:7" ht="13.2">
      <c r="F509" s="20"/>
      <c r="G509" s="20"/>
    </row>
    <row r="510" spans="6:7" ht="13.2">
      <c r="F510" s="20"/>
      <c r="G510" s="20"/>
    </row>
    <row r="511" spans="6:7" ht="13.2">
      <c r="F511" s="20"/>
      <c r="G511" s="20"/>
    </row>
    <row r="512" spans="6:7" ht="13.2">
      <c r="F512" s="20"/>
      <c r="G512" s="20"/>
    </row>
    <row r="513" spans="6:7" ht="13.2">
      <c r="F513" s="20"/>
      <c r="G513" s="20"/>
    </row>
    <row r="514" spans="6:7" ht="13.2">
      <c r="F514" s="20"/>
      <c r="G514" s="20"/>
    </row>
    <row r="515" spans="6:7" ht="13.2">
      <c r="F515" s="20"/>
      <c r="G515" s="20"/>
    </row>
    <row r="516" spans="6:7" ht="13.2">
      <c r="F516" s="20"/>
      <c r="G516" s="20"/>
    </row>
    <row r="517" spans="6:7" ht="13.2">
      <c r="F517" s="20"/>
      <c r="G517" s="20"/>
    </row>
    <row r="518" spans="6:7" ht="13.2">
      <c r="F518" s="20"/>
      <c r="G518" s="20"/>
    </row>
    <row r="519" spans="6:7" ht="13.2">
      <c r="F519" s="20"/>
      <c r="G519" s="20"/>
    </row>
    <row r="520" spans="6:7" ht="13.2">
      <c r="F520" s="20"/>
      <c r="G520" s="20"/>
    </row>
    <row r="521" spans="6:7" ht="13.2">
      <c r="F521" s="20"/>
      <c r="G521" s="20"/>
    </row>
    <row r="522" spans="6:7" ht="13.2">
      <c r="F522" s="20"/>
      <c r="G522" s="20"/>
    </row>
    <row r="523" spans="6:7" ht="13.2">
      <c r="F523" s="20"/>
      <c r="G523" s="20"/>
    </row>
    <row r="524" spans="6:7" ht="13.2">
      <c r="F524" s="20"/>
      <c r="G524" s="20"/>
    </row>
    <row r="525" spans="6:7" ht="13.2">
      <c r="F525" s="20"/>
      <c r="G525" s="20"/>
    </row>
    <row r="526" spans="6:7" ht="13.2">
      <c r="F526" s="20"/>
      <c r="G526" s="20"/>
    </row>
    <row r="527" spans="6:7" ht="13.2">
      <c r="F527" s="20"/>
      <c r="G527" s="20"/>
    </row>
    <row r="528" spans="6:7" ht="13.2">
      <c r="F528" s="20"/>
      <c r="G528" s="20"/>
    </row>
    <row r="529" spans="6:7" ht="13.2">
      <c r="F529" s="20"/>
      <c r="G529" s="20"/>
    </row>
    <row r="530" spans="6:7" ht="13.2">
      <c r="F530" s="20"/>
      <c r="G530" s="20"/>
    </row>
    <row r="531" spans="6:7" ht="13.2">
      <c r="F531" s="20"/>
      <c r="G531" s="20"/>
    </row>
    <row r="532" spans="6:7" ht="13.2">
      <c r="F532" s="20"/>
      <c r="G532" s="20"/>
    </row>
    <row r="533" spans="6:7" ht="13.2">
      <c r="F533" s="20"/>
      <c r="G533" s="20"/>
    </row>
    <row r="534" spans="6:7" ht="13.2">
      <c r="F534" s="20"/>
      <c r="G534" s="20"/>
    </row>
    <row r="535" spans="6:7" ht="13.2">
      <c r="F535" s="20"/>
      <c r="G535" s="20"/>
    </row>
    <row r="536" spans="6:7" ht="13.2">
      <c r="F536" s="20"/>
      <c r="G536" s="20"/>
    </row>
    <row r="537" spans="6:7" ht="13.2">
      <c r="F537" s="20"/>
      <c r="G537" s="20"/>
    </row>
    <row r="538" spans="6:7" ht="13.2">
      <c r="F538" s="20"/>
      <c r="G538" s="20"/>
    </row>
    <row r="539" spans="6:7" ht="13.2">
      <c r="F539" s="20"/>
      <c r="G539" s="20"/>
    </row>
    <row r="540" spans="6:7" ht="13.2">
      <c r="F540" s="20"/>
      <c r="G540" s="20"/>
    </row>
    <row r="541" spans="6:7" ht="13.2">
      <c r="F541" s="20"/>
      <c r="G541" s="20"/>
    </row>
    <row r="542" spans="6:7" ht="13.2">
      <c r="F542" s="20"/>
      <c r="G542" s="20"/>
    </row>
    <row r="543" spans="6:7" ht="13.2">
      <c r="F543" s="20"/>
      <c r="G543" s="20"/>
    </row>
    <row r="544" spans="6:7" ht="13.2">
      <c r="F544" s="20"/>
      <c r="G544" s="20"/>
    </row>
    <row r="545" spans="6:7" ht="13.2">
      <c r="F545" s="20"/>
      <c r="G545" s="20"/>
    </row>
    <row r="546" spans="6:7" ht="13.2">
      <c r="F546" s="20"/>
      <c r="G546" s="20"/>
    </row>
    <row r="547" spans="6:7" ht="13.2">
      <c r="F547" s="20"/>
      <c r="G547" s="20"/>
    </row>
    <row r="548" spans="6:7" ht="13.2">
      <c r="F548" s="20"/>
      <c r="G548" s="20"/>
    </row>
    <row r="549" spans="6:7" ht="13.2">
      <c r="F549" s="20"/>
      <c r="G549" s="20"/>
    </row>
    <row r="550" spans="6:7" ht="13.2">
      <c r="F550" s="20"/>
      <c r="G550" s="20"/>
    </row>
    <row r="551" spans="6:7" ht="13.2">
      <c r="F551" s="20"/>
      <c r="G551" s="20"/>
    </row>
    <row r="552" spans="6:7" ht="13.2">
      <c r="F552" s="20"/>
      <c r="G552" s="20"/>
    </row>
    <row r="553" spans="6:7" ht="13.2">
      <c r="F553" s="20"/>
      <c r="G553" s="20"/>
    </row>
    <row r="554" spans="6:7" ht="13.2">
      <c r="F554" s="20"/>
      <c r="G554" s="20"/>
    </row>
    <row r="555" spans="6:7" ht="13.2">
      <c r="F555" s="20"/>
      <c r="G555" s="20"/>
    </row>
    <row r="556" spans="6:7" ht="13.2">
      <c r="F556" s="20"/>
      <c r="G556" s="20"/>
    </row>
    <row r="557" spans="6:7" ht="13.2">
      <c r="F557" s="20"/>
      <c r="G557" s="20"/>
    </row>
    <row r="558" spans="6:7" ht="13.2">
      <c r="F558" s="20"/>
      <c r="G558" s="20"/>
    </row>
    <row r="559" spans="6:7" ht="13.2">
      <c r="F559" s="20"/>
      <c r="G559" s="20"/>
    </row>
    <row r="560" spans="6:7" ht="13.2">
      <c r="F560" s="20"/>
      <c r="G560" s="20"/>
    </row>
    <row r="561" spans="6:7" ht="13.2">
      <c r="F561" s="20"/>
      <c r="G561" s="20"/>
    </row>
    <row r="562" spans="6:7" ht="13.2">
      <c r="F562" s="20"/>
      <c r="G562" s="20"/>
    </row>
    <row r="563" spans="6:7" ht="13.2">
      <c r="F563" s="20"/>
      <c r="G563" s="20"/>
    </row>
    <row r="564" spans="6:7" ht="13.2">
      <c r="F564" s="20"/>
      <c r="G564" s="20"/>
    </row>
    <row r="565" spans="6:7" ht="13.2">
      <c r="F565" s="20"/>
      <c r="G565" s="20"/>
    </row>
    <row r="566" spans="6:7" ht="13.2">
      <c r="F566" s="20"/>
      <c r="G566" s="20"/>
    </row>
    <row r="567" spans="6:7" ht="13.2">
      <c r="F567" s="20"/>
      <c r="G567" s="20"/>
    </row>
    <row r="568" spans="6:7" ht="13.2">
      <c r="F568" s="20"/>
      <c r="G568" s="20"/>
    </row>
    <row r="569" spans="6:7" ht="13.2">
      <c r="F569" s="20"/>
      <c r="G569" s="20"/>
    </row>
    <row r="570" spans="6:7" ht="13.2">
      <c r="F570" s="20"/>
      <c r="G570" s="20"/>
    </row>
    <row r="571" spans="6:7" ht="13.2">
      <c r="F571" s="20"/>
      <c r="G571" s="20"/>
    </row>
    <row r="572" spans="6:7" ht="13.2">
      <c r="F572" s="20"/>
      <c r="G572" s="20"/>
    </row>
    <row r="573" spans="6:7" ht="13.2">
      <c r="F573" s="20"/>
      <c r="G573" s="20"/>
    </row>
    <row r="574" spans="6:7" ht="13.2">
      <c r="F574" s="20"/>
      <c r="G574" s="20"/>
    </row>
    <row r="575" spans="6:7" ht="13.2">
      <c r="F575" s="20"/>
      <c r="G575" s="20"/>
    </row>
    <row r="576" spans="6:7" ht="13.2">
      <c r="F576" s="20"/>
      <c r="G576" s="20"/>
    </row>
    <row r="577" spans="6:7" ht="13.2">
      <c r="F577" s="20"/>
      <c r="G577" s="20"/>
    </row>
    <row r="578" spans="6:7" ht="13.2">
      <c r="F578" s="20"/>
      <c r="G578" s="20"/>
    </row>
    <row r="579" spans="6:7" ht="13.2">
      <c r="F579" s="20"/>
      <c r="G579" s="20"/>
    </row>
    <row r="580" spans="6:7" ht="13.2">
      <c r="F580" s="20"/>
      <c r="G580" s="20"/>
    </row>
    <row r="581" spans="6:7" ht="13.2">
      <c r="F581" s="20"/>
      <c r="G581" s="20"/>
    </row>
    <row r="582" spans="6:7" ht="13.2">
      <c r="F582" s="20"/>
      <c r="G582" s="20"/>
    </row>
    <row r="583" spans="6:7" ht="13.2">
      <c r="F583" s="20"/>
      <c r="G583" s="20"/>
    </row>
    <row r="584" spans="6:7" ht="13.2">
      <c r="F584" s="20"/>
      <c r="G584" s="20"/>
    </row>
    <row r="585" spans="6:7" ht="13.2">
      <c r="F585" s="20"/>
      <c r="G585" s="20"/>
    </row>
    <row r="586" spans="6:7" ht="13.2">
      <c r="F586" s="20"/>
      <c r="G586" s="20"/>
    </row>
    <row r="587" spans="6:7" ht="13.2">
      <c r="F587" s="20"/>
      <c r="G587" s="20"/>
    </row>
    <row r="588" spans="6:7" ht="13.2">
      <c r="F588" s="20"/>
      <c r="G588" s="20"/>
    </row>
    <row r="589" spans="6:7" ht="13.2">
      <c r="F589" s="20"/>
      <c r="G589" s="20"/>
    </row>
    <row r="590" spans="6:7" ht="13.2">
      <c r="F590" s="20"/>
      <c r="G590" s="20"/>
    </row>
    <row r="591" spans="6:7" ht="13.2">
      <c r="F591" s="20"/>
      <c r="G591" s="20"/>
    </row>
    <row r="592" spans="6:7" ht="13.2">
      <c r="F592" s="20"/>
      <c r="G592" s="20"/>
    </row>
    <row r="593" spans="6:7" ht="13.2">
      <c r="F593" s="20"/>
      <c r="G593" s="20"/>
    </row>
    <row r="594" spans="6:7" ht="13.2">
      <c r="F594" s="20"/>
      <c r="G594" s="20"/>
    </row>
    <row r="595" spans="6:7" ht="13.2">
      <c r="F595" s="20"/>
      <c r="G595" s="20"/>
    </row>
    <row r="596" spans="6:7" ht="13.2">
      <c r="F596" s="20"/>
      <c r="G596" s="20"/>
    </row>
    <row r="597" spans="6:7" ht="13.2">
      <c r="F597" s="20"/>
      <c r="G597" s="20"/>
    </row>
    <row r="598" spans="6:7" ht="13.2">
      <c r="F598" s="20"/>
      <c r="G598" s="20"/>
    </row>
    <row r="599" spans="6:7" ht="13.2">
      <c r="F599" s="20"/>
      <c r="G599" s="20"/>
    </row>
    <row r="600" spans="6:7" ht="13.2">
      <c r="F600" s="20"/>
      <c r="G600" s="20"/>
    </row>
    <row r="601" spans="6:7" ht="13.2">
      <c r="F601" s="20"/>
      <c r="G601" s="20"/>
    </row>
    <row r="602" spans="6:7" ht="13.2">
      <c r="F602" s="20"/>
      <c r="G602" s="20"/>
    </row>
    <row r="603" spans="6:7" ht="13.2">
      <c r="F603" s="20"/>
      <c r="G603" s="20"/>
    </row>
    <row r="604" spans="6:7" ht="13.2">
      <c r="F604" s="20"/>
      <c r="G604" s="20"/>
    </row>
    <row r="605" spans="6:7" ht="13.2">
      <c r="F605" s="20"/>
      <c r="G605" s="20"/>
    </row>
    <row r="606" spans="6:7" ht="13.2">
      <c r="F606" s="20"/>
      <c r="G606" s="20"/>
    </row>
    <row r="607" spans="6:7" ht="13.2">
      <c r="F607" s="20"/>
      <c r="G607" s="20"/>
    </row>
    <row r="608" spans="6:7" ht="13.2">
      <c r="F608" s="20"/>
      <c r="G608" s="20"/>
    </row>
    <row r="609" spans="6:7" ht="13.2">
      <c r="F609" s="20"/>
      <c r="G609" s="20"/>
    </row>
    <row r="610" spans="6:7" ht="13.2">
      <c r="F610" s="20"/>
      <c r="G610" s="20"/>
    </row>
    <row r="611" spans="6:7" ht="13.2">
      <c r="F611" s="20"/>
      <c r="G611" s="20"/>
    </row>
    <row r="612" spans="6:7" ht="13.2">
      <c r="F612" s="20"/>
      <c r="G612" s="20"/>
    </row>
    <row r="613" spans="6:7" ht="13.2">
      <c r="F613" s="20"/>
      <c r="G613" s="20"/>
    </row>
    <row r="614" spans="6:7" ht="13.2">
      <c r="F614" s="20"/>
      <c r="G614" s="20"/>
    </row>
    <row r="615" spans="6:7" ht="13.2">
      <c r="F615" s="20"/>
      <c r="G615" s="20"/>
    </row>
    <row r="616" spans="6:7" ht="13.2">
      <c r="F616" s="20"/>
      <c r="G616" s="20"/>
    </row>
    <row r="617" spans="6:7" ht="13.2">
      <c r="F617" s="20"/>
      <c r="G617" s="20"/>
    </row>
    <row r="618" spans="6:7" ht="13.2">
      <c r="F618" s="20"/>
      <c r="G618" s="20"/>
    </row>
    <row r="619" spans="6:7" ht="13.2">
      <c r="F619" s="20"/>
      <c r="G619" s="20"/>
    </row>
    <row r="620" spans="6:7" ht="13.2">
      <c r="F620" s="20"/>
      <c r="G620" s="20"/>
    </row>
    <row r="621" spans="6:7" ht="13.2">
      <c r="F621" s="20"/>
      <c r="G621" s="20"/>
    </row>
    <row r="622" spans="6:7" ht="13.2">
      <c r="F622" s="20"/>
      <c r="G622" s="20"/>
    </row>
    <row r="623" spans="6:7" ht="13.2">
      <c r="F623" s="20"/>
      <c r="G623" s="20"/>
    </row>
    <row r="624" spans="6:7" ht="13.2">
      <c r="F624" s="20"/>
      <c r="G624" s="20"/>
    </row>
    <row r="625" spans="6:7" ht="13.2">
      <c r="F625" s="20"/>
      <c r="G625" s="20"/>
    </row>
    <row r="626" spans="6:7" ht="13.2">
      <c r="F626" s="20"/>
      <c r="G626" s="20"/>
    </row>
    <row r="627" spans="6:7" ht="13.2">
      <c r="F627" s="20"/>
      <c r="G627" s="20"/>
    </row>
    <row r="628" spans="6:7" ht="13.2">
      <c r="F628" s="20"/>
      <c r="G628" s="20"/>
    </row>
    <row r="629" spans="6:7" ht="13.2">
      <c r="F629" s="20"/>
      <c r="G629" s="20"/>
    </row>
    <row r="630" spans="6:7" ht="13.2">
      <c r="F630" s="20"/>
      <c r="G630" s="20"/>
    </row>
    <row r="631" spans="6:7" ht="13.2">
      <c r="F631" s="20"/>
      <c r="G631" s="20"/>
    </row>
    <row r="632" spans="6:7" ht="13.2">
      <c r="F632" s="20"/>
      <c r="G632" s="20"/>
    </row>
    <row r="633" spans="6:7" ht="13.2">
      <c r="F633" s="20"/>
      <c r="G633" s="20"/>
    </row>
    <row r="634" spans="6:7" ht="13.2">
      <c r="F634" s="20"/>
      <c r="G634" s="20"/>
    </row>
    <row r="635" spans="6:7" ht="13.2">
      <c r="F635" s="20"/>
      <c r="G635" s="20"/>
    </row>
    <row r="636" spans="6:7" ht="13.2">
      <c r="F636" s="20"/>
      <c r="G636" s="20"/>
    </row>
    <row r="637" spans="6:7" ht="13.2">
      <c r="F637" s="20"/>
      <c r="G637" s="20"/>
    </row>
    <row r="638" spans="6:7" ht="13.2">
      <c r="F638" s="20"/>
      <c r="G638" s="20"/>
    </row>
    <row r="639" spans="6:7" ht="13.2">
      <c r="F639" s="20"/>
      <c r="G639" s="20"/>
    </row>
    <row r="640" spans="6:7" ht="13.2">
      <c r="F640" s="20"/>
      <c r="G640" s="20"/>
    </row>
    <row r="641" spans="6:7" ht="13.2">
      <c r="F641" s="20"/>
      <c r="G641" s="20"/>
    </row>
    <row r="642" spans="6:7" ht="13.2">
      <c r="F642" s="20"/>
      <c r="G642" s="20"/>
    </row>
    <row r="643" spans="6:7" ht="13.2">
      <c r="F643" s="20"/>
      <c r="G643" s="20"/>
    </row>
    <row r="644" spans="6:7" ht="13.2">
      <c r="F644" s="20"/>
      <c r="G644" s="20"/>
    </row>
    <row r="645" spans="6:7" ht="13.2">
      <c r="F645" s="20"/>
      <c r="G645" s="20"/>
    </row>
    <row r="646" spans="6:7" ht="13.2">
      <c r="F646" s="20"/>
      <c r="G646" s="20"/>
    </row>
    <row r="647" spans="6:7" ht="13.2">
      <c r="F647" s="20"/>
      <c r="G647" s="20"/>
    </row>
    <row r="648" spans="6:7" ht="13.2">
      <c r="F648" s="20"/>
      <c r="G648" s="20"/>
    </row>
    <row r="649" spans="6:7" ht="13.2">
      <c r="F649" s="20"/>
      <c r="G649" s="20"/>
    </row>
    <row r="650" spans="6:7" ht="13.2">
      <c r="F650" s="20"/>
      <c r="G650" s="20"/>
    </row>
    <row r="651" spans="6:7" ht="13.2">
      <c r="F651" s="20"/>
      <c r="G651" s="20"/>
    </row>
    <row r="652" spans="6:7" ht="13.2">
      <c r="F652" s="20"/>
      <c r="G652" s="20"/>
    </row>
    <row r="653" spans="6:7" ht="13.2">
      <c r="F653" s="20"/>
      <c r="G653" s="20"/>
    </row>
    <row r="654" spans="6:7" ht="13.2">
      <c r="F654" s="20"/>
      <c r="G654" s="20"/>
    </row>
    <row r="655" spans="6:7" ht="13.2">
      <c r="F655" s="20"/>
      <c r="G655" s="20"/>
    </row>
    <row r="656" spans="6:7" ht="13.2">
      <c r="F656" s="20"/>
      <c r="G656" s="20"/>
    </row>
    <row r="657" spans="6:7" ht="13.2">
      <c r="F657" s="20"/>
      <c r="G657" s="20"/>
    </row>
    <row r="658" spans="6:7" ht="13.2">
      <c r="F658" s="20"/>
      <c r="G658" s="20"/>
    </row>
    <row r="659" spans="6:7" ht="13.2">
      <c r="F659" s="20"/>
      <c r="G659" s="20"/>
    </row>
    <row r="660" spans="6:7" ht="13.2">
      <c r="F660" s="20"/>
      <c r="G660" s="20"/>
    </row>
    <row r="661" spans="6:7" ht="13.2">
      <c r="F661" s="20"/>
      <c r="G661" s="20"/>
    </row>
    <row r="662" spans="6:7" ht="13.2">
      <c r="F662" s="20"/>
      <c r="G662" s="20"/>
    </row>
    <row r="663" spans="6:7" ht="13.2">
      <c r="F663" s="20"/>
      <c r="G663" s="20"/>
    </row>
    <row r="664" spans="6:7" ht="13.2">
      <c r="F664" s="20"/>
      <c r="G664" s="20"/>
    </row>
    <row r="665" spans="6:7" ht="13.2">
      <c r="F665" s="20"/>
      <c r="G665" s="20"/>
    </row>
    <row r="666" spans="6:7" ht="13.2">
      <c r="F666" s="20"/>
      <c r="G666" s="20"/>
    </row>
    <row r="667" spans="6:7" ht="13.2">
      <c r="F667" s="20"/>
      <c r="G667" s="20"/>
    </row>
    <row r="668" spans="6:7" ht="13.2">
      <c r="F668" s="20"/>
      <c r="G668" s="20"/>
    </row>
    <row r="669" spans="6:7" ht="13.2">
      <c r="F669" s="20"/>
      <c r="G669" s="20"/>
    </row>
    <row r="670" spans="6:7" ht="13.2">
      <c r="F670" s="20"/>
      <c r="G670" s="20"/>
    </row>
    <row r="671" spans="6:7" ht="13.2">
      <c r="F671" s="20"/>
      <c r="G671" s="20"/>
    </row>
    <row r="672" spans="6:7" ht="13.2">
      <c r="F672" s="20"/>
      <c r="G672" s="20"/>
    </row>
    <row r="673" spans="6:7" ht="13.2">
      <c r="F673" s="20"/>
      <c r="G673" s="20"/>
    </row>
    <row r="674" spans="6:7" ht="13.2">
      <c r="F674" s="20"/>
      <c r="G674" s="20"/>
    </row>
    <row r="675" spans="6:7" ht="13.2">
      <c r="F675" s="20"/>
      <c r="G675" s="20"/>
    </row>
    <row r="676" spans="6:7" ht="13.2">
      <c r="F676" s="20"/>
      <c r="G676" s="20"/>
    </row>
    <row r="677" spans="6:7" ht="13.2">
      <c r="F677" s="20"/>
      <c r="G677" s="20"/>
    </row>
    <row r="678" spans="6:7" ht="13.2">
      <c r="F678" s="20"/>
      <c r="G678" s="20"/>
    </row>
    <row r="679" spans="6:7" ht="13.2">
      <c r="F679" s="20"/>
      <c r="G679" s="20"/>
    </row>
    <row r="680" spans="6:7" ht="13.2">
      <c r="F680" s="20"/>
      <c r="G680" s="20"/>
    </row>
    <row r="681" spans="6:7" ht="13.2">
      <c r="F681" s="20"/>
      <c r="G681" s="20"/>
    </row>
    <row r="682" spans="6:7" ht="13.2">
      <c r="F682" s="20"/>
      <c r="G682" s="20"/>
    </row>
    <row r="683" spans="6:7" ht="13.2">
      <c r="F683" s="20"/>
      <c r="G683" s="20"/>
    </row>
    <row r="684" spans="6:7" ht="13.2">
      <c r="F684" s="20"/>
      <c r="G684" s="20"/>
    </row>
    <row r="685" spans="6:7" ht="13.2">
      <c r="F685" s="20"/>
      <c r="G685" s="20"/>
    </row>
    <row r="686" spans="6:7" ht="13.2">
      <c r="F686" s="20"/>
      <c r="G686" s="20"/>
    </row>
    <row r="687" spans="6:7" ht="13.2">
      <c r="F687" s="20"/>
      <c r="G687" s="20"/>
    </row>
    <row r="688" spans="6:7" ht="13.2">
      <c r="F688" s="20"/>
      <c r="G688" s="20"/>
    </row>
    <row r="689" spans="6:7" ht="13.2">
      <c r="F689" s="20"/>
      <c r="G689" s="20"/>
    </row>
    <row r="690" spans="6:7" ht="13.2">
      <c r="F690" s="20"/>
      <c r="G690" s="20"/>
    </row>
    <row r="691" spans="6:7" ht="13.2">
      <c r="F691" s="20"/>
      <c r="G691" s="20"/>
    </row>
    <row r="692" spans="6:7" ht="13.2">
      <c r="F692" s="20"/>
      <c r="G692" s="20"/>
    </row>
    <row r="693" spans="6:7" ht="13.2">
      <c r="F693" s="20"/>
      <c r="G693" s="20"/>
    </row>
    <row r="694" spans="6:7" ht="13.2">
      <c r="F694" s="20"/>
      <c r="G694" s="20"/>
    </row>
    <row r="695" spans="6:7" ht="13.2">
      <c r="F695" s="20"/>
      <c r="G695" s="20"/>
    </row>
    <row r="696" spans="6:7" ht="13.2">
      <c r="F696" s="20"/>
      <c r="G696" s="20"/>
    </row>
    <row r="697" spans="6:7" ht="13.2">
      <c r="F697" s="20"/>
      <c r="G697" s="20"/>
    </row>
    <row r="698" spans="6:7" ht="13.2">
      <c r="F698" s="20"/>
      <c r="G698" s="20"/>
    </row>
    <row r="699" spans="6:7" ht="13.2">
      <c r="F699" s="20"/>
      <c r="G699" s="20"/>
    </row>
    <row r="700" spans="6:7" ht="13.2">
      <c r="F700" s="20"/>
      <c r="G700" s="20"/>
    </row>
    <row r="701" spans="6:7" ht="13.2">
      <c r="F701" s="20"/>
      <c r="G701" s="20"/>
    </row>
    <row r="702" spans="6:7" ht="13.2">
      <c r="F702" s="20"/>
      <c r="G702" s="20"/>
    </row>
    <row r="703" spans="6:7" ht="13.2">
      <c r="F703" s="20"/>
      <c r="G703" s="20"/>
    </row>
    <row r="704" spans="6:7" ht="13.2">
      <c r="F704" s="20"/>
      <c r="G704" s="20"/>
    </row>
    <row r="705" spans="6:7" ht="13.2">
      <c r="F705" s="20"/>
      <c r="G705" s="20"/>
    </row>
    <row r="706" spans="6:7" ht="13.2">
      <c r="F706" s="20"/>
      <c r="G706" s="20"/>
    </row>
    <row r="707" spans="6:7" ht="13.2">
      <c r="F707" s="20"/>
      <c r="G707" s="20"/>
    </row>
    <row r="708" spans="6:7" ht="13.2">
      <c r="F708" s="20"/>
      <c r="G708" s="20"/>
    </row>
    <row r="709" spans="6:7" ht="13.2">
      <c r="F709" s="20"/>
      <c r="G709" s="20"/>
    </row>
    <row r="710" spans="6:7" ht="13.2">
      <c r="F710" s="20"/>
      <c r="G710" s="20"/>
    </row>
    <row r="711" spans="6:7" ht="13.2">
      <c r="F711" s="20"/>
      <c r="G711" s="20"/>
    </row>
    <row r="712" spans="6:7" ht="13.2">
      <c r="F712" s="20"/>
      <c r="G712" s="20"/>
    </row>
    <row r="713" spans="6:7" ht="13.2">
      <c r="F713" s="20"/>
      <c r="G713" s="20"/>
    </row>
    <row r="714" spans="6:7" ht="13.2">
      <c r="F714" s="20"/>
      <c r="G714" s="20"/>
    </row>
    <row r="715" spans="6:7" ht="13.2">
      <c r="F715" s="20"/>
      <c r="G715" s="20"/>
    </row>
    <row r="716" spans="6:7" ht="13.2">
      <c r="F716" s="20"/>
      <c r="G716" s="20"/>
    </row>
    <row r="717" spans="6:7" ht="13.2">
      <c r="F717" s="20"/>
      <c r="G717" s="20"/>
    </row>
    <row r="718" spans="6:7" ht="13.2">
      <c r="F718" s="20"/>
      <c r="G718" s="20"/>
    </row>
    <row r="719" spans="6:7" ht="13.2">
      <c r="F719" s="20"/>
      <c r="G719" s="20"/>
    </row>
    <row r="720" spans="6:7" ht="13.2">
      <c r="F720" s="20"/>
      <c r="G720" s="20"/>
    </row>
    <row r="721" spans="6:7" ht="13.2">
      <c r="F721" s="20"/>
      <c r="G721" s="20"/>
    </row>
    <row r="722" spans="6:7" ht="13.2">
      <c r="F722" s="20"/>
      <c r="G722" s="20"/>
    </row>
    <row r="723" spans="6:7" ht="13.2">
      <c r="F723" s="20"/>
      <c r="G723" s="20"/>
    </row>
    <row r="724" spans="6:7" ht="13.2">
      <c r="F724" s="20"/>
      <c r="G724" s="20"/>
    </row>
    <row r="725" spans="6:7" ht="13.2">
      <c r="F725" s="20"/>
      <c r="G725" s="20"/>
    </row>
    <row r="726" spans="6:7" ht="13.2">
      <c r="F726" s="20"/>
      <c r="G726" s="20"/>
    </row>
    <row r="727" spans="6:7" ht="13.2">
      <c r="F727" s="20"/>
      <c r="G727" s="20"/>
    </row>
    <row r="728" spans="6:7" ht="13.2">
      <c r="F728" s="20"/>
      <c r="G728" s="20"/>
    </row>
    <row r="729" spans="6:7" ht="13.2">
      <c r="F729" s="20"/>
      <c r="G729" s="20"/>
    </row>
    <row r="730" spans="6:7" ht="13.2">
      <c r="F730" s="20"/>
      <c r="G730" s="20"/>
    </row>
    <row r="731" spans="6:7" ht="13.2">
      <c r="F731" s="20"/>
      <c r="G731" s="20"/>
    </row>
    <row r="732" spans="6:7" ht="13.2">
      <c r="F732" s="20"/>
      <c r="G732" s="20"/>
    </row>
    <row r="733" spans="6:7" ht="13.2">
      <c r="F733" s="20"/>
      <c r="G733" s="20"/>
    </row>
    <row r="734" spans="6:7" ht="13.2">
      <c r="F734" s="20"/>
      <c r="G734" s="20"/>
    </row>
    <row r="735" spans="6:7" ht="13.2">
      <c r="F735" s="20"/>
      <c r="G735" s="20"/>
    </row>
    <row r="736" spans="6:7" ht="13.2">
      <c r="F736" s="20"/>
      <c r="G736" s="20"/>
    </row>
    <row r="737" spans="6:7" ht="13.2">
      <c r="F737" s="20"/>
      <c r="G737" s="20"/>
    </row>
    <row r="738" spans="6:7" ht="13.2">
      <c r="F738" s="20"/>
      <c r="G738" s="20"/>
    </row>
    <row r="739" spans="6:7" ht="13.2">
      <c r="F739" s="20"/>
      <c r="G739" s="20"/>
    </row>
    <row r="740" spans="6:7" ht="13.2">
      <c r="F740" s="20"/>
      <c r="G740" s="20"/>
    </row>
    <row r="741" spans="6:7" ht="13.2">
      <c r="F741" s="20"/>
      <c r="G741" s="20"/>
    </row>
    <row r="742" spans="6:7" ht="13.2">
      <c r="F742" s="20"/>
      <c r="G742" s="20"/>
    </row>
    <row r="743" spans="6:7" ht="13.2">
      <c r="F743" s="20"/>
      <c r="G743" s="20"/>
    </row>
    <row r="744" spans="6:7" ht="13.2">
      <c r="F744" s="20"/>
      <c r="G744" s="20"/>
    </row>
    <row r="745" spans="6:7" ht="13.2">
      <c r="F745" s="20"/>
      <c r="G745" s="20"/>
    </row>
    <row r="746" spans="6:7" ht="13.2">
      <c r="F746" s="20"/>
      <c r="G746" s="20"/>
    </row>
    <row r="747" spans="6:7" ht="13.2">
      <c r="F747" s="20"/>
      <c r="G747" s="20"/>
    </row>
    <row r="748" spans="6:7" ht="13.2">
      <c r="F748" s="20"/>
      <c r="G748" s="20"/>
    </row>
    <row r="749" spans="6:7" ht="13.2">
      <c r="F749" s="20"/>
      <c r="G749" s="20"/>
    </row>
    <row r="750" spans="6:7" ht="13.2">
      <c r="F750" s="20"/>
      <c r="G750" s="20"/>
    </row>
    <row r="751" spans="6:7" ht="13.2">
      <c r="F751" s="20"/>
      <c r="G751" s="20"/>
    </row>
    <row r="752" spans="6:7" ht="13.2">
      <c r="F752" s="20"/>
      <c r="G752" s="20"/>
    </row>
    <row r="753" spans="6:7" ht="13.2">
      <c r="F753" s="20"/>
      <c r="G753" s="20"/>
    </row>
    <row r="754" spans="6:7" ht="13.2">
      <c r="F754" s="20"/>
      <c r="G754" s="20"/>
    </row>
    <row r="755" spans="6:7" ht="13.2">
      <c r="F755" s="20"/>
      <c r="G755" s="20"/>
    </row>
    <row r="756" spans="6:7" ht="13.2">
      <c r="F756" s="20"/>
      <c r="G756" s="20"/>
    </row>
    <row r="757" spans="6:7" ht="13.2">
      <c r="F757" s="20"/>
      <c r="G757" s="20"/>
    </row>
    <row r="758" spans="6:7" ht="13.2">
      <c r="F758" s="20"/>
      <c r="G758" s="20"/>
    </row>
    <row r="759" spans="6:7" ht="13.2">
      <c r="F759" s="20"/>
      <c r="G759" s="20"/>
    </row>
    <row r="760" spans="6:7" ht="13.2">
      <c r="F760" s="20"/>
      <c r="G760" s="20"/>
    </row>
    <row r="761" spans="6:7" ht="13.2">
      <c r="F761" s="20"/>
      <c r="G761" s="20"/>
    </row>
    <row r="762" spans="6:7" ht="13.2">
      <c r="F762" s="20"/>
      <c r="G762" s="20"/>
    </row>
    <row r="763" spans="6:7" ht="13.2">
      <c r="F763" s="20"/>
      <c r="G763" s="20"/>
    </row>
    <row r="764" spans="6:7" ht="13.2">
      <c r="F764" s="20"/>
      <c r="G764" s="20"/>
    </row>
    <row r="765" spans="6:7" ht="13.2">
      <c r="F765" s="20"/>
      <c r="G765" s="20"/>
    </row>
    <row r="766" spans="6:7" ht="13.2">
      <c r="F766" s="20"/>
      <c r="G766" s="20"/>
    </row>
    <row r="767" spans="6:7" ht="13.2">
      <c r="F767" s="20"/>
      <c r="G767" s="20"/>
    </row>
    <row r="768" spans="6:7" ht="13.2">
      <c r="F768" s="20"/>
      <c r="G768" s="20"/>
    </row>
    <row r="769" spans="6:7" ht="13.2">
      <c r="F769" s="20"/>
      <c r="G769" s="20"/>
    </row>
    <row r="770" spans="6:7" ht="13.2">
      <c r="F770" s="20"/>
      <c r="G770" s="20"/>
    </row>
    <row r="771" spans="6:7" ht="13.2">
      <c r="F771" s="20"/>
      <c r="G771" s="20"/>
    </row>
    <row r="772" spans="6:7" ht="13.2">
      <c r="F772" s="20"/>
      <c r="G772" s="20"/>
    </row>
    <row r="773" spans="6:7" ht="13.2">
      <c r="F773" s="20"/>
      <c r="G773" s="20"/>
    </row>
    <row r="774" spans="6:7" ht="13.2">
      <c r="F774" s="20"/>
      <c r="G774" s="20"/>
    </row>
    <row r="775" spans="6:7" ht="13.2">
      <c r="F775" s="20"/>
      <c r="G775" s="20"/>
    </row>
    <row r="776" spans="6:7" ht="13.2">
      <c r="F776" s="20"/>
      <c r="G776" s="20"/>
    </row>
    <row r="777" spans="6:7" ht="13.2">
      <c r="F777" s="20"/>
      <c r="G777" s="20"/>
    </row>
    <row r="778" spans="6:7" ht="13.2">
      <c r="F778" s="20"/>
      <c r="G778" s="20"/>
    </row>
    <row r="779" spans="6:7" ht="13.2">
      <c r="F779" s="20"/>
      <c r="G779" s="20"/>
    </row>
    <row r="780" spans="6:7" ht="13.2">
      <c r="F780" s="20"/>
      <c r="G780" s="20"/>
    </row>
    <row r="781" spans="6:7" ht="13.2">
      <c r="F781" s="20"/>
      <c r="G781" s="20"/>
    </row>
    <row r="782" spans="6:7" ht="13.2">
      <c r="F782" s="20"/>
      <c r="G782" s="20"/>
    </row>
    <row r="783" spans="6:7" ht="13.2">
      <c r="F783" s="20"/>
      <c r="G783" s="20"/>
    </row>
    <row r="784" spans="6:7" ht="13.2">
      <c r="F784" s="20"/>
      <c r="G784" s="20"/>
    </row>
    <row r="785" spans="6:7" ht="13.2">
      <c r="F785" s="20"/>
      <c r="G785" s="20"/>
    </row>
    <row r="786" spans="6:7" ht="13.2">
      <c r="F786" s="20"/>
      <c r="G786" s="20"/>
    </row>
    <row r="787" spans="6:7" ht="13.2">
      <c r="F787" s="20"/>
      <c r="G787" s="20"/>
    </row>
    <row r="788" spans="6:7" ht="13.2">
      <c r="F788" s="20"/>
      <c r="G788" s="20"/>
    </row>
    <row r="789" spans="6:7" ht="13.2">
      <c r="F789" s="20"/>
      <c r="G789" s="20"/>
    </row>
    <row r="790" spans="6:7" ht="13.2">
      <c r="F790" s="20"/>
      <c r="G790" s="20"/>
    </row>
    <row r="791" spans="6:7" ht="13.2">
      <c r="F791" s="20"/>
      <c r="G791" s="20"/>
    </row>
    <row r="792" spans="6:7" ht="13.2">
      <c r="F792" s="20"/>
      <c r="G792" s="20"/>
    </row>
    <row r="793" spans="6:7" ht="13.2">
      <c r="F793" s="20"/>
      <c r="G793" s="20"/>
    </row>
    <row r="794" spans="6:7" ht="13.2">
      <c r="F794" s="20"/>
      <c r="G794" s="20"/>
    </row>
    <row r="795" spans="6:7" ht="13.2">
      <c r="F795" s="20"/>
      <c r="G795" s="20"/>
    </row>
    <row r="796" spans="6:7" ht="13.2">
      <c r="F796" s="20"/>
      <c r="G796" s="20"/>
    </row>
    <row r="797" spans="6:7" ht="13.2">
      <c r="F797" s="20"/>
      <c r="G797" s="20"/>
    </row>
    <row r="798" spans="6:7" ht="13.2">
      <c r="F798" s="20"/>
      <c r="G798" s="20"/>
    </row>
    <row r="799" spans="6:7" ht="13.2">
      <c r="F799" s="20"/>
      <c r="G799" s="20"/>
    </row>
    <row r="800" spans="6:7" ht="13.2">
      <c r="F800" s="20"/>
      <c r="G800" s="20"/>
    </row>
    <row r="801" spans="6:7" ht="13.2">
      <c r="F801" s="20"/>
      <c r="G801" s="20"/>
    </row>
    <row r="802" spans="6:7" ht="13.2">
      <c r="F802" s="20"/>
      <c r="G802" s="20"/>
    </row>
    <row r="803" spans="6:7" ht="13.2">
      <c r="F803" s="20"/>
      <c r="G803" s="20"/>
    </row>
    <row r="804" spans="6:7" ht="13.2">
      <c r="F804" s="20"/>
      <c r="G804" s="20"/>
    </row>
    <row r="805" spans="6:7" ht="13.2">
      <c r="F805" s="20"/>
      <c r="G805" s="20"/>
    </row>
    <row r="806" spans="6:7" ht="13.2">
      <c r="F806" s="20"/>
      <c r="G806" s="20"/>
    </row>
    <row r="807" spans="6:7" ht="13.2">
      <c r="F807" s="20"/>
      <c r="G807" s="20"/>
    </row>
    <row r="808" spans="6:7" ht="13.2">
      <c r="F808" s="20"/>
      <c r="G808" s="20"/>
    </row>
    <row r="809" spans="6:7" ht="13.2">
      <c r="F809" s="20"/>
      <c r="G809" s="20"/>
    </row>
    <row r="810" spans="6:7" ht="13.2">
      <c r="F810" s="20"/>
      <c r="G810" s="20"/>
    </row>
    <row r="811" spans="6:7" ht="13.2">
      <c r="F811" s="20"/>
      <c r="G811" s="20"/>
    </row>
    <row r="812" spans="6:7" ht="13.2">
      <c r="F812" s="20"/>
      <c r="G812" s="20"/>
    </row>
    <row r="813" spans="6:7" ht="13.2">
      <c r="F813" s="20"/>
      <c r="G813" s="20"/>
    </row>
    <row r="814" spans="6:7" ht="13.2">
      <c r="F814" s="20"/>
      <c r="G814" s="20"/>
    </row>
    <row r="815" spans="6:7" ht="13.2">
      <c r="F815" s="20"/>
      <c r="G815" s="20"/>
    </row>
    <row r="816" spans="6:7" ht="13.2">
      <c r="F816" s="20"/>
      <c r="G816" s="20"/>
    </row>
    <row r="817" spans="6:7" ht="13.2">
      <c r="F817" s="20"/>
      <c r="G817" s="20"/>
    </row>
    <row r="818" spans="6:7" ht="13.2">
      <c r="F818" s="20"/>
      <c r="G818" s="20"/>
    </row>
    <row r="819" spans="6:7" ht="13.2">
      <c r="F819" s="20"/>
      <c r="G819" s="20"/>
    </row>
    <row r="820" spans="6:7" ht="13.2">
      <c r="F820" s="20"/>
      <c r="G820" s="20"/>
    </row>
    <row r="821" spans="6:7" ht="13.2">
      <c r="F821" s="20"/>
      <c r="G821" s="20"/>
    </row>
    <row r="822" spans="6:7" ht="13.2">
      <c r="F822" s="20"/>
      <c r="G822" s="20"/>
    </row>
    <row r="823" spans="6:7" ht="13.2">
      <c r="F823" s="20"/>
      <c r="G823" s="20"/>
    </row>
    <row r="824" spans="6:7" ht="13.2">
      <c r="F824" s="20"/>
      <c r="G824" s="20"/>
    </row>
    <row r="825" spans="6:7" ht="13.2">
      <c r="F825" s="20"/>
      <c r="G825" s="20"/>
    </row>
    <row r="826" spans="6:7" ht="13.2">
      <c r="F826" s="20"/>
      <c r="G826" s="20"/>
    </row>
    <row r="827" spans="6:7" ht="13.2">
      <c r="F827" s="20"/>
      <c r="G827" s="20"/>
    </row>
    <row r="828" spans="6:7" ht="13.2">
      <c r="F828" s="20"/>
      <c r="G828" s="20"/>
    </row>
    <row r="829" spans="6:7" ht="13.2">
      <c r="F829" s="20"/>
      <c r="G829" s="20"/>
    </row>
    <row r="830" spans="6:7" ht="13.2">
      <c r="F830" s="20"/>
      <c r="G830" s="20"/>
    </row>
    <row r="831" spans="6:7" ht="13.2">
      <c r="F831" s="20"/>
      <c r="G831" s="20"/>
    </row>
    <row r="832" spans="6:7" ht="13.2">
      <c r="F832" s="20"/>
      <c r="G832" s="20"/>
    </row>
    <row r="833" spans="6:7" ht="13.2">
      <c r="F833" s="20"/>
      <c r="G833" s="20"/>
    </row>
    <row r="834" spans="6:7" ht="13.2">
      <c r="F834" s="20"/>
      <c r="G834" s="20"/>
    </row>
    <row r="835" spans="6:7" ht="13.2">
      <c r="F835" s="20"/>
      <c r="G835" s="20"/>
    </row>
    <row r="836" spans="6:7" ht="13.2">
      <c r="F836" s="20"/>
      <c r="G836" s="20"/>
    </row>
    <row r="837" spans="6:7" ht="13.2">
      <c r="F837" s="20"/>
      <c r="G837" s="20"/>
    </row>
    <row r="838" spans="6:7" ht="13.2">
      <c r="F838" s="20"/>
      <c r="G838" s="20"/>
    </row>
    <row r="839" spans="6:7" ht="13.2">
      <c r="F839" s="20"/>
      <c r="G839" s="20"/>
    </row>
    <row r="840" spans="6:7" ht="13.2">
      <c r="F840" s="20"/>
      <c r="G840" s="20"/>
    </row>
    <row r="841" spans="6:7" ht="13.2">
      <c r="F841" s="20"/>
      <c r="G841" s="20"/>
    </row>
    <row r="842" spans="6:7" ht="13.2">
      <c r="F842" s="20"/>
      <c r="G842" s="20"/>
    </row>
    <row r="843" spans="6:7" ht="13.2">
      <c r="F843" s="20"/>
      <c r="G843" s="20"/>
    </row>
    <row r="844" spans="6:7" ht="13.2">
      <c r="F844" s="20"/>
      <c r="G844" s="20"/>
    </row>
    <row r="845" spans="6:7" ht="13.2">
      <c r="F845" s="20"/>
      <c r="G845" s="20"/>
    </row>
    <row r="846" spans="6:7" ht="13.2">
      <c r="F846" s="20"/>
      <c r="G846" s="20"/>
    </row>
    <row r="847" spans="6:7" ht="13.2">
      <c r="F847" s="20"/>
      <c r="G847" s="20"/>
    </row>
    <row r="848" spans="6:7" ht="13.2">
      <c r="F848" s="20"/>
      <c r="G848" s="20"/>
    </row>
    <row r="849" spans="6:7" ht="13.2">
      <c r="F849" s="20"/>
      <c r="G849" s="20"/>
    </row>
    <row r="850" spans="6:7" ht="13.2">
      <c r="F850" s="20"/>
      <c r="G850" s="20"/>
    </row>
    <row r="851" spans="6:7" ht="13.2">
      <c r="F851" s="20"/>
      <c r="G851" s="20"/>
    </row>
    <row r="852" spans="6:7" ht="13.2">
      <c r="F852" s="20"/>
      <c r="G852" s="20"/>
    </row>
    <row r="853" spans="6:7" ht="13.2">
      <c r="F853" s="20"/>
      <c r="G853" s="20"/>
    </row>
    <row r="854" spans="6:7" ht="13.2">
      <c r="F854" s="20"/>
      <c r="G854" s="20"/>
    </row>
    <row r="855" spans="6:7" ht="13.2">
      <c r="F855" s="20"/>
      <c r="G855" s="20"/>
    </row>
    <row r="856" spans="6:7" ht="13.2">
      <c r="F856" s="20"/>
      <c r="G856" s="20"/>
    </row>
    <row r="857" spans="6:7" ht="13.2">
      <c r="F857" s="20"/>
      <c r="G857" s="20"/>
    </row>
    <row r="858" spans="6:7" ht="13.2">
      <c r="F858" s="20"/>
      <c r="G858" s="20"/>
    </row>
    <row r="859" spans="6:7" ht="13.2">
      <c r="F859" s="20"/>
      <c r="G859" s="20"/>
    </row>
    <row r="860" spans="6:7" ht="13.2">
      <c r="F860" s="20"/>
      <c r="G860" s="20"/>
    </row>
    <row r="861" spans="6:7" ht="13.2">
      <c r="F861" s="20"/>
      <c r="G861" s="20"/>
    </row>
    <row r="862" spans="6:7" ht="13.2">
      <c r="F862" s="20"/>
      <c r="G862" s="20"/>
    </row>
    <row r="863" spans="6:7" ht="13.2">
      <c r="F863" s="20"/>
      <c r="G863" s="20"/>
    </row>
    <row r="864" spans="6:7" ht="13.2">
      <c r="F864" s="20"/>
      <c r="G864" s="20"/>
    </row>
    <row r="865" spans="6:7" ht="13.2">
      <c r="F865" s="20"/>
      <c r="G865" s="20"/>
    </row>
    <row r="866" spans="6:7" ht="13.2">
      <c r="F866" s="20"/>
      <c r="G866" s="20"/>
    </row>
    <row r="867" spans="6:7" ht="13.2">
      <c r="F867" s="20"/>
      <c r="G867" s="20"/>
    </row>
    <row r="868" spans="6:7" ht="13.2">
      <c r="F868" s="20"/>
      <c r="G868" s="20"/>
    </row>
    <row r="869" spans="6:7" ht="13.2">
      <c r="F869" s="20"/>
      <c r="G869" s="20"/>
    </row>
    <row r="870" spans="6:7" ht="13.2">
      <c r="F870" s="20"/>
      <c r="G870" s="20"/>
    </row>
    <row r="871" spans="6:7" ht="13.2">
      <c r="F871" s="20"/>
      <c r="G871" s="20"/>
    </row>
    <row r="872" spans="6:7" ht="13.2">
      <c r="F872" s="20"/>
      <c r="G872" s="20"/>
    </row>
    <row r="873" spans="6:7" ht="13.2">
      <c r="F873" s="20"/>
      <c r="G873" s="20"/>
    </row>
    <row r="874" spans="6:7" ht="13.2">
      <c r="F874" s="20"/>
      <c r="G874" s="20"/>
    </row>
    <row r="875" spans="6:7" ht="13.2">
      <c r="F875" s="20"/>
      <c r="G875" s="20"/>
    </row>
    <row r="876" spans="6:7" ht="13.2">
      <c r="F876" s="20"/>
      <c r="G876" s="20"/>
    </row>
    <row r="877" spans="6:7" ht="13.2">
      <c r="F877" s="20"/>
      <c r="G877" s="20"/>
    </row>
    <row r="878" spans="6:7" ht="13.2">
      <c r="F878" s="20"/>
      <c r="G878" s="20"/>
    </row>
    <row r="879" spans="6:7" ht="13.2">
      <c r="F879" s="20"/>
      <c r="G879" s="20"/>
    </row>
    <row r="880" spans="6:7" ht="13.2">
      <c r="F880" s="20"/>
      <c r="G880" s="20"/>
    </row>
    <row r="881" spans="6:7" ht="13.2">
      <c r="F881" s="20"/>
      <c r="G881" s="20"/>
    </row>
    <row r="882" spans="6:7" ht="13.2">
      <c r="F882" s="20"/>
      <c r="G882" s="20"/>
    </row>
    <row r="883" spans="6:7" ht="13.2">
      <c r="F883" s="20"/>
      <c r="G883" s="20"/>
    </row>
    <row r="884" spans="6:7" ht="13.2">
      <c r="F884" s="20"/>
      <c r="G884" s="20"/>
    </row>
    <row r="885" spans="6:7" ht="13.2">
      <c r="F885" s="20"/>
      <c r="G885" s="20"/>
    </row>
    <row r="886" spans="6:7" ht="13.2">
      <c r="F886" s="20"/>
      <c r="G886" s="20"/>
    </row>
    <row r="887" spans="6:7" ht="13.2">
      <c r="F887" s="20"/>
      <c r="G887" s="20"/>
    </row>
    <row r="888" spans="6:7" ht="13.2">
      <c r="F888" s="20"/>
      <c r="G888" s="20"/>
    </row>
    <row r="889" spans="6:7" ht="13.2">
      <c r="F889" s="20"/>
      <c r="G889" s="20"/>
    </row>
    <row r="890" spans="6:7" ht="13.2">
      <c r="F890" s="20"/>
      <c r="G890" s="20"/>
    </row>
    <row r="891" spans="6:7" ht="13.2">
      <c r="F891" s="20"/>
      <c r="G891" s="20"/>
    </row>
    <row r="892" spans="6:7" ht="13.2">
      <c r="F892" s="20"/>
      <c r="G892" s="20"/>
    </row>
    <row r="893" spans="6:7" ht="13.2">
      <c r="F893" s="20"/>
      <c r="G893" s="20"/>
    </row>
    <row r="894" spans="6:7" ht="13.2">
      <c r="F894" s="20"/>
      <c r="G894" s="20"/>
    </row>
    <row r="895" spans="6:7" ht="13.2">
      <c r="F895" s="20"/>
      <c r="G895" s="20"/>
    </row>
    <row r="896" spans="6:7" ht="13.2">
      <c r="F896" s="20"/>
      <c r="G896" s="20"/>
    </row>
    <row r="897" spans="6:7" ht="13.2">
      <c r="F897" s="20"/>
      <c r="G897" s="20"/>
    </row>
    <row r="898" spans="6:7" ht="13.2">
      <c r="F898" s="20"/>
      <c r="G898" s="20"/>
    </row>
    <row r="899" spans="6:7" ht="13.2">
      <c r="F899" s="20"/>
      <c r="G899" s="20"/>
    </row>
    <row r="900" spans="6:7" ht="13.2">
      <c r="F900" s="20"/>
      <c r="G900" s="20"/>
    </row>
    <row r="901" spans="6:7" ht="13.2">
      <c r="F901" s="20"/>
      <c r="G901" s="20"/>
    </row>
    <row r="902" spans="6:7" ht="13.2">
      <c r="F902" s="20"/>
      <c r="G902" s="20"/>
    </row>
    <row r="903" spans="6:7" ht="13.2">
      <c r="F903" s="20"/>
      <c r="G903" s="20"/>
    </row>
    <row r="904" spans="6:7" ht="13.2">
      <c r="F904" s="20"/>
      <c r="G904" s="20"/>
    </row>
    <row r="905" spans="6:7" ht="13.2">
      <c r="F905" s="20"/>
      <c r="G905" s="20"/>
    </row>
    <row r="906" spans="6:7" ht="13.2">
      <c r="F906" s="20"/>
      <c r="G906" s="20"/>
    </row>
    <row r="907" spans="6:7" ht="13.2">
      <c r="F907" s="20"/>
      <c r="G907" s="20"/>
    </row>
    <row r="908" spans="6:7" ht="13.2">
      <c r="F908" s="20"/>
      <c r="G908" s="20"/>
    </row>
    <row r="909" spans="6:7" ht="13.2">
      <c r="F909" s="20"/>
      <c r="G909" s="20"/>
    </row>
    <row r="910" spans="6:7" ht="13.2">
      <c r="F910" s="20"/>
      <c r="G910" s="20"/>
    </row>
    <row r="911" spans="6:7" ht="13.2">
      <c r="F911" s="20"/>
      <c r="G911" s="20"/>
    </row>
    <row r="912" spans="6:7" ht="13.2">
      <c r="F912" s="20"/>
      <c r="G912" s="20"/>
    </row>
    <row r="913" spans="6:7" ht="13.2">
      <c r="F913" s="20"/>
      <c r="G913" s="20"/>
    </row>
    <row r="914" spans="6:7" ht="13.2">
      <c r="F914" s="20"/>
      <c r="G914" s="20"/>
    </row>
    <row r="915" spans="6:7" ht="13.2">
      <c r="F915" s="20"/>
      <c r="G915" s="20"/>
    </row>
    <row r="916" spans="6:7" ht="13.2">
      <c r="F916" s="20"/>
      <c r="G916" s="20"/>
    </row>
    <row r="917" spans="6:7" ht="13.2">
      <c r="F917" s="20"/>
      <c r="G917" s="20"/>
    </row>
    <row r="918" spans="6:7" ht="13.2">
      <c r="F918" s="20"/>
      <c r="G918" s="20"/>
    </row>
    <row r="919" spans="6:7" ht="13.2">
      <c r="F919" s="20"/>
      <c r="G919" s="20"/>
    </row>
    <row r="920" spans="6:7" ht="13.2">
      <c r="F920" s="20"/>
      <c r="G920" s="20"/>
    </row>
    <row r="921" spans="6:7" ht="13.2">
      <c r="F921" s="20"/>
      <c r="G921" s="20"/>
    </row>
    <row r="922" spans="6:7" ht="13.2">
      <c r="F922" s="20"/>
      <c r="G922" s="20"/>
    </row>
    <row r="923" spans="6:7" ht="13.2">
      <c r="F923" s="20"/>
      <c r="G923" s="20"/>
    </row>
    <row r="924" spans="6:7" ht="13.2">
      <c r="F924" s="20"/>
      <c r="G924" s="20"/>
    </row>
    <row r="925" spans="6:7" ht="13.2">
      <c r="F925" s="20"/>
      <c r="G925" s="20"/>
    </row>
    <row r="926" spans="6:7" ht="13.2">
      <c r="F926" s="20"/>
      <c r="G926" s="20"/>
    </row>
    <row r="927" spans="6:7" ht="13.2">
      <c r="F927" s="20"/>
      <c r="G927" s="20"/>
    </row>
    <row r="928" spans="6:7" ht="13.2">
      <c r="F928" s="20"/>
      <c r="G928" s="20"/>
    </row>
    <row r="929" spans="6:7" ht="13.2">
      <c r="F929" s="20"/>
      <c r="G929" s="20"/>
    </row>
    <row r="930" spans="6:7" ht="13.2">
      <c r="F930" s="20"/>
      <c r="G930" s="20"/>
    </row>
    <row r="931" spans="6:7" ht="13.2">
      <c r="F931" s="20"/>
      <c r="G931" s="20"/>
    </row>
    <row r="932" spans="6:7" ht="13.2">
      <c r="F932" s="20"/>
      <c r="G932" s="20"/>
    </row>
    <row r="933" spans="6:7" ht="13.2">
      <c r="F933" s="20"/>
      <c r="G933" s="20"/>
    </row>
    <row r="934" spans="6:7" ht="13.2">
      <c r="F934" s="20"/>
      <c r="G934" s="20"/>
    </row>
    <row r="935" spans="6:7" ht="13.2">
      <c r="F935" s="20"/>
      <c r="G935" s="20"/>
    </row>
    <row r="936" spans="6:7" ht="13.2">
      <c r="F936" s="20"/>
      <c r="G936" s="20"/>
    </row>
    <row r="937" spans="6:7" ht="13.2">
      <c r="F937" s="20"/>
      <c r="G937" s="20"/>
    </row>
    <row r="938" spans="6:7" ht="13.2">
      <c r="F938" s="20"/>
      <c r="G938" s="20"/>
    </row>
    <row r="939" spans="6:7" ht="13.2">
      <c r="F939" s="20"/>
      <c r="G939" s="20"/>
    </row>
    <row r="940" spans="6:7" ht="13.2">
      <c r="F940" s="20"/>
      <c r="G940" s="20"/>
    </row>
    <row r="941" spans="6:7" ht="13.2">
      <c r="F941" s="20"/>
      <c r="G941" s="20"/>
    </row>
    <row r="942" spans="6:7" ht="13.2">
      <c r="F942" s="20"/>
      <c r="G942" s="20"/>
    </row>
    <row r="943" spans="6:7" ht="13.2">
      <c r="F943" s="20"/>
      <c r="G943" s="20"/>
    </row>
    <row r="944" spans="6:7" ht="13.2">
      <c r="F944" s="20"/>
      <c r="G944" s="20"/>
    </row>
    <row r="945" spans="6:7" ht="13.2">
      <c r="F945" s="20"/>
      <c r="G945" s="20"/>
    </row>
    <row r="946" spans="6:7" ht="13.2">
      <c r="F946" s="20"/>
      <c r="G946" s="20"/>
    </row>
    <row r="947" spans="6:7" ht="13.2">
      <c r="F947" s="20"/>
      <c r="G947" s="20"/>
    </row>
    <row r="948" spans="6:7" ht="13.2">
      <c r="F948" s="20"/>
      <c r="G948" s="20"/>
    </row>
    <row r="949" spans="6:7" ht="13.2">
      <c r="F949" s="20"/>
      <c r="G949" s="20"/>
    </row>
    <row r="950" spans="6:7" ht="13.2">
      <c r="F950" s="20"/>
      <c r="G950" s="20"/>
    </row>
    <row r="951" spans="6:7" ht="13.2">
      <c r="F951" s="20"/>
      <c r="G951" s="20"/>
    </row>
    <row r="952" spans="6:7" ht="13.2">
      <c r="F952" s="20"/>
      <c r="G952" s="20"/>
    </row>
    <row r="953" spans="6:7" ht="13.2">
      <c r="F953" s="20"/>
      <c r="G953" s="20"/>
    </row>
    <row r="954" spans="6:7" ht="13.2">
      <c r="F954" s="20"/>
      <c r="G954" s="20"/>
    </row>
    <row r="955" spans="6:7" ht="13.2">
      <c r="F955" s="20"/>
      <c r="G955" s="20"/>
    </row>
    <row r="956" spans="6:7" ht="13.2">
      <c r="F956" s="20"/>
      <c r="G956" s="20"/>
    </row>
    <row r="957" spans="6:7" ht="13.2">
      <c r="F957" s="20"/>
      <c r="G957" s="20"/>
    </row>
    <row r="958" spans="6:7" ht="13.2">
      <c r="F958" s="20"/>
      <c r="G958" s="20"/>
    </row>
    <row r="959" spans="6:7" ht="13.2">
      <c r="F959" s="20"/>
      <c r="G959" s="20"/>
    </row>
    <row r="960" spans="6:7" ht="13.2">
      <c r="F960" s="20"/>
      <c r="G960" s="20"/>
    </row>
    <row r="961" spans="6:7" ht="13.2">
      <c r="F961" s="20"/>
      <c r="G961" s="20"/>
    </row>
    <row r="962" spans="6:7" ht="13.2">
      <c r="F962" s="20"/>
      <c r="G962" s="20"/>
    </row>
    <row r="963" spans="6:7" ht="13.2">
      <c r="F963" s="20"/>
      <c r="G963" s="20"/>
    </row>
    <row r="964" spans="6:7" ht="13.2">
      <c r="F964" s="20"/>
      <c r="G964" s="20"/>
    </row>
    <row r="965" spans="6:7" ht="13.2">
      <c r="F965" s="20"/>
      <c r="G965" s="20"/>
    </row>
    <row r="966" spans="6:7" ht="13.2">
      <c r="F966" s="20"/>
      <c r="G966" s="20"/>
    </row>
    <row r="967" spans="6:7" ht="13.2">
      <c r="F967" s="20"/>
      <c r="G967" s="20"/>
    </row>
    <row r="968" spans="6:7" ht="13.2">
      <c r="F968" s="20"/>
      <c r="G968" s="20"/>
    </row>
    <row r="969" spans="6:7" ht="13.2">
      <c r="F969" s="20"/>
      <c r="G969" s="20"/>
    </row>
    <row r="970" spans="6:7" ht="13.2">
      <c r="F970" s="20"/>
      <c r="G970" s="20"/>
    </row>
    <row r="971" spans="6:7" ht="13.2">
      <c r="F971" s="20"/>
      <c r="G971" s="20"/>
    </row>
    <row r="972" spans="6:7" ht="13.2">
      <c r="F972" s="20"/>
      <c r="G972" s="20"/>
    </row>
    <row r="973" spans="6:7" ht="13.2">
      <c r="F973" s="20"/>
      <c r="G973" s="20"/>
    </row>
    <row r="974" spans="6:7" ht="13.2">
      <c r="F974" s="20"/>
      <c r="G974" s="20"/>
    </row>
    <row r="975" spans="6:7" ht="13.2">
      <c r="F975" s="20"/>
      <c r="G975" s="20"/>
    </row>
    <row r="976" spans="6:7" ht="13.2">
      <c r="F976" s="20"/>
      <c r="G976" s="20"/>
    </row>
    <row r="977" spans="6:7" ht="13.2">
      <c r="F977" s="20"/>
      <c r="G977" s="20"/>
    </row>
    <row r="978" spans="6:7" ht="13.2">
      <c r="F978" s="20"/>
      <c r="G978" s="20"/>
    </row>
    <row r="979" spans="6:7" ht="13.2">
      <c r="F979" s="20"/>
      <c r="G979" s="20"/>
    </row>
    <row r="980" spans="6:7" ht="13.2">
      <c r="F980" s="20"/>
      <c r="G980" s="20"/>
    </row>
    <row r="981" spans="6:7" ht="13.2">
      <c r="F981" s="20"/>
      <c r="G981" s="20"/>
    </row>
    <row r="982" spans="6:7" ht="13.2">
      <c r="F982" s="20"/>
      <c r="G982" s="20"/>
    </row>
    <row r="983" spans="6:7" ht="13.2">
      <c r="F983" s="20"/>
      <c r="G983" s="20"/>
    </row>
    <row r="984" spans="6:7" ht="13.2">
      <c r="F984" s="20"/>
      <c r="G984" s="20"/>
    </row>
    <row r="985" spans="6:7" ht="13.2">
      <c r="F985" s="20"/>
      <c r="G985" s="20"/>
    </row>
    <row r="986" spans="6:7" ht="13.2">
      <c r="F986" s="20"/>
      <c r="G986" s="20"/>
    </row>
    <row r="987" spans="6:7" ht="13.2">
      <c r="F987" s="20"/>
      <c r="G987" s="20"/>
    </row>
    <row r="988" spans="6:7" ht="13.2">
      <c r="F988" s="20"/>
      <c r="G988" s="20"/>
    </row>
    <row r="989" spans="6:7" ht="13.2">
      <c r="F989" s="20"/>
      <c r="G989" s="20"/>
    </row>
    <row r="990" spans="6:7" ht="13.2">
      <c r="F990" s="20"/>
      <c r="G990" s="20"/>
    </row>
    <row r="991" spans="6:7" ht="13.2">
      <c r="F991" s="20"/>
      <c r="G991" s="20"/>
    </row>
    <row r="992" spans="6:7" ht="13.2">
      <c r="F992" s="20"/>
      <c r="G992" s="20"/>
    </row>
    <row r="993" spans="6:7" ht="13.2">
      <c r="F993" s="20"/>
      <c r="G993" s="20"/>
    </row>
    <row r="994" spans="6:7" ht="13.2">
      <c r="F994" s="20"/>
      <c r="G994" s="20"/>
    </row>
    <row r="995" spans="6:7" ht="13.2">
      <c r="F995" s="20"/>
      <c r="G995" s="20"/>
    </row>
    <row r="996" spans="6:7" ht="13.2">
      <c r="F996" s="20"/>
      <c r="G996" s="20"/>
    </row>
    <row r="997" spans="6:7" ht="13.2">
      <c r="F997" s="20"/>
      <c r="G997" s="20"/>
    </row>
  </sheetData>
  <mergeCells count="3">
    <mergeCell ref="P18:Q18"/>
    <mergeCell ref="P24:Q24"/>
    <mergeCell ref="P26:Q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A32"/>
  <sheetViews>
    <sheetView workbookViewId="0"/>
  </sheetViews>
  <sheetFormatPr defaultColWidth="12.6640625" defaultRowHeight="15.75" customHeight="1"/>
  <cols>
    <col min="1" max="1" width="24.33203125" customWidth="1"/>
  </cols>
  <sheetData>
    <row r="2" spans="1:1">
      <c r="A2" s="40" t="s">
        <v>25</v>
      </c>
    </row>
    <row r="3" spans="1:1">
      <c r="A3" s="40" t="s">
        <v>7</v>
      </c>
    </row>
    <row r="4" spans="1:1">
      <c r="A4" s="40" t="s">
        <v>29</v>
      </c>
    </row>
    <row r="5" spans="1:1">
      <c r="A5" s="40" t="s">
        <v>11</v>
      </c>
    </row>
    <row r="6" spans="1:1">
      <c r="A6" s="40" t="s">
        <v>16</v>
      </c>
    </row>
    <row r="7" spans="1:1">
      <c r="A7" s="40" t="s">
        <v>23</v>
      </c>
    </row>
    <row r="8" spans="1:1">
      <c r="A8" s="40" t="s">
        <v>296</v>
      </c>
    </row>
    <row r="9" spans="1:1">
      <c r="A9" s="40" t="s">
        <v>27</v>
      </c>
    </row>
    <row r="10" spans="1:1">
      <c r="A10" s="40" t="s">
        <v>5</v>
      </c>
    </row>
    <row r="11" spans="1:1">
      <c r="A11" s="40" t="s">
        <v>15</v>
      </c>
    </row>
    <row r="12" spans="1:1">
      <c r="A12" s="40" t="s">
        <v>26</v>
      </c>
    </row>
    <row r="13" spans="1:1">
      <c r="A13" s="40" t="s">
        <v>18</v>
      </c>
    </row>
    <row r="14" spans="1:1">
      <c r="A14" s="40" t="s">
        <v>12</v>
      </c>
    </row>
    <row r="15" spans="1:1">
      <c r="A15" s="40" t="s">
        <v>10</v>
      </c>
    </row>
    <row r="16" spans="1:1">
      <c r="A16" s="40" t="s">
        <v>14</v>
      </c>
    </row>
    <row r="17" spans="1:1">
      <c r="A17" s="40" t="s">
        <v>20</v>
      </c>
    </row>
    <row r="18" spans="1:1">
      <c r="A18" s="40" t="s">
        <v>19</v>
      </c>
    </row>
    <row r="19" spans="1:1">
      <c r="A19" s="40" t="s">
        <v>21</v>
      </c>
    </row>
    <row r="20" spans="1:1">
      <c r="A20" s="40" t="s">
        <v>22</v>
      </c>
    </row>
    <row r="21" spans="1:1">
      <c r="A21" s="40" t="s">
        <v>35</v>
      </c>
    </row>
    <row r="22" spans="1:1">
      <c r="A22" s="40" t="s">
        <v>4</v>
      </c>
    </row>
    <row r="23" spans="1:1">
      <c r="A23" s="40" t="s">
        <v>8</v>
      </c>
    </row>
    <row r="24" spans="1:1">
      <c r="A24" s="40" t="s">
        <v>33</v>
      </c>
    </row>
    <row r="25" spans="1:1">
      <c r="A25" s="40" t="s">
        <v>24</v>
      </c>
    </row>
    <row r="26" spans="1:1">
      <c r="A26" s="40" t="s">
        <v>6</v>
      </c>
    </row>
    <row r="27" spans="1:1">
      <c r="A27" s="40" t="s">
        <v>28</v>
      </c>
    </row>
    <row r="28" spans="1:1">
      <c r="A28" s="40" t="s">
        <v>9</v>
      </c>
    </row>
    <row r="29" spans="1:1">
      <c r="A29" s="40" t="s">
        <v>32</v>
      </c>
    </row>
    <row r="30" spans="1:1">
      <c r="A30" s="40" t="s">
        <v>30</v>
      </c>
    </row>
    <row r="31" spans="1:1">
      <c r="A31" s="40" t="s">
        <v>34</v>
      </c>
    </row>
    <row r="32" spans="1:1">
      <c r="A32" s="40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9"/>
  <sheetViews>
    <sheetView workbookViewId="0"/>
  </sheetViews>
  <sheetFormatPr defaultColWidth="12.6640625" defaultRowHeight="15.75" customHeight="1"/>
  <cols>
    <col min="7" max="7" width="16.88671875" customWidth="1"/>
  </cols>
  <sheetData>
    <row r="1" spans="1:12">
      <c r="G1" s="12">
        <v>44927.597916666666</v>
      </c>
    </row>
    <row r="2" spans="1:12">
      <c r="A2" s="3" t="s">
        <v>49</v>
      </c>
      <c r="B2" s="3" t="s">
        <v>47</v>
      </c>
      <c r="G2" s="12">
        <v>44986.563194444447</v>
      </c>
    </row>
    <row r="3" spans="1:12">
      <c r="A3" s="3" t="s">
        <v>47</v>
      </c>
      <c r="B3" s="3" t="s">
        <v>297</v>
      </c>
      <c r="G3" s="12">
        <v>45047.57916666667</v>
      </c>
    </row>
    <row r="4" spans="1:12">
      <c r="A4" s="3" t="s">
        <v>51</v>
      </c>
      <c r="B4" s="3" t="s">
        <v>54</v>
      </c>
      <c r="G4" s="12">
        <v>45139.6</v>
      </c>
    </row>
    <row r="5" spans="1:12" ht="15.75" customHeight="1">
      <c r="A5" s="3" t="s">
        <v>54</v>
      </c>
      <c r="B5" s="3" t="s">
        <v>57</v>
      </c>
      <c r="G5" s="12">
        <v>45200.547222222223</v>
      </c>
      <c r="K5" s="41">
        <v>44929.563287037039</v>
      </c>
      <c r="L5" s="2" t="e">
        <f ca="1">ISDATE(K5)</f>
        <v>#NAME?</v>
      </c>
    </row>
    <row r="6" spans="1:12">
      <c r="A6" s="3" t="s">
        <v>57</v>
      </c>
      <c r="B6" s="3" t="s">
        <v>47</v>
      </c>
      <c r="G6" s="12" t="s">
        <v>52</v>
      </c>
    </row>
    <row r="7" spans="1:12">
      <c r="A7" s="3" t="s">
        <v>47</v>
      </c>
      <c r="B7" s="3" t="s">
        <v>51</v>
      </c>
      <c r="G7" s="17" t="s">
        <v>55</v>
      </c>
    </row>
    <row r="8" spans="1:12">
      <c r="A8" s="3" t="s">
        <v>51</v>
      </c>
      <c r="B8" s="3" t="s">
        <v>61</v>
      </c>
      <c r="G8" s="12" t="s">
        <v>58</v>
      </c>
    </row>
    <row r="9" spans="1:12">
      <c r="A9" s="3" t="s">
        <v>54</v>
      </c>
      <c r="B9" s="3" t="s">
        <v>57</v>
      </c>
      <c r="G9" s="12" t="s">
        <v>60</v>
      </c>
    </row>
    <row r="10" spans="1:12">
      <c r="A10" s="3" t="s">
        <v>57</v>
      </c>
      <c r="B10" s="3" t="s">
        <v>47</v>
      </c>
      <c r="G10" s="12">
        <v>44959.594444444447</v>
      </c>
    </row>
    <row r="11" spans="1:12">
      <c r="A11" s="3" t="s">
        <v>47</v>
      </c>
      <c r="B11" s="3" t="s">
        <v>51</v>
      </c>
      <c r="G11" s="12">
        <v>45018.590277777781</v>
      </c>
    </row>
    <row r="12" spans="1:12">
      <c r="A12" s="3" t="s">
        <v>51</v>
      </c>
      <c r="B12" s="3" t="s">
        <v>54</v>
      </c>
      <c r="G12" s="12">
        <v>45109.541666666664</v>
      </c>
    </row>
    <row r="13" spans="1:12">
      <c r="A13" s="3" t="s">
        <v>54</v>
      </c>
      <c r="B13" s="3" t="s">
        <v>57</v>
      </c>
      <c r="G13" s="12">
        <v>45171.515972222223</v>
      </c>
    </row>
    <row r="14" spans="1:12">
      <c r="A14" s="3" t="s">
        <v>57</v>
      </c>
      <c r="B14" s="3" t="s">
        <v>54</v>
      </c>
      <c r="G14" s="12" t="s">
        <v>62</v>
      </c>
    </row>
    <row r="15" spans="1:12">
      <c r="A15" s="3" t="s">
        <v>47</v>
      </c>
      <c r="B15" s="3" t="s">
        <v>51</v>
      </c>
      <c r="G15" s="12" t="s">
        <v>64</v>
      </c>
    </row>
    <row r="16" spans="1:12">
      <c r="A16" s="3" t="s">
        <v>51</v>
      </c>
      <c r="B16" s="3" t="s">
        <v>54</v>
      </c>
      <c r="G16" s="12" t="s">
        <v>66</v>
      </c>
    </row>
    <row r="17" spans="1:7">
      <c r="A17" s="3" t="s">
        <v>54</v>
      </c>
      <c r="B17" s="3" t="s">
        <v>57</v>
      </c>
      <c r="G17" s="12" t="s">
        <v>68</v>
      </c>
    </row>
    <row r="18" spans="1:7">
      <c r="A18" s="3" t="s">
        <v>57</v>
      </c>
      <c r="B18" s="3" t="s">
        <v>47</v>
      </c>
      <c r="G18" s="12" t="s">
        <v>70</v>
      </c>
    </row>
    <row r="19" spans="1:7">
      <c r="A19" s="3" t="s">
        <v>47</v>
      </c>
      <c r="B19" s="3" t="s">
        <v>51</v>
      </c>
      <c r="G19" s="12" t="s">
        <v>72</v>
      </c>
    </row>
    <row r="20" spans="1:7">
      <c r="A20" s="3" t="s">
        <v>51</v>
      </c>
      <c r="B20" s="3" t="s">
        <v>54</v>
      </c>
      <c r="G20" s="12">
        <v>44988.543055555558</v>
      </c>
    </row>
    <row r="21" spans="1:7">
      <c r="A21" s="3" t="s">
        <v>54</v>
      </c>
      <c r="B21" s="3" t="s">
        <v>57</v>
      </c>
      <c r="G21" s="12">
        <v>45049.537499999999</v>
      </c>
    </row>
    <row r="22" spans="1:7">
      <c r="A22" s="3" t="s">
        <v>57</v>
      </c>
      <c r="B22" s="3" t="s">
        <v>47</v>
      </c>
      <c r="G22" s="12">
        <v>45233.586805555555</v>
      </c>
    </row>
    <row r="23" spans="1:7">
      <c r="A23" s="3" t="s">
        <v>47</v>
      </c>
      <c r="B23" s="3" t="s">
        <v>51</v>
      </c>
      <c r="G23" s="12" t="s">
        <v>75</v>
      </c>
    </row>
    <row r="24" spans="1:7">
      <c r="A24" s="3" t="s">
        <v>51</v>
      </c>
      <c r="B24" s="3" t="s">
        <v>57</v>
      </c>
      <c r="G24" s="12" t="s">
        <v>77</v>
      </c>
    </row>
    <row r="25" spans="1:7" ht="13.2">
      <c r="A25" s="3" t="s">
        <v>57</v>
      </c>
      <c r="B25" s="3" t="s">
        <v>54</v>
      </c>
      <c r="G25" s="12" t="s">
        <v>79</v>
      </c>
    </row>
    <row r="26" spans="1:7" ht="13.2">
      <c r="A26" s="3" t="s">
        <v>54</v>
      </c>
      <c r="B26" s="3" t="s">
        <v>47</v>
      </c>
      <c r="G26" s="12" t="s">
        <v>81</v>
      </c>
    </row>
    <row r="27" spans="1:7" ht="13.2">
      <c r="A27" s="3" t="s">
        <v>47</v>
      </c>
      <c r="B27" s="3" t="s">
        <v>51</v>
      </c>
      <c r="G27" s="12" t="s">
        <v>83</v>
      </c>
    </row>
    <row r="28" spans="1:7" ht="13.2">
      <c r="A28" s="3" t="s">
        <v>54</v>
      </c>
      <c r="B28" s="3" t="s">
        <v>57</v>
      </c>
      <c r="G28" s="12" t="s">
        <v>85</v>
      </c>
    </row>
    <row r="29" spans="1:7" ht="13.2">
      <c r="A29" s="3" t="s">
        <v>47</v>
      </c>
      <c r="B29" s="3" t="s">
        <v>51</v>
      </c>
      <c r="G29" s="12" t="s">
        <v>87</v>
      </c>
    </row>
    <row r="30" spans="1:7" ht="13.2">
      <c r="A30" s="3" t="s">
        <v>51</v>
      </c>
      <c r="B30" s="3" t="s">
        <v>90</v>
      </c>
      <c r="G30" s="12">
        <v>45081.59097222222</v>
      </c>
    </row>
    <row r="31" spans="1:7" ht="13.2">
      <c r="A31" s="3" t="s">
        <v>93</v>
      </c>
      <c r="B31" s="3" t="s">
        <v>94</v>
      </c>
      <c r="G31" s="12">
        <v>45234.520833333336</v>
      </c>
    </row>
    <row r="32" spans="1:7" ht="13.2">
      <c r="A32" s="3" t="s">
        <v>94</v>
      </c>
      <c r="B32" s="3" t="s">
        <v>97</v>
      </c>
      <c r="G32" s="12" t="s">
        <v>88</v>
      </c>
    </row>
    <row r="33" spans="1:7" ht="13.2">
      <c r="A33" s="3" t="s">
        <v>97</v>
      </c>
      <c r="B33" s="3" t="s">
        <v>98</v>
      </c>
      <c r="G33" s="12" t="s">
        <v>91</v>
      </c>
    </row>
    <row r="34" spans="1:7" ht="13.2">
      <c r="A34" s="3" t="s">
        <v>98</v>
      </c>
      <c r="B34" s="3" t="s">
        <v>93</v>
      </c>
      <c r="G34" s="12" t="s">
        <v>95</v>
      </c>
    </row>
    <row r="35" spans="1:7" ht="13.2">
      <c r="A35" s="3" t="s">
        <v>54</v>
      </c>
      <c r="B35" s="3" t="s">
        <v>57</v>
      </c>
      <c r="G35" s="12">
        <v>45174.536805555559</v>
      </c>
    </row>
    <row r="36" spans="1:7" ht="13.2">
      <c r="A36" s="3" t="s">
        <v>57</v>
      </c>
      <c r="B36" s="3" t="s">
        <v>47</v>
      </c>
      <c r="G36" s="12">
        <v>45204.543055555558</v>
      </c>
    </row>
    <row r="37" spans="1:7" ht="13.2">
      <c r="A37" s="3" t="s">
        <v>47</v>
      </c>
      <c r="B37" s="3" t="s">
        <v>51</v>
      </c>
      <c r="G37" s="12" t="s">
        <v>99</v>
      </c>
    </row>
    <row r="38" spans="1:7" ht="13.2">
      <c r="A38" s="3" t="s">
        <v>98</v>
      </c>
      <c r="B38" s="3" t="s">
        <v>93</v>
      </c>
      <c r="G38" s="12" t="s">
        <v>101</v>
      </c>
    </row>
    <row r="39" spans="1:7" ht="13.2">
      <c r="A39" s="3" t="s">
        <v>54</v>
      </c>
      <c r="B39" s="3" t="s">
        <v>57</v>
      </c>
      <c r="G39" s="12" t="s">
        <v>103</v>
      </c>
    </row>
    <row r="40" spans="1:7" ht="13.2">
      <c r="A40" s="3" t="s">
        <v>57</v>
      </c>
      <c r="B40" s="3" t="s">
        <v>51</v>
      </c>
      <c r="G40" s="12" t="s">
        <v>105</v>
      </c>
    </row>
    <row r="41" spans="1:7" ht="13.2">
      <c r="A41" s="3" t="s">
        <v>51</v>
      </c>
      <c r="B41" s="3" t="s">
        <v>47</v>
      </c>
      <c r="G41" s="12" t="s">
        <v>107</v>
      </c>
    </row>
    <row r="42" spans="1:7" ht="13.2">
      <c r="A42" s="3" t="s">
        <v>110</v>
      </c>
      <c r="B42" s="3" t="s">
        <v>111</v>
      </c>
      <c r="G42" s="12" t="s">
        <v>109</v>
      </c>
    </row>
    <row r="43" spans="1:7" ht="13.2">
      <c r="A43" s="3" t="s">
        <v>51</v>
      </c>
      <c r="B43" s="3" t="s">
        <v>112</v>
      </c>
      <c r="G43" s="12">
        <v>44963.554861111108</v>
      </c>
    </row>
    <row r="44" spans="1:7" ht="13.2">
      <c r="A44" s="3" t="s">
        <v>112</v>
      </c>
      <c r="B44" s="3" t="s">
        <v>113</v>
      </c>
      <c r="G44" s="12">
        <v>45113.563888888886</v>
      </c>
    </row>
    <row r="45" spans="1:7" ht="13.2">
      <c r="A45" s="3" t="s">
        <v>113</v>
      </c>
      <c r="B45" s="3" t="s">
        <v>116</v>
      </c>
      <c r="G45" s="15">
        <v>45175.538888888892</v>
      </c>
    </row>
    <row r="46" spans="1:7" ht="13.2">
      <c r="A46" s="3" t="s">
        <v>116</v>
      </c>
      <c r="B46" s="3" t="s">
        <v>119</v>
      </c>
      <c r="G46" s="15" t="s">
        <v>114</v>
      </c>
    </row>
    <row r="47" spans="1:7" ht="13.2">
      <c r="A47" s="3" t="s">
        <v>119</v>
      </c>
      <c r="B47" s="3" t="s">
        <v>122</v>
      </c>
      <c r="G47" s="15" t="s">
        <v>117</v>
      </c>
    </row>
    <row r="48" spans="1:7" ht="13.2">
      <c r="A48" s="3" t="s">
        <v>122</v>
      </c>
      <c r="B48" s="3" t="s">
        <v>47</v>
      </c>
      <c r="G48" s="15" t="s">
        <v>120</v>
      </c>
    </row>
    <row r="49" spans="1:7" ht="13.2">
      <c r="A49" s="3" t="s">
        <v>47</v>
      </c>
      <c r="B49" s="3" t="s">
        <v>51</v>
      </c>
      <c r="G49" s="15" t="s">
        <v>123</v>
      </c>
    </row>
    <row r="50" spans="1:7" ht="13.2">
      <c r="A50" s="3" t="s">
        <v>51</v>
      </c>
      <c r="B50" s="3" t="s">
        <v>54</v>
      </c>
      <c r="G50" s="15" t="s">
        <v>125</v>
      </c>
    </row>
    <row r="51" spans="1:7" ht="13.2">
      <c r="A51" s="3" t="s">
        <v>54</v>
      </c>
      <c r="B51" s="3" t="s">
        <v>57</v>
      </c>
      <c r="G51" s="15">
        <v>45053.568055555559</v>
      </c>
    </row>
    <row r="52" spans="1:7" ht="13.2">
      <c r="A52" s="3" t="s">
        <v>57</v>
      </c>
      <c r="B52" s="3" t="s">
        <v>126</v>
      </c>
      <c r="G52" s="15">
        <v>45114.552777777775</v>
      </c>
    </row>
    <row r="53" spans="1:7" ht="13.2">
      <c r="A53" s="3" t="s">
        <v>126</v>
      </c>
      <c r="B53" s="3" t="s">
        <v>47</v>
      </c>
      <c r="G53" s="15">
        <v>45206.51666666667</v>
      </c>
    </row>
    <row r="54" spans="1:7" ht="13.2">
      <c r="A54" s="3" t="s">
        <v>47</v>
      </c>
      <c r="B54" s="3" t="s">
        <v>51</v>
      </c>
      <c r="G54" s="15">
        <v>45267.526388888888</v>
      </c>
    </row>
    <row r="55" spans="1:7" ht="13.2">
      <c r="A55" s="3" t="s">
        <v>51</v>
      </c>
      <c r="B55" s="3" t="s">
        <v>54</v>
      </c>
      <c r="G55" s="15" t="s">
        <v>128</v>
      </c>
    </row>
    <row r="56" spans="1:7" ht="13.2">
      <c r="A56" s="3" t="s">
        <v>54</v>
      </c>
      <c r="B56" s="3" t="s">
        <v>57</v>
      </c>
      <c r="G56" s="15">
        <v>44934.5625</v>
      </c>
    </row>
    <row r="57" spans="1:7" ht="13.2">
      <c r="A57" s="3" t="s">
        <v>57</v>
      </c>
      <c r="B57" s="3" t="s">
        <v>126</v>
      </c>
      <c r="G57" s="15">
        <v>45024.540972222225</v>
      </c>
    </row>
    <row r="58" spans="1:7" ht="13.2">
      <c r="A58" s="3" t="s">
        <v>126</v>
      </c>
      <c r="B58" s="3" t="s">
        <v>47</v>
      </c>
      <c r="G58" s="15">
        <v>45085.574999999997</v>
      </c>
    </row>
    <row r="59" spans="1:7" ht="13.2">
      <c r="A59" s="3" t="s">
        <v>47</v>
      </c>
      <c r="B59" s="3" t="s">
        <v>54</v>
      </c>
      <c r="G59" s="15">
        <v>45177.536805555559</v>
      </c>
    </row>
    <row r="60" spans="1:7" ht="13.2">
      <c r="A60" s="3" t="s">
        <v>54</v>
      </c>
      <c r="B60" s="3" t="s">
        <v>57</v>
      </c>
      <c r="G60" s="15" t="s">
        <v>129</v>
      </c>
    </row>
    <row r="61" spans="1:7" ht="13.2">
      <c r="A61" s="3" t="s">
        <v>57</v>
      </c>
      <c r="B61" s="3" t="s">
        <v>47</v>
      </c>
      <c r="G61" s="15" t="s">
        <v>131</v>
      </c>
    </row>
    <row r="62" spans="1:7" ht="13.2">
      <c r="A62" s="3" t="s">
        <v>47</v>
      </c>
      <c r="B62" s="3" t="s">
        <v>51</v>
      </c>
      <c r="G62" s="15" t="s">
        <v>133</v>
      </c>
    </row>
    <row r="63" spans="1:7" ht="13.2">
      <c r="A63" s="3" t="s">
        <v>54</v>
      </c>
      <c r="B63" s="3" t="s">
        <v>57</v>
      </c>
      <c r="G63" s="15" t="s">
        <v>135</v>
      </c>
    </row>
    <row r="64" spans="1:7" ht="13.2">
      <c r="A64" s="3" t="s">
        <v>57</v>
      </c>
      <c r="B64" s="3" t="s">
        <v>126</v>
      </c>
      <c r="G64" s="15" t="s">
        <v>137</v>
      </c>
    </row>
    <row r="65" spans="1:7" ht="13.2">
      <c r="A65" s="3" t="s">
        <v>126</v>
      </c>
      <c r="B65" s="3" t="s">
        <v>51</v>
      </c>
      <c r="G65" s="15">
        <v>44966.609722222223</v>
      </c>
    </row>
    <row r="66" spans="1:7" ht="13.2">
      <c r="A66" s="3" t="s">
        <v>51</v>
      </c>
      <c r="B66" s="3" t="s">
        <v>47</v>
      </c>
      <c r="G66" s="15">
        <v>44994.556944444441</v>
      </c>
    </row>
    <row r="67" spans="1:7" ht="13.2">
      <c r="A67" s="3" t="s">
        <v>47</v>
      </c>
      <c r="B67" s="3" t="s">
        <v>51</v>
      </c>
      <c r="G67" s="15">
        <v>45116.513888888891</v>
      </c>
    </row>
    <row r="68" spans="1:7" ht="13.2">
      <c r="A68" s="3" t="s">
        <v>54</v>
      </c>
      <c r="B68" s="3" t="s">
        <v>57</v>
      </c>
      <c r="G68" s="15">
        <v>45208.589583333334</v>
      </c>
    </row>
    <row r="69" spans="1:7" ht="13.2">
      <c r="A69" s="3" t="s">
        <v>57</v>
      </c>
      <c r="B69" s="3" t="s">
        <v>47</v>
      </c>
      <c r="G69" s="15" t="s">
        <v>140</v>
      </c>
    </row>
    <row r="70" spans="1:7" ht="13.2">
      <c r="A70" s="3" t="s">
        <v>142</v>
      </c>
      <c r="B70" s="3" t="s">
        <v>47</v>
      </c>
      <c r="G70" s="15" t="s">
        <v>143</v>
      </c>
    </row>
    <row r="71" spans="1:7" ht="13.2">
      <c r="A71" s="3" t="s">
        <v>47</v>
      </c>
      <c r="B71" s="3" t="s">
        <v>145</v>
      </c>
      <c r="G71" s="15">
        <v>44967.6</v>
      </c>
    </row>
    <row r="72" spans="1:7" ht="13.2">
      <c r="A72" s="3" t="s">
        <v>145</v>
      </c>
      <c r="B72" s="3" t="s">
        <v>47</v>
      </c>
      <c r="G72" s="15">
        <v>45179.547222222223</v>
      </c>
    </row>
    <row r="73" spans="1:7" ht="13.2">
      <c r="A73" s="3" t="s">
        <v>298</v>
      </c>
      <c r="B73" s="3" t="s">
        <v>49</v>
      </c>
      <c r="G73" s="15" t="s">
        <v>147</v>
      </c>
    </row>
    <row r="74" spans="1:7" ht="13.2">
      <c r="A74" s="3" t="s">
        <v>49</v>
      </c>
      <c r="B74" s="3" t="s">
        <v>145</v>
      </c>
      <c r="G74" s="15" t="s">
        <v>149</v>
      </c>
    </row>
    <row r="75" spans="1:7" ht="13.2">
      <c r="A75" s="3" t="s">
        <v>145</v>
      </c>
      <c r="B75" s="3" t="s">
        <v>47</v>
      </c>
      <c r="G75" s="15" t="s">
        <v>151</v>
      </c>
    </row>
    <row r="76" spans="1:7" ht="13.2">
      <c r="A76" s="3" t="s">
        <v>47</v>
      </c>
      <c r="B76" s="3" t="s">
        <v>145</v>
      </c>
      <c r="G76" s="15">
        <v>45241.645833333336</v>
      </c>
    </row>
    <row r="77" spans="1:7" ht="13.2">
      <c r="A77" s="3" t="s">
        <v>145</v>
      </c>
      <c r="B77" s="3" t="s">
        <v>153</v>
      </c>
      <c r="G77" s="15" t="s">
        <v>154</v>
      </c>
    </row>
    <row r="78" spans="1:7" ht="13.2">
      <c r="A78" s="3" t="s">
        <v>153</v>
      </c>
      <c r="B78" s="3" t="s">
        <v>47</v>
      </c>
      <c r="G78" s="15" t="s">
        <v>156</v>
      </c>
    </row>
    <row r="79" spans="1:7" ht="13.2">
      <c r="A79" s="3" t="s">
        <v>47</v>
      </c>
      <c r="B79" s="3" t="s">
        <v>51</v>
      </c>
      <c r="G79" s="15" t="s">
        <v>158</v>
      </c>
    </row>
    <row r="80" spans="1:7" ht="13.2">
      <c r="A80" s="3" t="s">
        <v>51</v>
      </c>
      <c r="B80" s="3" t="s">
        <v>57</v>
      </c>
      <c r="G80" s="15">
        <v>44938.582638888889</v>
      </c>
    </row>
    <row r="81" spans="1:7" ht="13.2">
      <c r="A81" s="3" t="s">
        <v>57</v>
      </c>
      <c r="B81" s="3" t="s">
        <v>54</v>
      </c>
      <c r="G81" s="15">
        <v>45089.504861111112</v>
      </c>
    </row>
    <row r="82" spans="1:7" ht="13.2">
      <c r="A82" s="3" t="s">
        <v>54</v>
      </c>
      <c r="B82" s="3" t="s">
        <v>47</v>
      </c>
      <c r="G82" s="15">
        <v>45119.546527777777</v>
      </c>
    </row>
    <row r="83" spans="1:7" ht="13.2">
      <c r="A83" s="3" t="s">
        <v>47</v>
      </c>
      <c r="B83" s="3" t="s">
        <v>51</v>
      </c>
      <c r="G83" s="12" t="s">
        <v>159</v>
      </c>
    </row>
    <row r="84" spans="1:7" ht="13.2">
      <c r="A84" s="3" t="s">
        <v>51</v>
      </c>
      <c r="B84" s="3" t="s">
        <v>54</v>
      </c>
      <c r="G84" s="12" t="s">
        <v>161</v>
      </c>
    </row>
    <row r="85" spans="1:7" ht="13.2">
      <c r="A85" s="3" t="s">
        <v>54</v>
      </c>
      <c r="B85" s="3" t="s">
        <v>299</v>
      </c>
      <c r="G85" s="12" t="s">
        <v>163</v>
      </c>
    </row>
    <row r="86" spans="1:7" ht="13.2">
      <c r="A86" s="3" t="s">
        <v>57</v>
      </c>
      <c r="B86" s="3" t="s">
        <v>54</v>
      </c>
      <c r="G86" s="12" t="s">
        <v>165</v>
      </c>
    </row>
    <row r="87" spans="1:7" ht="13.2">
      <c r="A87" s="3" t="s">
        <v>54</v>
      </c>
      <c r="B87" s="3" t="s">
        <v>47</v>
      </c>
      <c r="G87" s="12" t="s">
        <v>167</v>
      </c>
    </row>
    <row r="88" spans="1:7" ht="13.2">
      <c r="A88" s="3" t="s">
        <v>47</v>
      </c>
      <c r="B88" s="3" t="s">
        <v>51</v>
      </c>
      <c r="G88" s="12" t="s">
        <v>169</v>
      </c>
    </row>
    <row r="89" spans="1:7" ht="13.2">
      <c r="A89" s="3" t="s">
        <v>51</v>
      </c>
      <c r="B89" s="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Data_fix</vt:lpstr>
      <vt:lpstr>Distances_fix</vt:lpstr>
      <vt:lpstr>Master</vt:lpstr>
      <vt:lpstr>Copy of Master</vt:lpstr>
      <vt:lpstr>Sheet 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Afif Udin</cp:lastModifiedBy>
  <dcterms:modified xsi:type="dcterms:W3CDTF">2024-06-08T03:14:40Z</dcterms:modified>
</cp:coreProperties>
</file>