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/>
  <mc:AlternateContent xmlns:mc="http://schemas.openxmlformats.org/markup-compatibility/2006">
    <mc:Choice Requires="x15">
      <x15ac:absPath xmlns:x15ac="http://schemas.microsoft.com/office/spreadsheetml/2010/11/ac" url="C:\Users\ilyal\Documents\Яндекс. Кейсы\"/>
    </mc:Choice>
  </mc:AlternateContent>
  <xr:revisionPtr revIDLastSave="0" documentId="13_ncr:1_{9542360B-EA39-4B36-8072-F8D441D9FE50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затраты 14.07" sheetId="2" state="hidden" r:id="rId1"/>
    <sheet name="затраты 07.07" sheetId="3" state="hidden" r:id="rId2"/>
    <sheet name="затраты 30.06" sheetId="4" state="hidden" r:id="rId3"/>
    <sheet name="Итого. субсидии" sheetId="5" r:id="rId4"/>
    <sheet name="население 2023" sheetId="6" state="hidden" r:id="rId5"/>
    <sheet name="Город+опция" sheetId="7" state="hidden" r:id="rId6"/>
    <sheet name="затраты 21.07" sheetId="1" r:id="rId7"/>
    <sheet name="доставки за июнь" sheetId="9" state="hidden" r:id="rId8"/>
    <sheet name="Цели Красноярск S" sheetId="10" state="hidden" r:id="rId9"/>
    <sheet name="выгрузка СПб (кузова)" sheetId="11" state="hidden" r:id="rId10"/>
    <sheet name="экипажи на 26.06" sheetId="12" state="hidden" r:id="rId11"/>
    <sheet name="слоты" sheetId="13" state="hidden" r:id="rId12"/>
    <sheet name="СПб XL2" sheetId="15" state="hidden" r:id="rId13"/>
    <sheet name="СПб" sheetId="16" state="hidden" r:id="rId14"/>
    <sheet name="ЕКБ van" sheetId="17" state="hidden" r:id="rId15"/>
    <sheet name="Цели ЕКБ М" sheetId="18" state="hidden" r:id="rId16"/>
    <sheet name="Цели ЕКБ L" sheetId="19" state="hidden" r:id="rId17"/>
    <sheet name="Цели Оренбург" sheetId="20" state="hidden" r:id="rId18"/>
    <sheet name="Цели Омск" sheetId="21" state="hidden" r:id="rId19"/>
    <sheet name="выгрузка Оренбург (кузова)" sheetId="22" state="hidden" r:id="rId20"/>
    <sheet name="выгрузка Омск (кузова)" sheetId="23" state="hidden" r:id="rId21"/>
    <sheet name="выгрузка Sochi (кузова)" sheetId="25" state="hidden" r:id="rId22"/>
    <sheet name="выгрузка Красноярск" sheetId="26" state="hidden" r:id="rId23"/>
    <sheet name="выгрузка Sochi (Op)" sheetId="27" state="hidden" r:id="rId24"/>
    <sheet name="Сочи L" sheetId="24" state="hidden" r:id="rId25"/>
    <sheet name="Красноярск" sheetId="28" state="hidden" r:id="rId26"/>
    <sheet name="Красноярск1606" sheetId="29" state="hidden" r:id="rId27"/>
    <sheet name="Цели Омск (F)" sheetId="30" state="hidden" r:id="rId28"/>
    <sheet name="НН XL2" sheetId="31" state="hidden" r:id="rId29"/>
    <sheet name="Цели НиНо" sheetId="32" state="hidden" r:id="rId30"/>
    <sheet name="выгрузка НиНо" sheetId="33" state="hidden" r:id="rId31"/>
    <sheet name="Цели Уфа" sheetId="34" state="hidden" r:id="rId32"/>
    <sheet name="Цели Самара" sheetId="35" state="hidden" r:id="rId33"/>
    <sheet name="Цели Пермь" sheetId="36" state="hidden" r:id="rId34"/>
    <sheet name="Цели Саратов" sheetId="37" state="hidden" r:id="rId35"/>
    <sheet name="Цели Новосиб" sheetId="38" state="hidden" r:id="rId36"/>
    <sheet name="Цели РнД" sheetId="39" state="hidden" r:id="rId37"/>
    <sheet name="Краснодар XL2" sheetId="40" state="hidden" r:id="rId38"/>
    <sheet name="Цели Члб" sheetId="41" state="hidden" r:id="rId39"/>
    <sheet name="Цели Воронеж" sheetId="42" state="hidden" r:id="rId40"/>
    <sheet name="Цели Волгоград" sheetId="43" state="hidden" r:id="rId41"/>
  </sheets>
  <definedNames>
    <definedName name="_xlnm._FilterDatabase" localSheetId="1" hidden="1">'затраты 07.07'!$B$3:$H$103</definedName>
    <definedName name="_xlnm._FilterDatabase" localSheetId="2" hidden="1">'затраты 30.06'!$B$3:$I$104</definedName>
    <definedName name="_xlnm._FilterDatabase" localSheetId="3" hidden="1">'Итого. субсидии'!$B$4:$X$68</definedName>
    <definedName name="_xlnm._FilterDatabase" localSheetId="10" hidden="1">'экипажи на 26.06'!$A$1:$F$23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3" i="43" l="1"/>
  <c r="S63" i="43"/>
  <c r="Q63" i="43"/>
  <c r="T62" i="43"/>
  <c r="S62" i="43"/>
  <c r="Q62" i="43"/>
  <c r="T61" i="43"/>
  <c r="T64" i="43" s="1"/>
  <c r="U64" i="43" s="1"/>
  <c r="S61" i="43"/>
  <c r="S64" i="43" s="1"/>
  <c r="Q61" i="43"/>
  <c r="U56" i="43"/>
  <c r="F46" i="43"/>
  <c r="E46" i="43"/>
  <c r="C46" i="43"/>
  <c r="AE45" i="43"/>
  <c r="AD45" i="43"/>
  <c r="AB45" i="43"/>
  <c r="F45" i="43"/>
  <c r="E45" i="43"/>
  <c r="C45" i="43"/>
  <c r="AE44" i="43"/>
  <c r="AD44" i="43"/>
  <c r="AB44" i="43"/>
  <c r="F44" i="43"/>
  <c r="F47" i="43" s="1"/>
  <c r="G47" i="43" s="1"/>
  <c r="E44" i="43"/>
  <c r="E47" i="43" s="1"/>
  <c r="C44" i="43"/>
  <c r="AE43" i="43"/>
  <c r="AE46" i="43" s="1"/>
  <c r="AF46" i="43" s="1"/>
  <c r="AD43" i="43"/>
  <c r="AD46" i="43" s="1"/>
  <c r="AB43" i="43"/>
  <c r="F38" i="43"/>
  <c r="E38" i="43"/>
  <c r="C38" i="43"/>
  <c r="AE37" i="43"/>
  <c r="AD37" i="43"/>
  <c r="AB37" i="43"/>
  <c r="F37" i="43"/>
  <c r="E37" i="43"/>
  <c r="C37" i="43"/>
  <c r="AE36" i="43"/>
  <c r="AD36" i="43"/>
  <c r="AB36" i="43"/>
  <c r="F36" i="43"/>
  <c r="F39" i="43" s="1"/>
  <c r="G39" i="43" s="1"/>
  <c r="E36" i="43"/>
  <c r="E39" i="43" s="1"/>
  <c r="C36" i="43"/>
  <c r="AE35" i="43"/>
  <c r="AE38" i="43" s="1"/>
  <c r="AF38" i="43" s="1"/>
  <c r="AD35" i="43"/>
  <c r="AD38" i="43" s="1"/>
  <c r="AB35" i="43"/>
  <c r="F161" i="42"/>
  <c r="E161" i="42"/>
  <c r="C161" i="42"/>
  <c r="F160" i="42"/>
  <c r="E160" i="42"/>
  <c r="C160" i="42"/>
  <c r="F159" i="42"/>
  <c r="F162" i="42" s="1"/>
  <c r="G162" i="42" s="1"/>
  <c r="E159" i="42"/>
  <c r="E162" i="42" s="1"/>
  <c r="C159" i="42"/>
  <c r="F154" i="42"/>
  <c r="E154" i="42"/>
  <c r="C154" i="42"/>
  <c r="F153" i="42"/>
  <c r="E153" i="42"/>
  <c r="C153" i="42"/>
  <c r="F152" i="42"/>
  <c r="F155" i="42" s="1"/>
  <c r="G155" i="42" s="1"/>
  <c r="E152" i="42"/>
  <c r="E155" i="42" s="1"/>
  <c r="C152" i="42"/>
  <c r="F146" i="42"/>
  <c r="E146" i="42"/>
  <c r="C146" i="42"/>
  <c r="F145" i="42"/>
  <c r="E145" i="42"/>
  <c r="C145" i="42"/>
  <c r="F144" i="42"/>
  <c r="F147" i="42" s="1"/>
  <c r="G147" i="42" s="1"/>
  <c r="E144" i="42"/>
  <c r="E147" i="42" s="1"/>
  <c r="C144" i="42"/>
  <c r="F139" i="42"/>
  <c r="E139" i="42"/>
  <c r="C139" i="42"/>
  <c r="F138" i="42"/>
  <c r="E138" i="42"/>
  <c r="C138" i="42"/>
  <c r="F137" i="42"/>
  <c r="F140" i="42" s="1"/>
  <c r="G140" i="42" s="1"/>
  <c r="E137" i="42"/>
  <c r="E140" i="42" s="1"/>
  <c r="C137" i="42"/>
  <c r="F131" i="42"/>
  <c r="E131" i="42"/>
  <c r="C131" i="42"/>
  <c r="F130" i="42"/>
  <c r="E130" i="42"/>
  <c r="C130" i="42"/>
  <c r="F129" i="42"/>
  <c r="F132" i="42" s="1"/>
  <c r="G132" i="42" s="1"/>
  <c r="E129" i="42"/>
  <c r="E132" i="42" s="1"/>
  <c r="C129" i="42"/>
  <c r="O105" i="42"/>
  <c r="O104" i="42"/>
  <c r="O103" i="42"/>
  <c r="O98" i="42"/>
  <c r="O97" i="42"/>
  <c r="O96" i="42"/>
  <c r="O74" i="42"/>
  <c r="N74" i="42"/>
  <c r="L74" i="42"/>
  <c r="O73" i="42"/>
  <c r="N73" i="42"/>
  <c r="L73" i="42"/>
  <c r="O72" i="42"/>
  <c r="O75" i="42" s="1"/>
  <c r="P75" i="42" s="1"/>
  <c r="N72" i="42"/>
  <c r="N75" i="42" s="1"/>
  <c r="L72" i="42"/>
  <c r="O67" i="42"/>
  <c r="N67" i="42"/>
  <c r="L67" i="42"/>
  <c r="O66" i="42"/>
  <c r="N66" i="42"/>
  <c r="L66" i="42"/>
  <c r="O65" i="42"/>
  <c r="O68" i="42" s="1"/>
  <c r="P68" i="42" s="1"/>
  <c r="N65" i="42"/>
  <c r="N68" i="42" s="1"/>
  <c r="L65" i="42"/>
  <c r="O53" i="42"/>
  <c r="N53" i="42"/>
  <c r="L53" i="42"/>
  <c r="O52" i="42"/>
  <c r="N52" i="42"/>
  <c r="L52" i="42"/>
  <c r="Z51" i="42"/>
  <c r="Y51" i="42"/>
  <c r="W51" i="42"/>
  <c r="O51" i="42"/>
  <c r="O54" i="42" s="1"/>
  <c r="P54" i="42" s="1"/>
  <c r="N51" i="42"/>
  <c r="N54" i="42" s="1"/>
  <c r="L51" i="42"/>
  <c r="Z50" i="42"/>
  <c r="Y50" i="42"/>
  <c r="W50" i="42"/>
  <c r="Z49" i="42"/>
  <c r="Z52" i="42" s="1"/>
  <c r="AA52" i="42" s="1"/>
  <c r="Y49" i="42"/>
  <c r="Y52" i="42" s="1"/>
  <c r="W49" i="42"/>
  <c r="O46" i="42"/>
  <c r="N46" i="42"/>
  <c r="L46" i="42"/>
  <c r="O45" i="42"/>
  <c r="N45" i="42"/>
  <c r="L45" i="42"/>
  <c r="Z44" i="42"/>
  <c r="Y44" i="42"/>
  <c r="W44" i="42"/>
  <c r="O44" i="42"/>
  <c r="O47" i="42" s="1"/>
  <c r="P47" i="42" s="1"/>
  <c r="N44" i="42"/>
  <c r="N47" i="42" s="1"/>
  <c r="L44" i="42"/>
  <c r="Z43" i="42"/>
  <c r="Y43" i="42"/>
  <c r="W43" i="42"/>
  <c r="Z42" i="42"/>
  <c r="Z45" i="42" s="1"/>
  <c r="AA45" i="42" s="1"/>
  <c r="Y42" i="42"/>
  <c r="Y45" i="42" s="1"/>
  <c r="W42" i="42"/>
  <c r="F36" i="42"/>
  <c r="E36" i="42"/>
  <c r="C36" i="42"/>
  <c r="F35" i="42"/>
  <c r="E35" i="42"/>
  <c r="C35" i="42"/>
  <c r="F34" i="42"/>
  <c r="F37" i="42" s="1"/>
  <c r="G37" i="42" s="1"/>
  <c r="E34" i="42"/>
  <c r="E37" i="42" s="1"/>
  <c r="C34" i="42"/>
  <c r="F29" i="42"/>
  <c r="E29" i="42"/>
  <c r="C29" i="42"/>
  <c r="F28" i="42"/>
  <c r="E28" i="42"/>
  <c r="C28" i="42"/>
  <c r="F27" i="42"/>
  <c r="F30" i="42" s="1"/>
  <c r="G30" i="42" s="1"/>
  <c r="E27" i="42"/>
  <c r="E30" i="42" s="1"/>
  <c r="C27" i="42"/>
  <c r="C5" i="42"/>
  <c r="C4" i="42"/>
  <c r="C3" i="42"/>
  <c r="C6" i="42" s="1"/>
  <c r="R112" i="41"/>
  <c r="Q112" i="41"/>
  <c r="O112" i="41"/>
  <c r="I112" i="41"/>
  <c r="H112" i="41"/>
  <c r="F112" i="41"/>
  <c r="R111" i="41"/>
  <c r="Q111" i="41"/>
  <c r="O111" i="41"/>
  <c r="I111" i="41"/>
  <c r="H111" i="41"/>
  <c r="F111" i="41"/>
  <c r="R110" i="41"/>
  <c r="R113" i="41" s="1"/>
  <c r="S113" i="41" s="1"/>
  <c r="Q110" i="41"/>
  <c r="Q113" i="41" s="1"/>
  <c r="O110" i="41"/>
  <c r="I110" i="41"/>
  <c r="I113" i="41" s="1"/>
  <c r="J113" i="41" s="1"/>
  <c r="H110" i="41"/>
  <c r="H113" i="41" s="1"/>
  <c r="F110" i="41"/>
  <c r="R104" i="41"/>
  <c r="Q104" i="41"/>
  <c r="O104" i="41"/>
  <c r="I104" i="41"/>
  <c r="H104" i="41"/>
  <c r="F104" i="41"/>
  <c r="R103" i="41"/>
  <c r="Q103" i="41"/>
  <c r="O103" i="41"/>
  <c r="I103" i="41"/>
  <c r="H103" i="41"/>
  <c r="F103" i="41"/>
  <c r="R102" i="41"/>
  <c r="R105" i="41" s="1"/>
  <c r="S105" i="41" s="1"/>
  <c r="Q102" i="41"/>
  <c r="Q105" i="41" s="1"/>
  <c r="O102" i="41"/>
  <c r="I102" i="41"/>
  <c r="I105" i="41" s="1"/>
  <c r="J105" i="41" s="1"/>
  <c r="H102" i="41"/>
  <c r="H105" i="41" s="1"/>
  <c r="F102" i="41"/>
  <c r="R96" i="41"/>
  <c r="Q96" i="41"/>
  <c r="O96" i="41"/>
  <c r="R95" i="41"/>
  <c r="Q95" i="41"/>
  <c r="O95" i="41"/>
  <c r="R94" i="41"/>
  <c r="R97" i="41" s="1"/>
  <c r="S97" i="41" s="1"/>
  <c r="Q94" i="41"/>
  <c r="Q97" i="41" s="1"/>
  <c r="O94" i="41"/>
  <c r="C90" i="41"/>
  <c r="C89" i="41"/>
  <c r="C88" i="41"/>
  <c r="C87" i="41"/>
  <c r="M86" i="41"/>
  <c r="C86" i="41"/>
  <c r="M85" i="41"/>
  <c r="C85" i="41"/>
  <c r="M84" i="41"/>
  <c r="C84" i="41"/>
  <c r="M83" i="41"/>
  <c r="C83" i="41"/>
  <c r="C91" i="41" s="1"/>
  <c r="M82" i="41"/>
  <c r="M87" i="41" s="1"/>
  <c r="C82" i="41"/>
  <c r="M81" i="41"/>
  <c r="C81" i="41"/>
  <c r="M80" i="41"/>
  <c r="C80" i="41"/>
  <c r="M79" i="41"/>
  <c r="C79" i="41"/>
  <c r="M78" i="41"/>
  <c r="C78" i="41"/>
  <c r="M77" i="41"/>
  <c r="C77" i="41"/>
  <c r="I108" i="39"/>
  <c r="H108" i="39"/>
  <c r="F108" i="39"/>
  <c r="I107" i="39"/>
  <c r="H107" i="39"/>
  <c r="F107" i="39"/>
  <c r="I106" i="39"/>
  <c r="I109" i="39" s="1"/>
  <c r="J109" i="39" s="1"/>
  <c r="H106" i="39"/>
  <c r="H109" i="39" s="1"/>
  <c r="F106" i="39"/>
  <c r="V102" i="39"/>
  <c r="U102" i="39"/>
  <c r="S102" i="39"/>
  <c r="V101" i="39"/>
  <c r="U101" i="39"/>
  <c r="S101" i="39"/>
  <c r="I101" i="39"/>
  <c r="H101" i="39"/>
  <c r="F101" i="39"/>
  <c r="V100" i="39"/>
  <c r="V103" i="39" s="1"/>
  <c r="W103" i="39" s="1"/>
  <c r="U100" i="39"/>
  <c r="U103" i="39" s="1"/>
  <c r="S100" i="39"/>
  <c r="I100" i="39"/>
  <c r="H100" i="39"/>
  <c r="F100" i="39"/>
  <c r="I99" i="39"/>
  <c r="I102" i="39" s="1"/>
  <c r="J102" i="39" s="1"/>
  <c r="H99" i="39"/>
  <c r="H102" i="39" s="1"/>
  <c r="F99" i="39"/>
  <c r="V94" i="39"/>
  <c r="U94" i="39"/>
  <c r="S94" i="39"/>
  <c r="I94" i="39"/>
  <c r="H94" i="39"/>
  <c r="F94" i="39"/>
  <c r="V93" i="39"/>
  <c r="U93" i="39"/>
  <c r="S93" i="39"/>
  <c r="I93" i="39"/>
  <c r="H93" i="39"/>
  <c r="F93" i="39"/>
  <c r="V92" i="39"/>
  <c r="V95" i="39" s="1"/>
  <c r="W95" i="39" s="1"/>
  <c r="U92" i="39"/>
  <c r="U95" i="39" s="1"/>
  <c r="S92" i="39"/>
  <c r="I92" i="39"/>
  <c r="I95" i="39" s="1"/>
  <c r="J95" i="39" s="1"/>
  <c r="H92" i="39"/>
  <c r="H95" i="39" s="1"/>
  <c r="F92" i="39"/>
  <c r="V62" i="39"/>
  <c r="U62" i="39"/>
  <c r="S62" i="39"/>
  <c r="V61" i="39"/>
  <c r="U61" i="39"/>
  <c r="S61" i="39"/>
  <c r="I61" i="39"/>
  <c r="H61" i="39"/>
  <c r="F61" i="39"/>
  <c r="V60" i="39"/>
  <c r="V63" i="39" s="1"/>
  <c r="U60" i="39"/>
  <c r="U63" i="39" s="1"/>
  <c r="S60" i="39"/>
  <c r="I60" i="39"/>
  <c r="H60" i="39"/>
  <c r="F60" i="39"/>
  <c r="I59" i="39"/>
  <c r="I62" i="39" s="1"/>
  <c r="H59" i="39"/>
  <c r="H62" i="39" s="1"/>
  <c r="F59" i="39"/>
  <c r="V54" i="39"/>
  <c r="U54" i="39"/>
  <c r="S54" i="39"/>
  <c r="I54" i="39"/>
  <c r="H54" i="39"/>
  <c r="F54" i="39"/>
  <c r="V53" i="39"/>
  <c r="U53" i="39"/>
  <c r="S53" i="39"/>
  <c r="I53" i="39"/>
  <c r="H53" i="39"/>
  <c r="F53" i="39"/>
  <c r="V52" i="39"/>
  <c r="V55" i="39" s="1"/>
  <c r="U52" i="39"/>
  <c r="U55" i="39" s="1"/>
  <c r="S52" i="39"/>
  <c r="I52" i="39"/>
  <c r="I55" i="39" s="1"/>
  <c r="H52" i="39"/>
  <c r="H55" i="39" s="1"/>
  <c r="F52" i="39"/>
  <c r="V15" i="39"/>
  <c r="U15" i="39"/>
  <c r="S15" i="39"/>
  <c r="V14" i="39"/>
  <c r="U14" i="39"/>
  <c r="S14" i="39"/>
  <c r="I14" i="39"/>
  <c r="H14" i="39"/>
  <c r="F14" i="39"/>
  <c r="V13" i="39"/>
  <c r="V16" i="39" s="1"/>
  <c r="U13" i="39"/>
  <c r="U16" i="39" s="1"/>
  <c r="S13" i="39"/>
  <c r="I13" i="39"/>
  <c r="H13" i="39"/>
  <c r="F13" i="39"/>
  <c r="I12" i="39"/>
  <c r="I15" i="39" s="1"/>
  <c r="H12" i="39"/>
  <c r="H15" i="39" s="1"/>
  <c r="F12" i="39"/>
  <c r="AJ7" i="39"/>
  <c r="AL7" i="39" s="1"/>
  <c r="AI7" i="39"/>
  <c r="V7" i="39"/>
  <c r="U7" i="39"/>
  <c r="S7" i="39"/>
  <c r="I7" i="39"/>
  <c r="H7" i="39"/>
  <c r="F7" i="39"/>
  <c r="V6" i="39"/>
  <c r="U6" i="39"/>
  <c r="S6" i="39"/>
  <c r="I6" i="39"/>
  <c r="H6" i="39"/>
  <c r="F6" i="39"/>
  <c r="V5" i="39"/>
  <c r="V8" i="39" s="1"/>
  <c r="U5" i="39"/>
  <c r="U8" i="39" s="1"/>
  <c r="S5" i="39"/>
  <c r="I5" i="39"/>
  <c r="I8" i="39" s="1"/>
  <c r="H5" i="39"/>
  <c r="H8" i="39" s="1"/>
  <c r="F5" i="39"/>
  <c r="V83" i="38"/>
  <c r="U83" i="38"/>
  <c r="S83" i="38"/>
  <c r="V82" i="38"/>
  <c r="U82" i="38"/>
  <c r="S82" i="38"/>
  <c r="V81" i="38"/>
  <c r="V84" i="38" s="1"/>
  <c r="W84" i="38" s="1"/>
  <c r="U81" i="38"/>
  <c r="U84" i="38" s="1"/>
  <c r="S81" i="38"/>
  <c r="V76" i="38"/>
  <c r="U76" i="38"/>
  <c r="S76" i="38"/>
  <c r="V75" i="38"/>
  <c r="U75" i="38"/>
  <c r="S75" i="38"/>
  <c r="V74" i="38"/>
  <c r="V77" i="38" s="1"/>
  <c r="W77" i="38" s="1"/>
  <c r="U74" i="38"/>
  <c r="U77" i="38" s="1"/>
  <c r="S74" i="38"/>
  <c r="I74" i="38"/>
  <c r="H74" i="38"/>
  <c r="F74" i="38"/>
  <c r="I73" i="38"/>
  <c r="H73" i="38"/>
  <c r="F73" i="38"/>
  <c r="I72" i="38"/>
  <c r="I75" i="38" s="1"/>
  <c r="J75" i="38" s="1"/>
  <c r="H72" i="38"/>
  <c r="H75" i="38" s="1"/>
  <c r="F72" i="38"/>
  <c r="I67" i="38"/>
  <c r="H67" i="38"/>
  <c r="F67" i="38"/>
  <c r="AE66" i="38"/>
  <c r="AD66" i="38"/>
  <c r="AB66" i="38"/>
  <c r="I66" i="38"/>
  <c r="H66" i="38"/>
  <c r="F66" i="38"/>
  <c r="AE65" i="38"/>
  <c r="AD65" i="38"/>
  <c r="AB65" i="38"/>
  <c r="I65" i="38"/>
  <c r="I68" i="38" s="1"/>
  <c r="J68" i="38" s="1"/>
  <c r="H65" i="38"/>
  <c r="H68" i="38" s="1"/>
  <c r="F65" i="38"/>
  <c r="AE64" i="38"/>
  <c r="AE67" i="38" s="1"/>
  <c r="AF67" i="38" s="1"/>
  <c r="AD64" i="38"/>
  <c r="AD67" i="38" s="1"/>
  <c r="AB64" i="38"/>
  <c r="I60" i="38"/>
  <c r="H60" i="38"/>
  <c r="F60" i="38"/>
  <c r="AE59" i="38"/>
  <c r="AD59" i="38"/>
  <c r="AB59" i="38"/>
  <c r="I59" i="38"/>
  <c r="H59" i="38"/>
  <c r="F59" i="38"/>
  <c r="AE58" i="38"/>
  <c r="AD58" i="38"/>
  <c r="AB58" i="38"/>
  <c r="I58" i="38"/>
  <c r="I61" i="38" s="1"/>
  <c r="J61" i="38" s="1"/>
  <c r="H58" i="38"/>
  <c r="H61" i="38" s="1"/>
  <c r="F58" i="38"/>
  <c r="AE57" i="38"/>
  <c r="AE60" i="38" s="1"/>
  <c r="AF60" i="38" s="1"/>
  <c r="AD57" i="38"/>
  <c r="AD60" i="38" s="1"/>
  <c r="AB57" i="38"/>
  <c r="F45" i="38"/>
  <c r="E45" i="38"/>
  <c r="C45" i="38"/>
  <c r="F44" i="38"/>
  <c r="E44" i="38"/>
  <c r="C44" i="38"/>
  <c r="F43" i="38"/>
  <c r="F46" i="38" s="1"/>
  <c r="G46" i="38" s="1"/>
  <c r="E43" i="38"/>
  <c r="E46" i="38" s="1"/>
  <c r="C43" i="38"/>
  <c r="F38" i="38"/>
  <c r="E38" i="38"/>
  <c r="C38" i="38"/>
  <c r="F37" i="38"/>
  <c r="E37" i="38"/>
  <c r="C37" i="38"/>
  <c r="F36" i="38"/>
  <c r="F39" i="38" s="1"/>
  <c r="G39" i="38" s="1"/>
  <c r="E36" i="38"/>
  <c r="E39" i="38" s="1"/>
  <c r="C36" i="38"/>
  <c r="U33" i="38"/>
  <c r="T33" i="38"/>
  <c r="R33" i="38"/>
  <c r="U32" i="38"/>
  <c r="T32" i="38"/>
  <c r="R32" i="38"/>
  <c r="U31" i="38"/>
  <c r="U34" i="38" s="1"/>
  <c r="V34" i="38" s="1"/>
  <c r="T31" i="38"/>
  <c r="T34" i="38" s="1"/>
  <c r="R31" i="38"/>
  <c r="AE26" i="38"/>
  <c r="AD26" i="38"/>
  <c r="AB26" i="38"/>
  <c r="U26" i="38"/>
  <c r="T26" i="38"/>
  <c r="R26" i="38"/>
  <c r="AE25" i="38"/>
  <c r="AD25" i="38"/>
  <c r="AB25" i="38"/>
  <c r="U25" i="38"/>
  <c r="T25" i="38"/>
  <c r="R25" i="38"/>
  <c r="AE24" i="38"/>
  <c r="AE27" i="38" s="1"/>
  <c r="AF27" i="38" s="1"/>
  <c r="AD24" i="38"/>
  <c r="AD27" i="38" s="1"/>
  <c r="AB24" i="38"/>
  <c r="U24" i="38"/>
  <c r="U27" i="38" s="1"/>
  <c r="V27" i="38" s="1"/>
  <c r="T24" i="38"/>
  <c r="T27" i="38" s="1"/>
  <c r="R24" i="38"/>
  <c r="AE19" i="38"/>
  <c r="AD19" i="38"/>
  <c r="AB19" i="38"/>
  <c r="AE18" i="38"/>
  <c r="AD18" i="38"/>
  <c r="AB18" i="38"/>
  <c r="AE17" i="38"/>
  <c r="AE20" i="38" s="1"/>
  <c r="AF20" i="38" s="1"/>
  <c r="AD17" i="38"/>
  <c r="AD20" i="38" s="1"/>
  <c r="AB17" i="38"/>
  <c r="F35" i="37"/>
  <c r="E35" i="37"/>
  <c r="C35" i="37"/>
  <c r="F34" i="37"/>
  <c r="E34" i="37"/>
  <c r="C34" i="37"/>
  <c r="F33" i="37"/>
  <c r="F36" i="37" s="1"/>
  <c r="G36" i="37" s="1"/>
  <c r="E33" i="37"/>
  <c r="E36" i="37" s="1"/>
  <c r="C33" i="37"/>
  <c r="F28" i="37"/>
  <c r="E28" i="37"/>
  <c r="C28" i="37"/>
  <c r="T27" i="37"/>
  <c r="S27" i="37"/>
  <c r="Q27" i="37"/>
  <c r="F27" i="37"/>
  <c r="E27" i="37"/>
  <c r="C27" i="37"/>
  <c r="T26" i="37"/>
  <c r="S26" i="37"/>
  <c r="Q26" i="37"/>
  <c r="F26" i="37"/>
  <c r="F29" i="37" s="1"/>
  <c r="G29" i="37" s="1"/>
  <c r="E26" i="37"/>
  <c r="E29" i="37" s="1"/>
  <c r="C26" i="37"/>
  <c r="T25" i="37"/>
  <c r="T28" i="37" s="1"/>
  <c r="U28" i="37" s="1"/>
  <c r="S25" i="37"/>
  <c r="S28" i="37" s="1"/>
  <c r="Q25" i="37"/>
  <c r="T20" i="37"/>
  <c r="S20" i="37"/>
  <c r="Q20" i="37"/>
  <c r="T19" i="37"/>
  <c r="S19" i="37"/>
  <c r="Q19" i="37"/>
  <c r="T18" i="37"/>
  <c r="T21" i="37" s="1"/>
  <c r="U21" i="37" s="1"/>
  <c r="S18" i="37"/>
  <c r="S21" i="37" s="1"/>
  <c r="Q18" i="37"/>
  <c r="F42" i="36"/>
  <c r="E42" i="36"/>
  <c r="C42" i="36"/>
  <c r="F41" i="36"/>
  <c r="E41" i="36"/>
  <c r="C41" i="36"/>
  <c r="F40" i="36"/>
  <c r="F43" i="36" s="1"/>
  <c r="G43" i="36" s="1"/>
  <c r="E40" i="36"/>
  <c r="E43" i="36" s="1"/>
  <c r="C40" i="36"/>
  <c r="P35" i="36"/>
  <c r="O35" i="36"/>
  <c r="M35" i="36"/>
  <c r="F35" i="36"/>
  <c r="E35" i="36"/>
  <c r="C35" i="36"/>
  <c r="P34" i="36"/>
  <c r="O34" i="36"/>
  <c r="M34" i="36"/>
  <c r="F34" i="36"/>
  <c r="E34" i="36"/>
  <c r="C34" i="36"/>
  <c r="P33" i="36"/>
  <c r="P36" i="36" s="1"/>
  <c r="Q36" i="36" s="1"/>
  <c r="O33" i="36"/>
  <c r="O36" i="36" s="1"/>
  <c r="M33" i="36"/>
  <c r="F33" i="36"/>
  <c r="F36" i="36" s="1"/>
  <c r="G36" i="36" s="1"/>
  <c r="E33" i="36"/>
  <c r="E36" i="36" s="1"/>
  <c r="C33" i="36"/>
  <c r="P28" i="36"/>
  <c r="O28" i="36"/>
  <c r="M28" i="36"/>
  <c r="P27" i="36"/>
  <c r="O27" i="36"/>
  <c r="M27" i="36"/>
  <c r="P26" i="36"/>
  <c r="P29" i="36" s="1"/>
  <c r="Q29" i="36" s="1"/>
  <c r="O26" i="36"/>
  <c r="O29" i="36" s="1"/>
  <c r="M26" i="36"/>
  <c r="N44" i="35"/>
  <c r="M44" i="35"/>
  <c r="K44" i="35"/>
  <c r="V43" i="35"/>
  <c r="U43" i="35"/>
  <c r="S43" i="35"/>
  <c r="N43" i="35"/>
  <c r="M43" i="35"/>
  <c r="K43" i="35"/>
  <c r="V42" i="35"/>
  <c r="U42" i="35"/>
  <c r="S42" i="35"/>
  <c r="N42" i="35"/>
  <c r="N45" i="35" s="1"/>
  <c r="O45" i="35" s="1"/>
  <c r="M42" i="35"/>
  <c r="M45" i="35" s="1"/>
  <c r="K42" i="35"/>
  <c r="V41" i="35"/>
  <c r="V44" i="35" s="1"/>
  <c r="W44" i="35" s="1"/>
  <c r="U41" i="35"/>
  <c r="U44" i="35" s="1"/>
  <c r="S41" i="35"/>
  <c r="N37" i="35"/>
  <c r="M37" i="35"/>
  <c r="K37" i="35"/>
  <c r="V36" i="35"/>
  <c r="U36" i="35"/>
  <c r="S36" i="35"/>
  <c r="N36" i="35"/>
  <c r="M36" i="35"/>
  <c r="K36" i="35"/>
  <c r="V35" i="35"/>
  <c r="U35" i="35"/>
  <c r="S35" i="35"/>
  <c r="N35" i="35"/>
  <c r="N38" i="35" s="1"/>
  <c r="O38" i="35" s="1"/>
  <c r="M35" i="35"/>
  <c r="M38" i="35" s="1"/>
  <c r="K35" i="35"/>
  <c r="V34" i="35"/>
  <c r="V37" i="35" s="1"/>
  <c r="W37" i="35" s="1"/>
  <c r="U34" i="35"/>
  <c r="U37" i="35" s="1"/>
  <c r="S34" i="35"/>
  <c r="F34" i="35"/>
  <c r="E34" i="35"/>
  <c r="C34" i="35"/>
  <c r="AD33" i="35"/>
  <c r="AC33" i="35"/>
  <c r="AA33" i="35"/>
  <c r="F33" i="35"/>
  <c r="E33" i="35"/>
  <c r="C33" i="35"/>
  <c r="AD32" i="35"/>
  <c r="AC32" i="35"/>
  <c r="AA32" i="35"/>
  <c r="F32" i="35"/>
  <c r="F35" i="35" s="1"/>
  <c r="G35" i="35" s="1"/>
  <c r="E32" i="35"/>
  <c r="E35" i="35" s="1"/>
  <c r="C32" i="35"/>
  <c r="AD31" i="35"/>
  <c r="AD34" i="35" s="1"/>
  <c r="AE34" i="35" s="1"/>
  <c r="AC31" i="35"/>
  <c r="AC34" i="35" s="1"/>
  <c r="AA31" i="35"/>
  <c r="F27" i="35"/>
  <c r="E27" i="35"/>
  <c r="C27" i="35"/>
  <c r="AD26" i="35"/>
  <c r="AC26" i="35"/>
  <c r="AA26" i="35"/>
  <c r="F26" i="35"/>
  <c r="E26" i="35"/>
  <c r="C26" i="35"/>
  <c r="AD25" i="35"/>
  <c r="AC25" i="35"/>
  <c r="AA25" i="35"/>
  <c r="F25" i="35"/>
  <c r="F28" i="35" s="1"/>
  <c r="G28" i="35" s="1"/>
  <c r="E25" i="35"/>
  <c r="E28" i="35" s="1"/>
  <c r="C25" i="35"/>
  <c r="AD24" i="35"/>
  <c r="AD27" i="35" s="1"/>
  <c r="AE27" i="35" s="1"/>
  <c r="AC24" i="35"/>
  <c r="AC27" i="35" s="1"/>
  <c r="AA24" i="35"/>
  <c r="AI77" i="34"/>
  <c r="AH77" i="34"/>
  <c r="AF77" i="34"/>
  <c r="U77" i="34"/>
  <c r="T77" i="34"/>
  <c r="R77" i="34"/>
  <c r="AI76" i="34"/>
  <c r="AH76" i="34"/>
  <c r="AF76" i="34"/>
  <c r="U76" i="34"/>
  <c r="T76" i="34"/>
  <c r="R76" i="34"/>
  <c r="AI75" i="34"/>
  <c r="AI78" i="34" s="1"/>
  <c r="AJ78" i="34" s="1"/>
  <c r="AH75" i="34"/>
  <c r="AH78" i="34" s="1"/>
  <c r="AF75" i="34"/>
  <c r="U75" i="34"/>
  <c r="U78" i="34" s="1"/>
  <c r="V78" i="34" s="1"/>
  <c r="T75" i="34"/>
  <c r="T78" i="34" s="1"/>
  <c r="R75" i="34"/>
  <c r="U70" i="34"/>
  <c r="T70" i="34"/>
  <c r="R70" i="34"/>
  <c r="AI69" i="34"/>
  <c r="AH69" i="34"/>
  <c r="AF69" i="34"/>
  <c r="U69" i="34"/>
  <c r="T69" i="34"/>
  <c r="R69" i="34"/>
  <c r="AI68" i="34"/>
  <c r="AH68" i="34"/>
  <c r="AF68" i="34"/>
  <c r="U68" i="34"/>
  <c r="U71" i="34" s="1"/>
  <c r="V71" i="34" s="1"/>
  <c r="T68" i="34"/>
  <c r="T71" i="34" s="1"/>
  <c r="R68" i="34"/>
  <c r="AI67" i="34"/>
  <c r="AI70" i="34" s="1"/>
  <c r="AJ70" i="34" s="1"/>
  <c r="AH67" i="34"/>
  <c r="AH70" i="34" s="1"/>
  <c r="AF67" i="34"/>
  <c r="U58" i="34"/>
  <c r="T58" i="34"/>
  <c r="R58" i="34"/>
  <c r="U57" i="34"/>
  <c r="T57" i="34"/>
  <c r="R57" i="34"/>
  <c r="U56" i="34"/>
  <c r="U59" i="34" s="1"/>
  <c r="V59" i="34" s="1"/>
  <c r="T56" i="34"/>
  <c r="T59" i="34" s="1"/>
  <c r="R56" i="34"/>
  <c r="U51" i="34"/>
  <c r="T51" i="34"/>
  <c r="R51" i="34"/>
  <c r="U50" i="34"/>
  <c r="T50" i="34"/>
  <c r="R50" i="34"/>
  <c r="U49" i="34"/>
  <c r="U52" i="34" s="1"/>
  <c r="V52" i="34" s="1"/>
  <c r="T49" i="34"/>
  <c r="T52" i="34" s="1"/>
  <c r="R49" i="34"/>
  <c r="AI43" i="34"/>
  <c r="AH43" i="34"/>
  <c r="AF43" i="34"/>
  <c r="U43" i="34"/>
  <c r="T43" i="34"/>
  <c r="R43" i="34"/>
  <c r="AI42" i="34"/>
  <c r="AH42" i="34"/>
  <c r="AF42" i="34"/>
  <c r="U42" i="34"/>
  <c r="T42" i="34"/>
  <c r="R42" i="34"/>
  <c r="AI41" i="34"/>
  <c r="AI44" i="34" s="1"/>
  <c r="AJ44" i="34" s="1"/>
  <c r="AH41" i="34"/>
  <c r="AH44" i="34" s="1"/>
  <c r="AF41" i="34"/>
  <c r="U41" i="34"/>
  <c r="U44" i="34" s="1"/>
  <c r="V44" i="34" s="1"/>
  <c r="T41" i="34"/>
  <c r="T44" i="34" s="1"/>
  <c r="R41" i="34"/>
  <c r="AI20" i="34"/>
  <c r="AH20" i="34"/>
  <c r="AF20" i="34"/>
  <c r="U20" i="34"/>
  <c r="T20" i="34"/>
  <c r="R20" i="34"/>
  <c r="AI19" i="34"/>
  <c r="AH19" i="34"/>
  <c r="AF19" i="34"/>
  <c r="U19" i="34"/>
  <c r="T19" i="34"/>
  <c r="R19" i="34"/>
  <c r="AI18" i="34"/>
  <c r="AI21" i="34" s="1"/>
  <c r="AJ21" i="34" s="1"/>
  <c r="AH18" i="34"/>
  <c r="AH21" i="34" s="1"/>
  <c r="AF18" i="34"/>
  <c r="U18" i="34"/>
  <c r="U21" i="34" s="1"/>
  <c r="V21" i="34" s="1"/>
  <c r="T18" i="34"/>
  <c r="T21" i="34" s="1"/>
  <c r="R18" i="34"/>
  <c r="AV15" i="34"/>
  <c r="AU15" i="34"/>
  <c r="AS15" i="34"/>
  <c r="AV14" i="34"/>
  <c r="AU14" i="34"/>
  <c r="AS14" i="34"/>
  <c r="AV13" i="34"/>
  <c r="AV16" i="34" s="1"/>
  <c r="AW16" i="34" s="1"/>
  <c r="AU13" i="34"/>
  <c r="AU16" i="34" s="1"/>
  <c r="AS13" i="34"/>
  <c r="AI13" i="34"/>
  <c r="AH13" i="34"/>
  <c r="AF13" i="34"/>
  <c r="AI12" i="34"/>
  <c r="AH12" i="34"/>
  <c r="AF12" i="34"/>
  <c r="U12" i="34"/>
  <c r="T12" i="34"/>
  <c r="R12" i="34"/>
  <c r="AI11" i="34"/>
  <c r="AI14" i="34" s="1"/>
  <c r="AJ14" i="34" s="1"/>
  <c r="AH11" i="34"/>
  <c r="AH14" i="34" s="1"/>
  <c r="AF11" i="34"/>
  <c r="U11" i="34"/>
  <c r="T11" i="34"/>
  <c r="R11" i="34"/>
  <c r="U10" i="34"/>
  <c r="U13" i="34" s="1"/>
  <c r="V13" i="34" s="1"/>
  <c r="T10" i="34"/>
  <c r="T13" i="34" s="1"/>
  <c r="R10" i="34"/>
  <c r="AV6" i="34"/>
  <c r="AU6" i="34"/>
  <c r="AS6" i="34"/>
  <c r="AI6" i="34"/>
  <c r="AH6" i="34"/>
  <c r="AF6" i="34"/>
  <c r="AV5" i="34"/>
  <c r="AU5" i="34"/>
  <c r="AS5" i="34"/>
  <c r="AI5" i="34"/>
  <c r="AH5" i="34"/>
  <c r="AF5" i="34"/>
  <c r="U5" i="34"/>
  <c r="T5" i="34"/>
  <c r="R5" i="34"/>
  <c r="AV4" i="34"/>
  <c r="AV7" i="34" s="1"/>
  <c r="AW7" i="34" s="1"/>
  <c r="AU4" i="34"/>
  <c r="AU7" i="34" s="1"/>
  <c r="AS4" i="34"/>
  <c r="AI4" i="34"/>
  <c r="AI7" i="34" s="1"/>
  <c r="AJ7" i="34" s="1"/>
  <c r="AH4" i="34"/>
  <c r="AH7" i="34" s="1"/>
  <c r="AF4" i="34"/>
  <c r="U4" i="34"/>
  <c r="T4" i="34"/>
  <c r="R4" i="34"/>
  <c r="U3" i="34"/>
  <c r="U6" i="34" s="1"/>
  <c r="V6" i="34" s="1"/>
  <c r="T3" i="34"/>
  <c r="T6" i="34" s="1"/>
  <c r="R3" i="34"/>
  <c r="I101" i="32"/>
  <c r="H101" i="32"/>
  <c r="F101" i="32"/>
  <c r="I100" i="32"/>
  <c r="H100" i="32"/>
  <c r="F100" i="32"/>
  <c r="I99" i="32"/>
  <c r="I102" i="32" s="1"/>
  <c r="J102" i="32" s="1"/>
  <c r="H99" i="32"/>
  <c r="H102" i="32" s="1"/>
  <c r="F99" i="32"/>
  <c r="I92" i="32"/>
  <c r="H92" i="32"/>
  <c r="F92" i="32"/>
  <c r="Q91" i="32"/>
  <c r="N91" i="32"/>
  <c r="N94" i="32" s="1"/>
  <c r="I91" i="32"/>
  <c r="H91" i="32"/>
  <c r="F91" i="32"/>
  <c r="I90" i="32"/>
  <c r="I93" i="32" s="1"/>
  <c r="J93" i="32" s="1"/>
  <c r="H90" i="32"/>
  <c r="H93" i="32" s="1"/>
  <c r="F90" i="32"/>
  <c r="Q89" i="32"/>
  <c r="Q90" i="32" s="1"/>
  <c r="N89" i="32"/>
  <c r="N90" i="32" s="1"/>
  <c r="I81" i="32"/>
  <c r="H81" i="32"/>
  <c r="F81" i="32"/>
  <c r="I80" i="32"/>
  <c r="H80" i="32"/>
  <c r="F80" i="32"/>
  <c r="I79" i="32"/>
  <c r="I82" i="32" s="1"/>
  <c r="J82" i="32" s="1"/>
  <c r="H79" i="32"/>
  <c r="H82" i="32" s="1"/>
  <c r="F79" i="32"/>
  <c r="I74" i="32"/>
  <c r="H74" i="32"/>
  <c r="F74" i="32"/>
  <c r="N73" i="32"/>
  <c r="I73" i="32"/>
  <c r="H73" i="32"/>
  <c r="F73" i="32"/>
  <c r="I72" i="32"/>
  <c r="I75" i="32" s="1"/>
  <c r="J75" i="32" s="1"/>
  <c r="H72" i="32"/>
  <c r="H75" i="32" s="1"/>
  <c r="F72" i="32"/>
  <c r="N71" i="32"/>
  <c r="N72" i="32" s="1"/>
  <c r="I60" i="32"/>
  <c r="H60" i="32"/>
  <c r="F60" i="32"/>
  <c r="I59" i="32"/>
  <c r="H59" i="32"/>
  <c r="F59" i="32"/>
  <c r="I58" i="32"/>
  <c r="I61" i="32" s="1"/>
  <c r="J61" i="32" s="1"/>
  <c r="H58" i="32"/>
  <c r="H61" i="32" s="1"/>
  <c r="F58" i="32"/>
  <c r="M53" i="32"/>
  <c r="I53" i="32"/>
  <c r="H53" i="32"/>
  <c r="F53" i="32"/>
  <c r="I52" i="32"/>
  <c r="H52" i="32"/>
  <c r="F52" i="32"/>
  <c r="M51" i="32"/>
  <c r="M52" i="32" s="1"/>
  <c r="I51" i="32"/>
  <c r="I54" i="32" s="1"/>
  <c r="J54" i="32" s="1"/>
  <c r="H51" i="32"/>
  <c r="H54" i="32" s="1"/>
  <c r="F51" i="32"/>
  <c r="I41" i="32"/>
  <c r="H41" i="32"/>
  <c r="F41" i="32"/>
  <c r="I40" i="32"/>
  <c r="H40" i="32"/>
  <c r="F40" i="32"/>
  <c r="I39" i="32"/>
  <c r="I42" i="32" s="1"/>
  <c r="J42" i="32" s="1"/>
  <c r="H39" i="32"/>
  <c r="H42" i="32" s="1"/>
  <c r="F39" i="32"/>
  <c r="I34" i="32"/>
  <c r="H34" i="32"/>
  <c r="F34" i="32"/>
  <c r="I33" i="32"/>
  <c r="H33" i="32"/>
  <c r="F33" i="32"/>
  <c r="I32" i="32"/>
  <c r="I35" i="32" s="1"/>
  <c r="J35" i="32" s="1"/>
  <c r="H32" i="32"/>
  <c r="H35" i="32" s="1"/>
  <c r="F32" i="32"/>
  <c r="N27" i="32"/>
  <c r="I27" i="32"/>
  <c r="H27" i="32"/>
  <c r="F27" i="32"/>
  <c r="I26" i="32"/>
  <c r="H26" i="32"/>
  <c r="F26" i="32"/>
  <c r="N25" i="32"/>
  <c r="N26" i="32" s="1"/>
  <c r="I25" i="32"/>
  <c r="I28" i="32" s="1"/>
  <c r="J28" i="32" s="1"/>
  <c r="H25" i="32"/>
  <c r="H28" i="32" s="1"/>
  <c r="F25" i="32"/>
  <c r="L19" i="32"/>
  <c r="I12" i="32"/>
  <c r="H12" i="32"/>
  <c r="F12" i="32"/>
  <c r="I11" i="32"/>
  <c r="H11" i="32"/>
  <c r="F11" i="32"/>
  <c r="I10" i="32"/>
  <c r="I13" i="32" s="1"/>
  <c r="J13" i="32" s="1"/>
  <c r="H10" i="32"/>
  <c r="H13" i="32" s="1"/>
  <c r="F10" i="32"/>
  <c r="N5" i="32"/>
  <c r="I5" i="32"/>
  <c r="H5" i="32"/>
  <c r="F5" i="32"/>
  <c r="I4" i="32"/>
  <c r="H4" i="32"/>
  <c r="F4" i="32"/>
  <c r="N3" i="32"/>
  <c r="N4" i="32" s="1"/>
  <c r="I3" i="32"/>
  <c r="I6" i="32" s="1"/>
  <c r="J6" i="32" s="1"/>
  <c r="H3" i="32"/>
  <c r="H6" i="32" s="1"/>
  <c r="F3" i="32"/>
  <c r="K12" i="31"/>
  <c r="J12" i="31"/>
  <c r="H12" i="31"/>
  <c r="K11" i="31"/>
  <c r="K14" i="31" s="1"/>
  <c r="K15" i="31" s="1"/>
  <c r="J11" i="31"/>
  <c r="J14" i="31" s="1"/>
  <c r="H11" i="31"/>
  <c r="K5" i="31"/>
  <c r="J5" i="31"/>
  <c r="H5" i="31"/>
  <c r="K4" i="31"/>
  <c r="K7" i="31" s="1"/>
  <c r="K8" i="31" s="1"/>
  <c r="J4" i="31"/>
  <c r="J7" i="31" s="1"/>
  <c r="H4" i="31"/>
  <c r="I35" i="30"/>
  <c r="H35" i="30"/>
  <c r="F35" i="30"/>
  <c r="I34" i="30"/>
  <c r="H34" i="30"/>
  <c r="F34" i="30"/>
  <c r="I33" i="30"/>
  <c r="I36" i="30" s="1"/>
  <c r="J36" i="30" s="1"/>
  <c r="H33" i="30"/>
  <c r="H36" i="30" s="1"/>
  <c r="F33" i="30"/>
  <c r="I28" i="30"/>
  <c r="H28" i="30"/>
  <c r="F28" i="30"/>
  <c r="I27" i="30"/>
  <c r="H27" i="30"/>
  <c r="F27" i="30"/>
  <c r="I26" i="30"/>
  <c r="I29" i="30" s="1"/>
  <c r="J29" i="30" s="1"/>
  <c r="H26" i="30"/>
  <c r="H29" i="30" s="1"/>
  <c r="F26" i="30"/>
  <c r="I21" i="30"/>
  <c r="H21" i="30"/>
  <c r="F21" i="30"/>
  <c r="M20" i="30"/>
  <c r="I20" i="30"/>
  <c r="H20" i="30"/>
  <c r="F20" i="30"/>
  <c r="I19" i="30"/>
  <c r="I22" i="30" s="1"/>
  <c r="J22" i="30" s="1"/>
  <c r="H19" i="30"/>
  <c r="H22" i="30" s="1"/>
  <c r="F19" i="30"/>
  <c r="I13" i="30"/>
  <c r="H13" i="30"/>
  <c r="F13" i="30"/>
  <c r="I12" i="30"/>
  <c r="H12" i="30"/>
  <c r="F12" i="30"/>
  <c r="I11" i="30"/>
  <c r="I14" i="30" s="1"/>
  <c r="J14" i="30" s="1"/>
  <c r="H11" i="30"/>
  <c r="H14" i="30" s="1"/>
  <c r="F11" i="30"/>
  <c r="I6" i="30"/>
  <c r="H6" i="30"/>
  <c r="F6" i="30"/>
  <c r="I5" i="30"/>
  <c r="H5" i="30"/>
  <c r="F5" i="30"/>
  <c r="I4" i="30"/>
  <c r="I7" i="30" s="1"/>
  <c r="J7" i="30" s="1"/>
  <c r="H4" i="30"/>
  <c r="H7" i="30" s="1"/>
  <c r="F4" i="30"/>
  <c r="I13" i="29"/>
  <c r="H13" i="29"/>
  <c r="F13" i="29"/>
  <c r="I12" i="29"/>
  <c r="H12" i="29"/>
  <c r="F12" i="29"/>
  <c r="I11" i="29"/>
  <c r="I14" i="29" s="1"/>
  <c r="J14" i="29" s="1"/>
  <c r="H11" i="29"/>
  <c r="H14" i="29" s="1"/>
  <c r="F11" i="29"/>
  <c r="I5" i="29"/>
  <c r="H5" i="29"/>
  <c r="F5" i="29"/>
  <c r="I4" i="29"/>
  <c r="H4" i="29"/>
  <c r="F4" i="29"/>
  <c r="I3" i="29"/>
  <c r="I6" i="29" s="1"/>
  <c r="J6" i="29" s="1"/>
  <c r="H3" i="29"/>
  <c r="H6" i="29" s="1"/>
  <c r="F3" i="29"/>
  <c r="I124" i="28"/>
  <c r="H124" i="28"/>
  <c r="F124" i="28"/>
  <c r="I123" i="28"/>
  <c r="H123" i="28"/>
  <c r="F123" i="28"/>
  <c r="I122" i="28"/>
  <c r="I125" i="28" s="1"/>
  <c r="J125" i="28" s="1"/>
  <c r="H122" i="28"/>
  <c r="H125" i="28" s="1"/>
  <c r="F122" i="28"/>
  <c r="M117" i="28"/>
  <c r="I117" i="28"/>
  <c r="H117" i="28"/>
  <c r="F117" i="28"/>
  <c r="I116" i="28"/>
  <c r="H116" i="28"/>
  <c r="F116" i="28"/>
  <c r="M115" i="28"/>
  <c r="M116" i="28" s="1"/>
  <c r="I115" i="28"/>
  <c r="I118" i="28" s="1"/>
  <c r="J118" i="28" s="1"/>
  <c r="H115" i="28"/>
  <c r="H118" i="28" s="1"/>
  <c r="F115" i="28"/>
  <c r="I104" i="28"/>
  <c r="H104" i="28"/>
  <c r="F104" i="28"/>
  <c r="I103" i="28"/>
  <c r="H103" i="28"/>
  <c r="F103" i="28"/>
  <c r="I102" i="28"/>
  <c r="I105" i="28" s="1"/>
  <c r="J105" i="28" s="1"/>
  <c r="H102" i="28"/>
  <c r="H105" i="28" s="1"/>
  <c r="F102" i="28"/>
  <c r="I97" i="28"/>
  <c r="H97" i="28"/>
  <c r="F97" i="28"/>
  <c r="I96" i="28"/>
  <c r="H96" i="28"/>
  <c r="F96" i="28"/>
  <c r="I95" i="28"/>
  <c r="I98" i="28" s="1"/>
  <c r="J98" i="28" s="1"/>
  <c r="H95" i="28"/>
  <c r="H98" i="28" s="1"/>
  <c r="F95" i="28"/>
  <c r="M90" i="28"/>
  <c r="I90" i="28"/>
  <c r="H90" i="28"/>
  <c r="F90" i="28"/>
  <c r="I89" i="28"/>
  <c r="H89" i="28"/>
  <c r="F89" i="28"/>
  <c r="M88" i="28"/>
  <c r="M89" i="28" s="1"/>
  <c r="I88" i="28"/>
  <c r="I91" i="28" s="1"/>
  <c r="J91" i="28" s="1"/>
  <c r="H88" i="28"/>
  <c r="H91" i="28" s="1"/>
  <c r="F88" i="28"/>
  <c r="I71" i="28"/>
  <c r="H71" i="28"/>
  <c r="F71" i="28"/>
  <c r="I70" i="28"/>
  <c r="H70" i="28"/>
  <c r="F70" i="28"/>
  <c r="I69" i="28"/>
  <c r="I72" i="28" s="1"/>
  <c r="J72" i="28" s="1"/>
  <c r="H69" i="28"/>
  <c r="H72" i="28" s="1"/>
  <c r="F69" i="28"/>
  <c r="M64" i="28"/>
  <c r="I64" i="28"/>
  <c r="H64" i="28"/>
  <c r="F64" i="28"/>
  <c r="I63" i="28"/>
  <c r="H63" i="28"/>
  <c r="F63" i="28"/>
  <c r="M62" i="28"/>
  <c r="M63" i="28" s="1"/>
  <c r="I62" i="28"/>
  <c r="I65" i="28" s="1"/>
  <c r="J65" i="28" s="1"/>
  <c r="H62" i="28"/>
  <c r="H65" i="28" s="1"/>
  <c r="F62" i="28"/>
  <c r="I39" i="28"/>
  <c r="H39" i="28"/>
  <c r="F39" i="28"/>
  <c r="I38" i="28"/>
  <c r="H38" i="28"/>
  <c r="F38" i="28"/>
  <c r="I37" i="28"/>
  <c r="I40" i="28" s="1"/>
  <c r="J40" i="28" s="1"/>
  <c r="H37" i="28"/>
  <c r="H40" i="28" s="1"/>
  <c r="F37" i="28"/>
  <c r="M31" i="28"/>
  <c r="I31" i="28"/>
  <c r="H31" i="28"/>
  <c r="F31" i="28"/>
  <c r="I30" i="28"/>
  <c r="H30" i="28"/>
  <c r="F30" i="28"/>
  <c r="M29" i="28"/>
  <c r="M30" i="28" s="1"/>
  <c r="I29" i="28"/>
  <c r="I32" i="28" s="1"/>
  <c r="J32" i="28" s="1"/>
  <c r="H29" i="28"/>
  <c r="H32" i="28" s="1"/>
  <c r="F29" i="28"/>
  <c r="I12" i="28"/>
  <c r="H12" i="28"/>
  <c r="F12" i="28"/>
  <c r="I11" i="28"/>
  <c r="H11" i="28"/>
  <c r="F11" i="28"/>
  <c r="I10" i="28"/>
  <c r="I13" i="28" s="1"/>
  <c r="J13" i="28" s="1"/>
  <c r="H10" i="28"/>
  <c r="H13" i="28" s="1"/>
  <c r="F10" i="28"/>
  <c r="M5" i="28"/>
  <c r="I5" i="28"/>
  <c r="H5" i="28"/>
  <c r="F5" i="28"/>
  <c r="I4" i="28"/>
  <c r="H4" i="28"/>
  <c r="F4" i="28"/>
  <c r="M3" i="28"/>
  <c r="M4" i="28" s="1"/>
  <c r="I3" i="28"/>
  <c r="I6" i="28" s="1"/>
  <c r="J6" i="28" s="1"/>
  <c r="H3" i="28"/>
  <c r="H6" i="28" s="1"/>
  <c r="F3" i="28"/>
  <c r="I90" i="24"/>
  <c r="H90" i="24"/>
  <c r="F90" i="24"/>
  <c r="M89" i="24"/>
  <c r="I89" i="24"/>
  <c r="H89" i="24"/>
  <c r="F89" i="24"/>
  <c r="I88" i="24"/>
  <c r="I91" i="24" s="1"/>
  <c r="H88" i="24"/>
  <c r="H91" i="24" s="1"/>
  <c r="F88" i="24"/>
  <c r="M87" i="24"/>
  <c r="M88" i="24" s="1"/>
  <c r="H80" i="24"/>
  <c r="I79" i="24"/>
  <c r="F79" i="24"/>
  <c r="I78" i="24"/>
  <c r="F78" i="24"/>
  <c r="I77" i="24"/>
  <c r="I80" i="24" s="1"/>
  <c r="F77" i="24"/>
  <c r="H73" i="24"/>
  <c r="I72" i="24"/>
  <c r="F72" i="24"/>
  <c r="I71" i="24"/>
  <c r="F71" i="24"/>
  <c r="I70" i="24"/>
  <c r="I73" i="24" s="1"/>
  <c r="F70" i="24"/>
  <c r="H66" i="24"/>
  <c r="M65" i="24"/>
  <c r="I65" i="24"/>
  <c r="F65" i="24"/>
  <c r="I64" i="24"/>
  <c r="F64" i="24"/>
  <c r="M63" i="24"/>
  <c r="M64" i="24" s="1"/>
  <c r="I63" i="24"/>
  <c r="F63" i="24"/>
  <c r="I53" i="24"/>
  <c r="H53" i="24"/>
  <c r="F53" i="24"/>
  <c r="I52" i="24"/>
  <c r="H52" i="24"/>
  <c r="F52" i="24"/>
  <c r="I51" i="24"/>
  <c r="H51" i="24"/>
  <c r="H54" i="24" s="1"/>
  <c r="F51" i="24"/>
  <c r="M46" i="24"/>
  <c r="I46" i="24"/>
  <c r="H46" i="24"/>
  <c r="F46" i="24"/>
  <c r="I45" i="24"/>
  <c r="H45" i="24"/>
  <c r="F45" i="24"/>
  <c r="M44" i="24"/>
  <c r="M45" i="24" s="1"/>
  <c r="I44" i="24"/>
  <c r="H44" i="24"/>
  <c r="H47" i="24" s="1"/>
  <c r="F44" i="24"/>
  <c r="I14" i="24"/>
  <c r="H14" i="24"/>
  <c r="F14" i="24"/>
  <c r="I13" i="24"/>
  <c r="H13" i="24"/>
  <c r="F13" i="24"/>
  <c r="I12" i="24"/>
  <c r="I15" i="24" s="1"/>
  <c r="H12" i="24"/>
  <c r="H15" i="24" s="1"/>
  <c r="F12" i="24"/>
  <c r="I7" i="24"/>
  <c r="H7" i="24"/>
  <c r="F7" i="24"/>
  <c r="M6" i="24"/>
  <c r="I6" i="24"/>
  <c r="H6" i="24"/>
  <c r="F6" i="24"/>
  <c r="I5" i="24"/>
  <c r="I8" i="24" s="1"/>
  <c r="H5" i="24"/>
  <c r="H8" i="24" s="1"/>
  <c r="F5" i="24"/>
  <c r="M4" i="24"/>
  <c r="M5" i="24" s="1"/>
  <c r="Q58" i="21"/>
  <c r="J58" i="21"/>
  <c r="K58" i="21" s="1"/>
  <c r="I58" i="21"/>
  <c r="R57" i="21"/>
  <c r="R58" i="21" s="1"/>
  <c r="S58" i="21" s="1"/>
  <c r="Q57" i="21"/>
  <c r="O57" i="21"/>
  <c r="J57" i="21"/>
  <c r="I57" i="21"/>
  <c r="G57" i="21"/>
  <c r="R56" i="21"/>
  <c r="Q56" i="21"/>
  <c r="O56" i="21"/>
  <c r="J56" i="21"/>
  <c r="I56" i="21"/>
  <c r="G56" i="21"/>
  <c r="R55" i="21"/>
  <c r="Q55" i="21"/>
  <c r="O55" i="21"/>
  <c r="J55" i="21"/>
  <c r="I55" i="21"/>
  <c r="G55" i="21"/>
  <c r="R50" i="21"/>
  <c r="Q50" i="21"/>
  <c r="O50" i="21"/>
  <c r="J50" i="21"/>
  <c r="I50" i="21"/>
  <c r="G50" i="21"/>
  <c r="R49" i="21"/>
  <c r="Q49" i="21"/>
  <c r="O49" i="21"/>
  <c r="J49" i="21"/>
  <c r="I49" i="21"/>
  <c r="G49" i="21"/>
  <c r="R48" i="21"/>
  <c r="R51" i="21" s="1"/>
  <c r="S51" i="21" s="1"/>
  <c r="Q48" i="21"/>
  <c r="Q51" i="21" s="1"/>
  <c r="O48" i="21"/>
  <c r="J48" i="21"/>
  <c r="J51" i="21" s="1"/>
  <c r="K51" i="21" s="1"/>
  <c r="I48" i="21"/>
  <c r="I51" i="21" s="1"/>
  <c r="G48" i="21"/>
  <c r="R43" i="21"/>
  <c r="Q43" i="21"/>
  <c r="O43" i="21"/>
  <c r="J43" i="21"/>
  <c r="I43" i="21"/>
  <c r="G43" i="21"/>
  <c r="R42" i="21"/>
  <c r="Q42" i="21"/>
  <c r="O42" i="21"/>
  <c r="J42" i="21"/>
  <c r="I42" i="21"/>
  <c r="G42" i="21"/>
  <c r="R41" i="21"/>
  <c r="R44" i="21" s="1"/>
  <c r="S44" i="21" s="1"/>
  <c r="Q41" i="21"/>
  <c r="Q44" i="21" s="1"/>
  <c r="O41" i="21"/>
  <c r="J41" i="21"/>
  <c r="J44" i="21" s="1"/>
  <c r="K44" i="21" s="1"/>
  <c r="I41" i="21"/>
  <c r="I44" i="21" s="1"/>
  <c r="G41" i="21"/>
  <c r="M35" i="21"/>
  <c r="M33" i="21"/>
  <c r="M34" i="21" s="1"/>
  <c r="N6" i="21"/>
  <c r="J6" i="21"/>
  <c r="I6" i="21"/>
  <c r="G6" i="21"/>
  <c r="J5" i="21"/>
  <c r="I5" i="21"/>
  <c r="G5" i="21"/>
  <c r="N4" i="21"/>
  <c r="N5" i="21" s="1"/>
  <c r="J4" i="21"/>
  <c r="J7" i="21" s="1"/>
  <c r="K7" i="21" s="1"/>
  <c r="I4" i="21"/>
  <c r="I7" i="21" s="1"/>
  <c r="G4" i="21"/>
  <c r="M32" i="20"/>
  <c r="M31" i="20"/>
  <c r="I31" i="20"/>
  <c r="H31" i="20"/>
  <c r="F31" i="20"/>
  <c r="I30" i="20"/>
  <c r="H30" i="20"/>
  <c r="F30" i="20"/>
  <c r="M29" i="20"/>
  <c r="M30" i="20" s="1"/>
  <c r="I29" i="20"/>
  <c r="I32" i="20" s="1"/>
  <c r="J32" i="20" s="1"/>
  <c r="H29" i="20"/>
  <c r="H32" i="20" s="1"/>
  <c r="F29" i="20"/>
  <c r="M17" i="20"/>
  <c r="M16" i="20"/>
  <c r="I16" i="20"/>
  <c r="H16" i="20"/>
  <c r="F16" i="20"/>
  <c r="I15" i="20"/>
  <c r="H15" i="20"/>
  <c r="F15" i="20"/>
  <c r="M14" i="20"/>
  <c r="M15" i="20" s="1"/>
  <c r="I14" i="20"/>
  <c r="I17" i="20" s="1"/>
  <c r="J17" i="20" s="1"/>
  <c r="H14" i="20"/>
  <c r="H17" i="20" s="1"/>
  <c r="F14" i="20"/>
  <c r="M8" i="20"/>
  <c r="M7" i="20"/>
  <c r="I7" i="20"/>
  <c r="H7" i="20"/>
  <c r="F7" i="20"/>
  <c r="I6" i="20"/>
  <c r="H6" i="20"/>
  <c r="F6" i="20"/>
  <c r="M5" i="20"/>
  <c r="M6" i="20" s="1"/>
  <c r="I5" i="20"/>
  <c r="I8" i="20" s="1"/>
  <c r="J8" i="20" s="1"/>
  <c r="H5" i="20"/>
  <c r="H8" i="20" s="1"/>
  <c r="F5" i="20"/>
  <c r="I71" i="19"/>
  <c r="H71" i="19"/>
  <c r="F71" i="19"/>
  <c r="I70" i="19"/>
  <c r="H70" i="19"/>
  <c r="F70" i="19"/>
  <c r="I69" i="19"/>
  <c r="I72" i="19" s="1"/>
  <c r="J69" i="19" s="1"/>
  <c r="H69" i="19"/>
  <c r="H72" i="19" s="1"/>
  <c r="F69" i="19"/>
  <c r="I51" i="19"/>
  <c r="H51" i="19"/>
  <c r="F51" i="19"/>
  <c r="I50" i="19"/>
  <c r="H50" i="19"/>
  <c r="F50" i="19"/>
  <c r="I49" i="19"/>
  <c r="I52" i="19" s="1"/>
  <c r="J49" i="19" s="1"/>
  <c r="H49" i="19"/>
  <c r="H52" i="19" s="1"/>
  <c r="F49" i="19"/>
  <c r="I43" i="19"/>
  <c r="H43" i="19"/>
  <c r="F43" i="19"/>
  <c r="I42" i="19"/>
  <c r="H42" i="19"/>
  <c r="F42" i="19"/>
  <c r="I41" i="19"/>
  <c r="I44" i="19" s="1"/>
  <c r="J41" i="19" s="1"/>
  <c r="H41" i="19"/>
  <c r="H44" i="19" s="1"/>
  <c r="F41" i="19"/>
  <c r="I23" i="19"/>
  <c r="H23" i="19"/>
  <c r="F23" i="19"/>
  <c r="I22" i="19"/>
  <c r="H22" i="19"/>
  <c r="F22" i="19"/>
  <c r="I21" i="19"/>
  <c r="I24" i="19" s="1"/>
  <c r="J21" i="19" s="1"/>
  <c r="H21" i="19"/>
  <c r="H24" i="19" s="1"/>
  <c r="F21" i="19"/>
  <c r="I15" i="19"/>
  <c r="H15" i="19"/>
  <c r="F15" i="19"/>
  <c r="I14" i="19"/>
  <c r="H14" i="19"/>
  <c r="F14" i="19"/>
  <c r="I13" i="19"/>
  <c r="I16" i="19" s="1"/>
  <c r="J13" i="19" s="1"/>
  <c r="H13" i="19"/>
  <c r="H16" i="19" s="1"/>
  <c r="F13" i="19"/>
  <c r="H7" i="19"/>
  <c r="E7" i="19"/>
  <c r="I7" i="19" s="1"/>
  <c r="H6" i="19"/>
  <c r="E6" i="19"/>
  <c r="I6" i="19" s="1"/>
  <c r="H5" i="19"/>
  <c r="H8" i="19" s="1"/>
  <c r="E5" i="19"/>
  <c r="I5" i="19" s="1"/>
  <c r="I8" i="19" s="1"/>
  <c r="J5" i="19" s="1"/>
  <c r="I100" i="18"/>
  <c r="H100" i="18"/>
  <c r="F100" i="18"/>
  <c r="I99" i="18"/>
  <c r="H99" i="18"/>
  <c r="F99" i="18"/>
  <c r="I98" i="18"/>
  <c r="I101" i="18" s="1"/>
  <c r="K97" i="18" s="1"/>
  <c r="H98" i="18"/>
  <c r="H101" i="18" s="1"/>
  <c r="F98" i="18"/>
  <c r="I64" i="18"/>
  <c r="H64" i="18"/>
  <c r="F64" i="18"/>
  <c r="I63" i="18"/>
  <c r="H63" i="18"/>
  <c r="F63" i="18"/>
  <c r="I62" i="18"/>
  <c r="I65" i="18" s="1"/>
  <c r="K61" i="18" s="1"/>
  <c r="H62" i="18"/>
  <c r="H65" i="18" s="1"/>
  <c r="F62" i="18"/>
  <c r="I56" i="18"/>
  <c r="H56" i="18"/>
  <c r="F56" i="18"/>
  <c r="I55" i="18"/>
  <c r="H55" i="18"/>
  <c r="F55" i="18"/>
  <c r="I54" i="18"/>
  <c r="I57" i="18" s="1"/>
  <c r="K53" i="18" s="1"/>
  <c r="H54" i="18"/>
  <c r="H57" i="18" s="1"/>
  <c r="F54" i="18"/>
  <c r="H23" i="18"/>
  <c r="E23" i="18"/>
  <c r="I23" i="18" s="1"/>
  <c r="H22" i="18"/>
  <c r="E22" i="18"/>
  <c r="I22" i="18" s="1"/>
  <c r="I21" i="18"/>
  <c r="I24" i="18" s="1"/>
  <c r="J21" i="18" s="1"/>
  <c r="H21" i="18"/>
  <c r="H24" i="18" s="1"/>
  <c r="I15" i="18"/>
  <c r="H15" i="18"/>
  <c r="F15" i="18"/>
  <c r="I14" i="18"/>
  <c r="H14" i="18"/>
  <c r="F14" i="18"/>
  <c r="I13" i="18"/>
  <c r="I16" i="18" s="1"/>
  <c r="K12" i="18" s="1"/>
  <c r="H13" i="18"/>
  <c r="H16" i="18" s="1"/>
  <c r="F13" i="18"/>
  <c r="I7" i="18"/>
  <c r="H7" i="18"/>
  <c r="F7" i="18"/>
  <c r="I6" i="18"/>
  <c r="H6" i="18"/>
  <c r="F6" i="18"/>
  <c r="I5" i="18"/>
  <c r="I8" i="18" s="1"/>
  <c r="K4" i="18" s="1"/>
  <c r="H5" i="18"/>
  <c r="H8" i="18" s="1"/>
  <c r="F5" i="18"/>
  <c r="M63" i="17"/>
  <c r="J24" i="17"/>
  <c r="I24" i="17"/>
  <c r="G24" i="17"/>
  <c r="J23" i="17"/>
  <c r="I23" i="17"/>
  <c r="G23" i="17"/>
  <c r="J22" i="17"/>
  <c r="J25" i="17" s="1"/>
  <c r="K25" i="17" s="1"/>
  <c r="I22" i="17"/>
  <c r="I25" i="17" s="1"/>
  <c r="G22" i="17"/>
  <c r="J16" i="17"/>
  <c r="I16" i="17"/>
  <c r="G16" i="17"/>
  <c r="J15" i="17"/>
  <c r="I15" i="17"/>
  <c r="G15" i="17"/>
  <c r="J14" i="17"/>
  <c r="J17" i="17" s="1"/>
  <c r="K17" i="17" s="1"/>
  <c r="I14" i="17"/>
  <c r="I17" i="17" s="1"/>
  <c r="G14" i="17"/>
  <c r="J8" i="17"/>
  <c r="I8" i="17"/>
  <c r="G8" i="17"/>
  <c r="J7" i="17"/>
  <c r="I7" i="17"/>
  <c r="G7" i="17"/>
  <c r="J6" i="17"/>
  <c r="J9" i="17" s="1"/>
  <c r="K9" i="17" s="1"/>
  <c r="I6" i="17"/>
  <c r="I9" i="17" s="1"/>
  <c r="G6" i="17"/>
  <c r="AA27" i="16"/>
  <c r="Z27" i="16"/>
  <c r="X27" i="16"/>
  <c r="AA26" i="16"/>
  <c r="Z26" i="16"/>
  <c r="X26" i="16"/>
  <c r="AA25" i="16"/>
  <c r="AA28" i="16" s="1"/>
  <c r="AB28" i="16" s="1"/>
  <c r="Z25" i="16"/>
  <c r="Z28" i="16" s="1"/>
  <c r="X25" i="16"/>
  <c r="AQ21" i="16"/>
  <c r="AP21" i="16"/>
  <c r="AN21" i="16"/>
  <c r="BG20" i="16"/>
  <c r="BF20" i="16"/>
  <c r="BD20" i="16"/>
  <c r="AQ20" i="16"/>
  <c r="AP20" i="16"/>
  <c r="AN20" i="16"/>
  <c r="AA20" i="16"/>
  <c r="Z20" i="16"/>
  <c r="X20" i="16"/>
  <c r="K20" i="16"/>
  <c r="J20" i="16"/>
  <c r="H20" i="16"/>
  <c r="BG19" i="16"/>
  <c r="BF19" i="16"/>
  <c r="BD19" i="16"/>
  <c r="AQ19" i="16"/>
  <c r="AQ22" i="16" s="1"/>
  <c r="AR22" i="16" s="1"/>
  <c r="AP19" i="16"/>
  <c r="AP22" i="16" s="1"/>
  <c r="AN19" i="16"/>
  <c r="AA19" i="16"/>
  <c r="Z19" i="16"/>
  <c r="X19" i="16"/>
  <c r="K19" i="16"/>
  <c r="J19" i="16"/>
  <c r="H19" i="16"/>
  <c r="BG18" i="16"/>
  <c r="BG21" i="16" s="1"/>
  <c r="BH21" i="16" s="1"/>
  <c r="BF18" i="16"/>
  <c r="BF21" i="16" s="1"/>
  <c r="BD18" i="16"/>
  <c r="AA18" i="16"/>
  <c r="AA21" i="16" s="1"/>
  <c r="AB21" i="16" s="1"/>
  <c r="Z18" i="16"/>
  <c r="Z21" i="16" s="1"/>
  <c r="X18" i="16"/>
  <c r="K18" i="16"/>
  <c r="K21" i="16" s="1"/>
  <c r="L21" i="16" s="1"/>
  <c r="J18" i="16"/>
  <c r="J21" i="16" s="1"/>
  <c r="H18" i="16"/>
  <c r="AQ14" i="16"/>
  <c r="AP14" i="16"/>
  <c r="AN14" i="16"/>
  <c r="BG13" i="16"/>
  <c r="BF13" i="16"/>
  <c r="BD13" i="16"/>
  <c r="AQ13" i="16"/>
  <c r="AP13" i="16"/>
  <c r="AN13" i="16"/>
  <c r="AA13" i="16"/>
  <c r="Z13" i="16"/>
  <c r="X13" i="16"/>
  <c r="K13" i="16"/>
  <c r="J13" i="16"/>
  <c r="H13" i="16"/>
  <c r="BG12" i="16"/>
  <c r="BF12" i="16"/>
  <c r="BD12" i="16"/>
  <c r="AQ12" i="16"/>
  <c r="AQ15" i="16" s="1"/>
  <c r="AR15" i="16" s="1"/>
  <c r="AP12" i="16"/>
  <c r="AP15" i="16" s="1"/>
  <c r="AN12" i="16"/>
  <c r="AA12" i="16"/>
  <c r="Z12" i="16"/>
  <c r="X12" i="16"/>
  <c r="K12" i="16"/>
  <c r="J12" i="16"/>
  <c r="H12" i="16"/>
  <c r="BG11" i="16"/>
  <c r="BG14" i="16" s="1"/>
  <c r="BH14" i="16" s="1"/>
  <c r="BF11" i="16"/>
  <c r="BF14" i="16" s="1"/>
  <c r="BD11" i="16"/>
  <c r="AA11" i="16"/>
  <c r="AA14" i="16" s="1"/>
  <c r="AB14" i="16" s="1"/>
  <c r="Z11" i="16"/>
  <c r="Z14" i="16" s="1"/>
  <c r="X11" i="16"/>
  <c r="K11" i="16"/>
  <c r="K14" i="16" s="1"/>
  <c r="L14" i="16" s="1"/>
  <c r="J11" i="16"/>
  <c r="J14" i="16" s="1"/>
  <c r="H11" i="16"/>
  <c r="BK6" i="16"/>
  <c r="BG6" i="16"/>
  <c r="BF6" i="16"/>
  <c r="BD6" i="16"/>
  <c r="AU6" i="16"/>
  <c r="AQ6" i="16"/>
  <c r="AP6" i="16"/>
  <c r="AN6" i="16"/>
  <c r="AE6" i="16"/>
  <c r="AA6" i="16"/>
  <c r="Z6" i="16"/>
  <c r="X6" i="16"/>
  <c r="O6" i="16"/>
  <c r="K6" i="16"/>
  <c r="J6" i="16"/>
  <c r="H6" i="16"/>
  <c r="BG5" i="16"/>
  <c r="BF5" i="16"/>
  <c r="BD5" i="16"/>
  <c r="AQ5" i="16"/>
  <c r="AP5" i="16"/>
  <c r="AN5" i="16"/>
  <c r="AA5" i="16"/>
  <c r="Z5" i="16"/>
  <c r="X5" i="16"/>
  <c r="K5" i="16"/>
  <c r="J5" i="16"/>
  <c r="H5" i="16"/>
  <c r="BK4" i="16"/>
  <c r="BK5" i="16" s="1"/>
  <c r="BG4" i="16"/>
  <c r="BG7" i="16" s="1"/>
  <c r="BH7" i="16" s="1"/>
  <c r="BF4" i="16"/>
  <c r="BF7" i="16" s="1"/>
  <c r="BD4" i="16"/>
  <c r="AU4" i="16"/>
  <c r="AU5" i="16" s="1"/>
  <c r="AQ4" i="16"/>
  <c r="AQ7" i="16" s="1"/>
  <c r="AR7" i="16" s="1"/>
  <c r="AP4" i="16"/>
  <c r="AP7" i="16" s="1"/>
  <c r="AN4" i="16"/>
  <c r="AE4" i="16"/>
  <c r="AE5" i="16" s="1"/>
  <c r="AA4" i="16"/>
  <c r="AA7" i="16" s="1"/>
  <c r="AB7" i="16" s="1"/>
  <c r="Z4" i="16"/>
  <c r="Z7" i="16" s="1"/>
  <c r="X4" i="16"/>
  <c r="O4" i="16"/>
  <c r="O5" i="16" s="1"/>
  <c r="K4" i="16"/>
  <c r="K7" i="16" s="1"/>
  <c r="L7" i="16" s="1"/>
  <c r="J4" i="16"/>
  <c r="J7" i="16" s="1"/>
  <c r="H4" i="16"/>
  <c r="I11" i="15"/>
  <c r="H11" i="15"/>
  <c r="F11" i="15"/>
  <c r="I10" i="15"/>
  <c r="H10" i="15"/>
  <c r="F10" i="15"/>
  <c r="I9" i="15"/>
  <c r="I12" i="15" s="1"/>
  <c r="H9" i="15"/>
  <c r="H12" i="15" s="1"/>
  <c r="F9" i="15"/>
  <c r="I4" i="15"/>
  <c r="H4" i="15"/>
  <c r="F4" i="15"/>
  <c r="I3" i="15"/>
  <c r="I5" i="15" s="1"/>
  <c r="H3" i="15"/>
  <c r="H5" i="15" s="1"/>
  <c r="F3" i="15"/>
  <c r="P107" i="10"/>
  <c r="N107" i="10"/>
  <c r="P106" i="10"/>
  <c r="N106" i="10"/>
  <c r="P105" i="10"/>
  <c r="P108" i="10" s="1"/>
  <c r="N105" i="10"/>
  <c r="P100" i="10"/>
  <c r="N100" i="10"/>
  <c r="P99" i="10"/>
  <c r="N99" i="10"/>
  <c r="F99" i="10"/>
  <c r="E99" i="10"/>
  <c r="C99" i="10"/>
  <c r="P98" i="10"/>
  <c r="P101" i="10" s="1"/>
  <c r="N98" i="10"/>
  <c r="F98" i="10"/>
  <c r="E98" i="10"/>
  <c r="C98" i="10"/>
  <c r="F97" i="10"/>
  <c r="F100" i="10" s="1"/>
  <c r="E97" i="10"/>
  <c r="E100" i="10" s="1"/>
  <c r="C97" i="10"/>
  <c r="F92" i="10"/>
  <c r="E92" i="10"/>
  <c r="C92" i="10"/>
  <c r="F91" i="10"/>
  <c r="E91" i="10"/>
  <c r="C91" i="10"/>
  <c r="F90" i="10"/>
  <c r="F93" i="10" s="1"/>
  <c r="E90" i="10"/>
  <c r="E93" i="10" s="1"/>
  <c r="C90" i="10"/>
  <c r="F58" i="10"/>
  <c r="E58" i="10"/>
  <c r="C58" i="10"/>
  <c r="F57" i="10"/>
  <c r="E57" i="10"/>
  <c r="C57" i="10"/>
  <c r="F56" i="10"/>
  <c r="F59" i="10" s="1"/>
  <c r="E56" i="10"/>
  <c r="E59" i="10" s="1"/>
  <c r="C56" i="10"/>
  <c r="F51" i="10"/>
  <c r="E51" i="10"/>
  <c r="C51" i="10"/>
  <c r="F50" i="10"/>
  <c r="E50" i="10"/>
  <c r="C50" i="10"/>
  <c r="F49" i="10"/>
  <c r="F52" i="10" s="1"/>
  <c r="E49" i="10"/>
  <c r="E52" i="10" s="1"/>
  <c r="C49" i="10"/>
  <c r="F35" i="10"/>
  <c r="E35" i="10"/>
  <c r="C35" i="10"/>
  <c r="O34" i="10"/>
  <c r="M34" i="10"/>
  <c r="F34" i="10"/>
  <c r="E34" i="10"/>
  <c r="C34" i="10"/>
  <c r="O33" i="10"/>
  <c r="M33" i="10"/>
  <c r="F33" i="10"/>
  <c r="F36" i="10" s="1"/>
  <c r="E33" i="10"/>
  <c r="E36" i="10" s="1"/>
  <c r="C33" i="10"/>
  <c r="O32" i="10"/>
  <c r="O35" i="10" s="1"/>
  <c r="M32" i="10"/>
  <c r="F28" i="10"/>
  <c r="E28" i="10"/>
  <c r="C28" i="10"/>
  <c r="O27" i="10"/>
  <c r="M27" i="10"/>
  <c r="F27" i="10"/>
  <c r="E27" i="10"/>
  <c r="C27" i="10"/>
  <c r="O26" i="10"/>
  <c r="O28" i="10" s="1"/>
  <c r="M26" i="10"/>
  <c r="F26" i="10"/>
  <c r="F29" i="10" s="1"/>
  <c r="E26" i="10"/>
  <c r="E29" i="10" s="1"/>
  <c r="C26" i="10"/>
  <c r="O25" i="10"/>
  <c r="M25" i="10"/>
  <c r="F18" i="10"/>
  <c r="F17" i="10"/>
  <c r="F16" i="10"/>
  <c r="C16" i="10"/>
  <c r="F15" i="10"/>
  <c r="C15" i="10"/>
  <c r="F14" i="10"/>
  <c r="C14" i="10"/>
  <c r="F13" i="10"/>
  <c r="C13" i="10"/>
  <c r="F12" i="10"/>
  <c r="C12" i="10"/>
  <c r="F11" i="10"/>
  <c r="C11" i="10"/>
  <c r="F10" i="10"/>
  <c r="C10" i="10"/>
  <c r="F9" i="10"/>
  <c r="C9" i="10"/>
  <c r="F8" i="10"/>
  <c r="C8" i="10"/>
  <c r="F7" i="10"/>
  <c r="C7" i="10"/>
  <c r="F6" i="10"/>
  <c r="C6" i="10"/>
  <c r="F5" i="10"/>
  <c r="C5" i="10"/>
  <c r="F4" i="10"/>
  <c r="C4" i="10"/>
  <c r="F3" i="10"/>
  <c r="F19" i="10" s="1"/>
  <c r="C3" i="10"/>
  <c r="C17" i="10" s="1"/>
  <c r="AJ74" i="7"/>
  <c r="I103" i="4"/>
  <c r="C103" i="4"/>
  <c r="I102" i="4"/>
  <c r="C102" i="4"/>
  <c r="I101" i="4"/>
  <c r="C101" i="4"/>
  <c r="I100" i="4"/>
  <c r="C100" i="4"/>
  <c r="I99" i="4"/>
  <c r="C99" i="4"/>
  <c r="I98" i="4"/>
  <c r="C98" i="4"/>
  <c r="I97" i="4"/>
  <c r="C97" i="4"/>
  <c r="I96" i="4"/>
  <c r="C96" i="4"/>
  <c r="I95" i="4"/>
  <c r="C95" i="4"/>
  <c r="I94" i="4"/>
  <c r="C94" i="4"/>
  <c r="I93" i="4"/>
  <c r="C93" i="4"/>
  <c r="I92" i="4"/>
  <c r="C92" i="4"/>
  <c r="I91" i="4"/>
  <c r="C91" i="4"/>
  <c r="I90" i="4"/>
  <c r="C90" i="4"/>
  <c r="I89" i="4"/>
  <c r="C89" i="4"/>
  <c r="I88" i="4"/>
  <c r="C88" i="4"/>
  <c r="I87" i="4"/>
  <c r="C87" i="4"/>
  <c r="I86" i="4"/>
  <c r="C86" i="4"/>
  <c r="I85" i="4"/>
  <c r="C85" i="4"/>
  <c r="I84" i="4"/>
  <c r="C84" i="4"/>
  <c r="I83" i="4"/>
  <c r="C83" i="4"/>
  <c r="I82" i="4"/>
  <c r="C82" i="4"/>
  <c r="I81" i="4"/>
  <c r="C81" i="4"/>
  <c r="I80" i="4"/>
  <c r="C80" i="4"/>
  <c r="I79" i="4"/>
  <c r="C79" i="4"/>
  <c r="I78" i="4"/>
  <c r="C78" i="4"/>
  <c r="I77" i="4"/>
  <c r="C77" i="4"/>
  <c r="I76" i="4"/>
  <c r="C76" i="4"/>
  <c r="I75" i="4"/>
  <c r="C75" i="4"/>
  <c r="I74" i="4"/>
  <c r="C74" i="4"/>
  <c r="I73" i="4"/>
  <c r="C73" i="4"/>
  <c r="I72" i="4"/>
  <c r="C72" i="4"/>
  <c r="I71" i="4"/>
  <c r="C71" i="4"/>
  <c r="I70" i="4"/>
  <c r="C70" i="4"/>
  <c r="I69" i="4"/>
  <c r="C69" i="4"/>
  <c r="I68" i="4"/>
  <c r="C68" i="4"/>
  <c r="I67" i="4"/>
  <c r="C67" i="4"/>
  <c r="I66" i="4"/>
  <c r="C66" i="4"/>
  <c r="I65" i="4"/>
  <c r="C65" i="4"/>
  <c r="I64" i="4"/>
  <c r="C64" i="4"/>
  <c r="I63" i="4"/>
  <c r="C63" i="4"/>
  <c r="I62" i="4"/>
  <c r="C62" i="4"/>
  <c r="I61" i="4"/>
  <c r="C61" i="4"/>
  <c r="I60" i="4"/>
  <c r="C60" i="4"/>
  <c r="I59" i="4"/>
  <c r="C59" i="4"/>
  <c r="I58" i="4"/>
  <c r="C58" i="4"/>
  <c r="I57" i="4"/>
  <c r="C57" i="4"/>
  <c r="I56" i="4"/>
  <c r="C56" i="4"/>
  <c r="I55" i="4"/>
  <c r="C55" i="4"/>
  <c r="I54" i="4"/>
  <c r="C54" i="4"/>
  <c r="I53" i="4"/>
  <c r="C53" i="4"/>
  <c r="I52" i="4"/>
  <c r="C52" i="4"/>
  <c r="I51" i="4"/>
  <c r="C51" i="4"/>
  <c r="I50" i="4"/>
  <c r="C50" i="4"/>
  <c r="I49" i="4"/>
  <c r="C49" i="4"/>
  <c r="I48" i="4"/>
  <c r="C48" i="4"/>
  <c r="I47" i="4"/>
  <c r="C47" i="4"/>
  <c r="I46" i="4"/>
  <c r="C46" i="4"/>
  <c r="I45" i="4"/>
  <c r="C45" i="4"/>
  <c r="I44" i="4"/>
  <c r="C44" i="4"/>
  <c r="I43" i="4"/>
  <c r="C43" i="4"/>
  <c r="I42" i="4"/>
  <c r="C42" i="4"/>
  <c r="I41" i="4"/>
  <c r="C41" i="4"/>
  <c r="I40" i="4"/>
  <c r="C40" i="4"/>
  <c r="I39" i="4"/>
  <c r="C39" i="4"/>
  <c r="C38" i="4"/>
  <c r="I37" i="4"/>
  <c r="C37" i="4"/>
  <c r="I36" i="4"/>
  <c r="C36" i="4"/>
  <c r="I35" i="4"/>
  <c r="C35" i="4"/>
  <c r="I34" i="4"/>
  <c r="C34" i="4"/>
  <c r="I33" i="4"/>
  <c r="C33" i="4"/>
  <c r="I32" i="4"/>
  <c r="C32" i="4"/>
  <c r="I31" i="4"/>
  <c r="C31" i="4"/>
  <c r="I30" i="4"/>
  <c r="C30" i="4"/>
  <c r="I29" i="4"/>
  <c r="C29" i="4"/>
  <c r="I28" i="4"/>
  <c r="C28" i="4"/>
  <c r="I27" i="4"/>
  <c r="C27" i="4"/>
  <c r="I26" i="4"/>
  <c r="C26" i="4"/>
  <c r="I25" i="4"/>
  <c r="C25" i="4"/>
  <c r="I24" i="4"/>
  <c r="C24" i="4"/>
  <c r="C23" i="4"/>
  <c r="C22" i="4"/>
  <c r="I21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103" i="1"/>
  <c r="C102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I54" i="24" l="1"/>
  <c r="J54" i="24" s="1"/>
  <c r="J91" i="24"/>
  <c r="J8" i="24"/>
  <c r="J15" i="24"/>
  <c r="I47" i="24"/>
  <c r="J47" i="24" s="1"/>
  <c r="I66" i="24"/>
  <c r="J66" i="24"/>
  <c r="J73" i="24"/>
  <c r="J80" i="24"/>
  <c r="G100" i="10"/>
  <c r="H100" i="10"/>
  <c r="G93" i="10"/>
  <c r="H93" i="10"/>
  <c r="G59" i="10"/>
  <c r="H59" i="10"/>
  <c r="G52" i="10"/>
  <c r="H52" i="10"/>
  <c r="G36" i="10"/>
  <c r="H36" i="10"/>
  <c r="G29" i="10"/>
  <c r="H29" i="10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4" i="5"/>
  <c r="K43" i="5"/>
  <c r="K42" i="5"/>
  <c r="K6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0" i="5"/>
  <c r="K9" i="5"/>
  <c r="K8" i="5"/>
  <c r="K7" i="5"/>
  <c r="K45" i="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<sst xmlns="http://schemas.openxmlformats.org/spreadsheetml/2006/main" count="6556" uniqueCount="1300">
  <si>
    <t>https://datalens.yandex-team.ru/wbenuos6lxv4o-subsidy-details-advanced?tab=8Z&amp;state=9c372b401134</t>
  </si>
  <si>
    <t>неделя с 21.07</t>
  </si>
  <si>
    <t>Zone</t>
  </si>
  <si>
    <t>на русском</t>
  </si>
  <si>
    <t>sub/GMV</t>
  </si>
  <si>
    <t>dXgY</t>
  </si>
  <si>
    <t>MFG</t>
  </si>
  <si>
    <t>MFGgeo</t>
  </si>
  <si>
    <t>Substotal</t>
  </si>
  <si>
    <t>spb</t>
  </si>
  <si>
    <t>ekb</t>
  </si>
  <si>
    <t>nizhnynovgorod</t>
  </si>
  <si>
    <t>novosibirsk</t>
  </si>
  <si>
    <t>krasnodar</t>
  </si>
  <si>
    <t>perm</t>
  </si>
  <si>
    <t>samara</t>
  </si>
  <si>
    <t>kazan</t>
  </si>
  <si>
    <t>rostovondon</t>
  </si>
  <si>
    <t>volgograd</t>
  </si>
  <si>
    <t>sochi</t>
  </si>
  <si>
    <t>omsk</t>
  </si>
  <si>
    <t>chelyabinsk</t>
  </si>
  <si>
    <t>ufa</t>
  </si>
  <si>
    <t>tumen</t>
  </si>
  <si>
    <t>kaliningrad</t>
  </si>
  <si>
    <t>saratov</t>
  </si>
  <si>
    <t>moscow</t>
  </si>
  <si>
    <t>stavropol</t>
  </si>
  <si>
    <t>krasnoyarsk</t>
  </si>
  <si>
    <t>ivanovo</t>
  </si>
  <si>
    <t>orel</t>
  </si>
  <si>
    <t>astrakhan</t>
  </si>
  <si>
    <t>togliatti</t>
  </si>
  <si>
    <t>voronezh</t>
  </si>
  <si>
    <t>irkutsk</t>
  </si>
  <si>
    <t>adler</t>
  </si>
  <si>
    <t>orenburg</t>
  </si>
  <si>
    <t>naberezhnyechelny</t>
  </si>
  <si>
    <t>barnaul</t>
  </si>
  <si>
    <t>cheboksary</t>
  </si>
  <si>
    <t>ulianovsk</t>
  </si>
  <si>
    <t>vsevolozhsk</t>
  </si>
  <si>
    <t>novorossiysk</t>
  </si>
  <si>
    <t>vologda</t>
  </si>
  <si>
    <t>vladivostok</t>
  </si>
  <si>
    <t>kolpino</t>
  </si>
  <si>
    <t>izhevsk</t>
  </si>
  <si>
    <t>penza</t>
  </si>
  <si>
    <t>krasnoe_selo</t>
  </si>
  <si>
    <t>Красное село</t>
  </si>
  <si>
    <t>akademgorod</t>
  </si>
  <si>
    <t>odincovo</t>
  </si>
  <si>
    <t>tomsk</t>
  </si>
  <si>
    <t>podolsk</t>
  </si>
  <si>
    <t>pushkin</t>
  </si>
  <si>
    <t>yaroslavl</t>
  </si>
  <si>
    <t>lipetsk</t>
  </si>
  <si>
    <t>makhachkala</t>
  </si>
  <si>
    <t>ryazan</t>
  </si>
  <si>
    <t>kostroma</t>
  </si>
  <si>
    <t>tver</t>
  </si>
  <si>
    <t>taganrog</t>
  </si>
  <si>
    <t>lyberci</t>
  </si>
  <si>
    <t>kemerovo</t>
  </si>
  <si>
    <t>himki</t>
  </si>
  <si>
    <t>tula</t>
  </si>
  <si>
    <t>dzerzhinsky</t>
  </si>
  <si>
    <t>reutov</t>
  </si>
  <si>
    <t>volzhskiy</t>
  </si>
  <si>
    <t>sterlitamak</t>
  </si>
  <si>
    <t>krasnogorsk</t>
  </si>
  <si>
    <t>vladikavkaz</t>
  </si>
  <si>
    <t>vidnoe</t>
  </si>
  <si>
    <t>nalchik</t>
  </si>
  <si>
    <t>magnitogorsk</t>
  </si>
  <si>
    <t>petrozavodsk</t>
  </si>
  <si>
    <t>tambov</t>
  </si>
  <si>
    <t>nizhnytagil</t>
  </si>
  <si>
    <t>zelenograd</t>
  </si>
  <si>
    <t>nakhabino</t>
  </si>
  <si>
    <t>kotelniki</t>
  </si>
  <si>
    <t>murmansk</t>
  </si>
  <si>
    <t>berdsk</t>
  </si>
  <si>
    <t>belgorod</t>
  </si>
  <si>
    <t>sertolovo</t>
  </si>
  <si>
    <t>novokuibishevsk</t>
  </si>
  <si>
    <t>mytishchi</t>
  </si>
  <si>
    <t>gatchina</t>
  </si>
  <si>
    <t>balashiha</t>
  </si>
  <si>
    <t>syktyvkar</t>
  </si>
  <si>
    <t>bor</t>
  </si>
  <si>
    <t>electrostal</t>
  </si>
  <si>
    <t>dolgoprudniy</t>
  </si>
  <si>
    <t>engels</t>
  </si>
  <si>
    <t>zheleznodorozhny</t>
  </si>
  <si>
    <t>kstovo</t>
  </si>
  <si>
    <t>lobnja</t>
  </si>
  <si>
    <t>kaluga</t>
  </si>
  <si>
    <t>pushkino</t>
  </si>
  <si>
    <t>dzerzhinsk</t>
  </si>
  <si>
    <t>troick</t>
  </si>
  <si>
    <t>domodedovo</t>
  </si>
  <si>
    <t>klin</t>
  </si>
  <si>
    <t>ramenskoe</t>
  </si>
  <si>
    <t>surgut</t>
  </si>
  <si>
    <t>korolev</t>
  </si>
  <si>
    <t>istra</t>
  </si>
  <si>
    <t>krasnayapolyana</t>
  </si>
  <si>
    <t>Красная поляна</t>
  </si>
  <si>
    <t>monino</t>
  </si>
  <si>
    <t>kaspiysk</t>
  </si>
  <si>
    <t>https://datalens.yandex-team.ru/wbenuos6lxv4o-subsidy-details-advanced?tab=8Z&amp;state=d05e49c91134</t>
  </si>
  <si>
    <t>неделя с 14.07</t>
  </si>
  <si>
    <t>petergof</t>
  </si>
  <si>
    <t>pervouralsk</t>
  </si>
  <si>
    <t>saransk</t>
  </si>
  <si>
    <t>lytkarino</t>
  </si>
  <si>
    <t>narofominsk</t>
  </si>
  <si>
    <t>shakhty</t>
  </si>
  <si>
    <t>artem</t>
  </si>
  <si>
    <t>https://datalens.yandex-team.ru/wbenuos6lxv4o-subsidy-details-advanced?tab=8Z&amp;state=cc583fdb1134</t>
  </si>
  <si>
    <t>неделя с 07.07</t>
  </si>
  <si>
    <t>solnechnogorsk</t>
  </si>
  <si>
    <t>krasnoarmeysk</t>
  </si>
  <si>
    <t>serpukhov</t>
  </si>
  <si>
    <t>https://datalens.yandex-team.ru/wbenuos6lxv4o-subsidy-details-advanced?tab=8Z&amp;state=25c95e031134</t>
  </si>
  <si>
    <t>неделя с 30.06</t>
  </si>
  <si>
    <t>Итого</t>
  </si>
  <si>
    <t>снизить цели</t>
  </si>
  <si>
    <t>цели 5т закончились 09.07, а что xl2?</t>
  </si>
  <si>
    <r>
      <t xml:space="preserve">добавить искл. тег и снизить </t>
    </r>
    <r>
      <rPr>
        <u/>
        <sz val="10"/>
        <color rgb="FF1155CC"/>
        <rFont val="Arial"/>
        <family val="2"/>
        <charset val="204"/>
      </rPr>
      <t>мфг</t>
    </r>
    <r>
      <rPr>
        <sz val="10"/>
        <color rgb="FF000000"/>
        <rFont val="Arial"/>
        <family val="2"/>
        <charset val="204"/>
        <scheme val="minor"/>
      </rPr>
      <t xml:space="preserve"> в m и l кузовах</t>
    </r>
  </si>
  <si>
    <t>сделали недельные цели xl2</t>
  </si>
  <si>
    <t>пересмотр целей</t>
  </si>
  <si>
    <t>пересмотр целей и проверить МФГ</t>
  </si>
  <si>
    <t/>
  </si>
  <si>
    <t>moscow_region</t>
  </si>
  <si>
    <t>Параметры целей</t>
  </si>
  <si>
    <t>Метрики крайней недели</t>
  </si>
  <si>
    <t>Текущие цели</t>
  </si>
  <si>
    <t>Предыдущие цели</t>
  </si>
  <si>
    <t>Из выгрузки</t>
  </si>
  <si>
    <t>Из доходимости (без отсева)</t>
  </si>
  <si>
    <t>Файл города</t>
  </si>
  <si>
    <t>Город</t>
  </si>
  <si>
    <t>Кузов / Опция</t>
  </si>
  <si>
    <t>Дата запуска</t>
  </si>
  <si>
    <t>Дата закрытия</t>
  </si>
  <si>
    <t>Время работы</t>
  </si>
  <si>
    <t>Лесенка</t>
  </si>
  <si>
    <t>dxgy города с 21.07</t>
  </si>
  <si>
    <t>крайняя неделя</t>
  </si>
  <si>
    <t>CDR</t>
  </si>
  <si>
    <t>NI/GMV опции</t>
  </si>
  <si>
    <t>SR</t>
  </si>
  <si>
    <t>SR 3 ступени</t>
  </si>
  <si>
    <t>sub dxgy</t>
  </si>
  <si>
    <t>sub dxgy /
gmv опции</t>
  </si>
  <si>
    <t>sub dxgy /
gmv total</t>
  </si>
  <si>
    <t>Ссылка</t>
  </si>
  <si>
    <t>Кто?</t>
  </si>
  <si>
    <t>Итог</t>
  </si>
  <si>
    <t>Экипажи и опция</t>
  </si>
  <si>
    <t>Квот в неделю</t>
  </si>
  <si>
    <t>Мск</t>
  </si>
  <si>
    <t>XXL2</t>
  </si>
  <si>
    <t>04.08 (ПН)</t>
  </si>
  <si>
    <t>7-10</t>
  </si>
  <si>
    <t>2 - 3 500
3 - 7 500</t>
  </si>
  <si>
    <t>https://docs.google.com/spreadsheets/d/1L0y7ob_1Aq6VlMgj15NmCKz4X6XGx90-gYNb6ULAbb8/edit?gid=0#gid=0</t>
  </si>
  <si>
    <t>Аня</t>
  </si>
  <si>
    <t>с 04.08 запустили, пока наблюдаем</t>
  </si>
  <si>
    <t>СПб</t>
  </si>
  <si>
    <t>XL2</t>
  </si>
  <si>
    <t>19.06 (ЧТ)</t>
  </si>
  <si>
    <t>-</t>
  </si>
  <si>
    <t>16 - 6000
23 - 12000
30 - 20000</t>
  </si>
  <si>
    <t>05.08(ВТ)</t>
  </si>
  <si>
    <t>2 - 1200
3 - 2500
4 - 4000</t>
  </si>
  <si>
    <t>https://docs.google.com/spreadsheets/d/1czRoI-UDhvvJur9xfSI1PxPVCvuaZ04gs3XWKWhPxOQ/edit?gid=0#gid=0</t>
  </si>
  <si>
    <t>Илья</t>
  </si>
  <si>
    <t>с 04.08 перевели на недельные</t>
  </si>
  <si>
    <t>нет</t>
  </si>
  <si>
    <t>XXL</t>
  </si>
  <si>
    <t>16.07 (СР)</t>
  </si>
  <si>
    <t>2- 2000
3- 4000
4- 6000</t>
  </si>
  <si>
    <t>18.06 (СР)</t>
  </si>
  <si>
    <t>09.07 (СР)</t>
  </si>
  <si>
    <t>2 - 2000
3 - 3000</t>
  </si>
  <si>
    <t>https://docs.google.com/spreadsheets/d/1czRoI-UDhvvJur9xfSI1PxPVCvuaZ04gs3XWKWhPxOQ/edit?gid=1949845219#gid=1949845219</t>
  </si>
  <si>
    <t>с 04.08 повысили</t>
  </si>
  <si>
    <t>Екб</t>
  </si>
  <si>
    <t>S</t>
  </si>
  <si>
    <t>10.06 (ВТ)</t>
  </si>
  <si>
    <t>0-0</t>
  </si>
  <si>
    <t>25 - 2200
35 - 3500
45 - 5000</t>
  </si>
  <si>
    <t>22.07 (ВТ)</t>
  </si>
  <si>
    <t>https://docs.google.com/spreadsheets/d/1GSOUyFNsvVQA-Q_TCpoHkGeW96anrZpdU3rS3pGOfuI/edit?gid=1203612246#gid=1203612246</t>
  </si>
  <si>
    <t>с 22.07 закрыли и запустили на s2</t>
  </si>
  <si>
    <t>S2</t>
  </si>
  <si>
    <t>18 - 3500
24 - 5000
30 - 7000</t>
  </si>
  <si>
    <t>с 22.07 запустили</t>
  </si>
  <si>
    <t>M</t>
  </si>
  <si>
    <t>06.06 (ПТ)</t>
  </si>
  <si>
    <t>18 - 3000
24 - 4800
30 - 6900</t>
  </si>
  <si>
    <t>https://docs.google.com/spreadsheets/d/1GSOUyFNsvVQA-Q_TCpoHkGeW96anrZpdU3rS3pGOfuI/edit?gid=689502523#gid=689502523</t>
  </si>
  <si>
    <t>c 18.07 усложнили, снизив доплаты
с 08.08 закрыли и запустили цели на m2</t>
  </si>
  <si>
    <t>M2</t>
  </si>
  <si>
    <t>с 08.08 запустили</t>
  </si>
  <si>
    <t>L</t>
  </si>
  <si>
    <t>15 - 3000
20 - 4800
25 - 7000</t>
  </si>
  <si>
    <t>https://docs.google.com/spreadsheets/d/1GSOUyFNsvVQA-Q_TCpoHkGeW96anrZpdU3rS3pGOfuI/edit?gid=1825489637#gid=1825489637</t>
  </si>
  <si>
    <t>c 25.07 закрыли</t>
  </si>
  <si>
    <t>4.0 L2</t>
  </si>
  <si>
    <t>16.06 (ПН)</t>
  </si>
  <si>
    <t>2 - 1800
3 - 3600</t>
  </si>
  <si>
    <t>https://docs.google.com/spreadsheets/d/1GSOUyFNsvVQA-Q_TCpoHkGeW96anrZpdU3rS3pGOfuI/edit?gid=648592715#gid=648592715</t>
  </si>
  <si>
    <t>c 04.08 перевели на недельные</t>
  </si>
  <si>
    <t>09.06 (ПН)</t>
  </si>
  <si>
    <t>8-10</t>
  </si>
  <si>
    <t>2 - 3000
3 - 4000
4 - 5000</t>
  </si>
  <si>
    <t>до 26.05</t>
  </si>
  <si>
    <t>2 - 2000
3 - 3000
4 - 4000</t>
  </si>
  <si>
    <t>https://docs.google.com/spreadsheets/d/1GSOUyFNsvVQA-Q_TCpoHkGeW96anrZpdU3rS3pGOfuI/edit?gid=1784196008#gid=1784196008</t>
  </si>
  <si>
    <t>c 04.08 скорректировали</t>
  </si>
  <si>
    <t>НиНо</t>
  </si>
  <si>
    <t>20 - 3000
25 - 4000
30 - 6000</t>
  </si>
  <si>
    <t>https://docs.google.com/spreadsheets/d/16MDhDw0nOzJBuAupcd5ZcgtQ7xKgEeScEm9A-AyXTMc/edit?gid=0#gid=0</t>
  </si>
  <si>
    <t>поддерживаем водителей
(проблемы со связью и погода)</t>
  </si>
  <si>
    <t>4.0 M2</t>
  </si>
  <si>
    <t>15 - 2700
20 - 4000
25 - 6000</t>
  </si>
  <si>
    <t>https://docs.google.com/spreadsheets/d/16MDhDw0nOzJBuAupcd5ZcgtQ7xKgEeScEm9A-AyXTMc/edit?gid=136358845#gid=136358845</t>
  </si>
  <si>
    <t>20.06 (ПТ)</t>
  </si>
  <si>
    <t>7- 3500
12- 6000
17- 9000</t>
  </si>
  <si>
    <t>01.08 (ПТ)</t>
  </si>
  <si>
    <t>2 - 1500
3 - 3000</t>
  </si>
  <si>
    <t>https://docs.google.com/spreadsheets/d/16MDhDw0nOzJBuAupcd5ZcgtQ7xKgEeScEm9A-AyXTMc/edit?gid=777348995#gid=777348995</t>
  </si>
  <si>
    <t>с 01.08 перевели на недельные</t>
  </si>
  <si>
    <t>26.05 (ПН)</t>
  </si>
  <si>
    <t>2 - 2500
3 - 4000
4 - 6000</t>
  </si>
  <si>
    <t>https://docs.google.com/spreadsheets/d/16MDhDw0nOzJBuAupcd5ZcgtQ7xKgEeScEm9A-AyXTMc/edit?gid=545071466#gid=545071466</t>
  </si>
  <si>
    <t>пока норм</t>
  </si>
  <si>
    <t>3.0</t>
  </si>
  <si>
    <t>Нск</t>
  </si>
  <si>
    <t>32 - 3000
42 - 4500
52 - 6000</t>
  </si>
  <si>
    <t>https://docs.google.com/spreadsheets/d/1iA1pnBTSGLeEVcD669DyUKOptWEry9G75QplhINUT_8/edit?gid=52078899#gid=52078899</t>
  </si>
  <si>
    <t>Ира</t>
  </si>
  <si>
    <t>с 22.07 закрыли и запустили цели на s2</t>
  </si>
  <si>
    <t>15 - 2200
20 - 3800
25 - 5800</t>
  </si>
  <si>
    <t>https://docs.google.com/spreadsheets/d/1iA1pnBTSGLeEVcD669DyUKOptWEry9G75QplhINUT_8/edit?gid=644584907#gid=644584907</t>
  </si>
  <si>
    <t>M1</t>
  </si>
  <si>
    <t>30 - 3000
35 - 4000
40 - 5000</t>
  </si>
  <si>
    <t>https://docs.google.com/spreadsheets/d/1iA1pnBTSGLeEVcD669DyUKOptWEry9G75QplhINUT_8/edit?gid=1949640804#gid=1949640804</t>
  </si>
  <si>
    <t>пока норм (внимательно на след. неделе)</t>
  </si>
  <si>
    <t>20 - 4000
25 - 5200
30 - 7000</t>
  </si>
  <si>
    <t>https://docs.google.com/spreadsheets/d/1iA1pnBTSGLeEVcD669DyUKOptWEry9G75QplhINUT_8/edit?gid=1980684084#gid=1980684084</t>
  </si>
  <si>
    <t>L1</t>
  </si>
  <si>
    <t>25 - 3200
30 - 4000
35 - 5200</t>
  </si>
  <si>
    <t>https://docs.google.com/spreadsheets/d/1iA1pnBTSGLeEVcD669DyUKOptWEry9G75QplhINUT_8/edit?gid=934551811#gid=934551811</t>
  </si>
  <si>
    <t>L2</t>
  </si>
  <si>
    <t>23.07 (СР)</t>
  </si>
  <si>
    <t>20 - 5500
25 - 7000
30 - 8500</t>
  </si>
  <si>
    <t>20 - 4500
25 - 6000
30 - 7500</t>
  </si>
  <si>
    <t>https://docs.google.com/spreadsheets/d/1iA1pnBTSGLeEVcD669DyUKOptWEry9G75QplhINUT_8/edit?gid=552174696#gid=552174696</t>
  </si>
  <si>
    <t>с 23.07 подняли бонусы на 1к</t>
  </si>
  <si>
    <t>https://docs.google.com/spreadsheets/d/1iA1pnBTSGLeEVcD669DyUKOptWEry9G75QplhINUT_8/edit?gid=1987691835#gid=1987691835</t>
  </si>
  <si>
    <t>норм</t>
  </si>
  <si>
    <t>Краснодар</t>
  </si>
  <si>
    <t>14.07 (ПН)</t>
  </si>
  <si>
    <t>10 - 4000
15 - 6700
20 - 10000</t>
  </si>
  <si>
    <t>https://docs.google.com/spreadsheets/d/1TuWobhfnRPIiTHBvnE25v82b1WFheH4ZP7MAwtDgQm4/edit?gid=0#gid=0</t>
  </si>
  <si>
    <t>с 14.07 перевели на дешевые недельные</t>
  </si>
  <si>
    <t>04.08(ПН)</t>
  </si>
  <si>
    <t>2 - 3000
3 - 5000
4 - 6000</t>
  </si>
  <si>
    <t>25.04 (ПТ)</t>
  </si>
  <si>
    <t>https://docs.google.com/spreadsheets/d/1TuWobhfnRPIiTHBvnE25v82b1WFheH4ZP7MAwtDgQm4/edit?gid=182988229#gid=182988229</t>
  </si>
  <si>
    <t>Пермь</t>
  </si>
  <si>
    <t>16 - 3100
21 - 4500
26 - 5800</t>
  </si>
  <si>
    <t>https://docs.google.com/spreadsheets/d/1vNDpP86H9Ix43HThliS4SflbtuEXzIeeJUFv5YooVuo/edit?gid=0#gid=0</t>
  </si>
  <si>
    <t>с 30.07 закрыли</t>
  </si>
  <si>
    <t>М2</t>
  </si>
  <si>
    <t>28.07 (ПН)</t>
  </si>
  <si>
    <t>15 - 4000
20 - 5500
25 - 8000</t>
  </si>
  <si>
    <t>https://docs.google.com/spreadsheets/d/1vNDpP86H9Ix43HThliS4SflbtuEXzIeeJUFv5YooVuo/edit?gid=1894564267#gid=1894564267</t>
  </si>
  <si>
    <t>с 28.07 запустили, ждем первые недели</t>
  </si>
  <si>
    <t>15 - 3500
20 - 5000
25 - 7000</t>
  </si>
  <si>
    <t>https://docs.google.com/spreadsheets/d/1vNDpP86H9Ix43HThliS4SflbtuEXzIeeJUFv5YooVuo/edit?gid=1675272907#gid=1675272907</t>
  </si>
  <si>
    <t>10 - 4000
15 - 7000
20 - 10000</t>
  </si>
  <si>
    <t>https://docs.google.com/spreadsheets/d/1vNDpP86H9Ix43HThliS4SflbtuEXzIeeJUFv5YooVuo/edit?gid=846966812#gid=846966812</t>
  </si>
  <si>
    <t>с 04.08 запустили</t>
  </si>
  <si>
    <t>Казань</t>
  </si>
  <si>
    <t>https://docs.google.com/spreadsheets/d/1OqzNl9qrNvyJyfxhZgbB7gQpJqh63bSXw8g1V34SDl4/edit?gid=0#gid=0</t>
  </si>
  <si>
    <t>c 07.08 повысили бонусы</t>
  </si>
  <si>
    <t>3.0 XXL0</t>
  </si>
  <si>
    <t>Самара</t>
  </si>
  <si>
    <t>14 - 2500
19 - 3500
24 - 4800</t>
  </si>
  <si>
    <t>https://docs.google.com/spreadsheets/d/1N92gj8zaiRTTIOlHH0d-jqlQXdXx47QqJ7X_p4JnLJs/edit?gid=95711931#gid=95711931</t>
  </si>
  <si>
    <t>с 23.07 повысили бонусы</t>
  </si>
  <si>
    <t>15 - 3000
20 - 4500
25 - 5900</t>
  </si>
  <si>
    <t>https://docs.google.com/spreadsheets/d/1N92gj8zaiRTTIOlHH0d-jqlQXdXx47QqJ7X_p4JnLJs/edit?gid=35461677#gid=35461677</t>
  </si>
  <si>
    <t>20 - 4000
25 - 5000
30 - 6500</t>
  </si>
  <si>
    <t>https://docs.google.com/spreadsheets/d/1N92gj8zaiRTTIOlHH0d-jqlQXdXx47QqJ7X_p4JnLJs/edit?gid=1230488956#gid=1230488956</t>
  </si>
  <si>
    <t>с 30.07 закрыть для l и запустить на l1</t>
  </si>
  <si>
    <t>30.07 (СР)</t>
  </si>
  <si>
    <t>18 - 4000
26 - 6000
34 - 8000</t>
  </si>
  <si>
    <t>https://docs.google.com/spreadsheets/d/1N92gj8zaiRTTIOlHH0d-jqlQXdXx47QqJ7X_p4JnLJs/edit?gid=1760356234#gid=1760356234</t>
  </si>
  <si>
    <t>с 30.07 запустили</t>
  </si>
  <si>
    <t>7 - 2500
11 - 4000
15 - 6000</t>
  </si>
  <si>
    <t>24.03 (ПН)</t>
  </si>
  <si>
    <t>6 - 2000
9 - 3500
12 - 5000</t>
  </si>
  <si>
    <t>https://docs.google.com/spreadsheets/d/1N92gj8zaiRTTIOlHH0d-jqlQXdXx47QqJ7X_p4JnLJs/edit?gid=643337644#gid=643337644</t>
  </si>
  <si>
    <t>с 14.07 подняли лесенку
с 04.08 подняли лесенку</t>
  </si>
  <si>
    <t>XL</t>
  </si>
  <si>
    <t>20 - 4500
25 - 5800
30 - 7000</t>
  </si>
  <si>
    <t>https://docs.google.com/spreadsheets/d/1N92gj8zaiRTTIOlHH0d-jqlQXdXx47QqJ7X_p4JnLJs/edit?gid=1880382121#gid=1880382121</t>
  </si>
  <si>
    <t>с 06.08 упростили, повысив доплаты</t>
  </si>
  <si>
    <t>РнД</t>
  </si>
  <si>
    <t>17.06 (ВТ)</t>
  </si>
  <si>
    <t>15 - 3500
20 - 5000
25 - 6500</t>
  </si>
  <si>
    <t>29.07(ВТ)</t>
  </si>
  <si>
    <t>20-5000
25-7000
30-9000</t>
  </si>
  <si>
    <t>https://docs.google.com/spreadsheets/d/18AVdPrLcJZrUzdQEUvrE4fCsoubl_u2WBWKPLhsb6R8/edit?gid=0#gid=0</t>
  </si>
  <si>
    <t>c 29.07 усложнили лесенку+повысили бонусы</t>
  </si>
  <si>
    <t>15 - 4000
20 - 5500
25 - 7000</t>
  </si>
  <si>
    <t>20-5500
25-7500
30-10000</t>
  </si>
  <si>
    <t>https://docs.google.com/spreadsheets/d/18AVdPrLcJZrUzdQEUvrE4fCsoubl_u2WBWKPLhsb6R8/edit?gid=108554741#gid=108554741</t>
  </si>
  <si>
    <t>22.07(ВТ)</t>
  </si>
  <si>
    <t>7 -3000
12 -5500
17 -8500</t>
  </si>
  <si>
    <t>21.07(ПН)</t>
  </si>
  <si>
    <t>https://docs.google.com/spreadsheets/d/18AVdPrLcJZrUzdQEUvrE4fCsoubl_u2WBWKPLhsb6R8/edit?gid=188909213#gid=188909213</t>
  </si>
  <si>
    <t>с 22.07 перевели на недельные цели
возможно, с 5 поднять бонусы</t>
  </si>
  <si>
    <t>29.05 (ЧТ)</t>
  </si>
  <si>
    <t>2 - 3000
3 - 5000</t>
  </si>
  <si>
    <t>https://docs.google.com/spreadsheets/d/18AVdPrLcJZrUzdQEUvrE4fCsoubl_u2WBWKPLhsb6R8/edit?gid=127809949#gid=127809949</t>
  </si>
  <si>
    <t>Влг</t>
  </si>
  <si>
    <t>20 - 2500
25 - 3500
30 - 5000</t>
  </si>
  <si>
    <t>10 - 1700
15 - 3000
20 - 4500</t>
  </si>
  <si>
    <t>https://docs.google.com/spreadsheets/d/17RbyFXZEw411mBewVwYnr5338Cu7ZnlGM4-9iv5PfiU/edit?gid=0#gid=0</t>
  </si>
  <si>
    <t>с 22.07 усложнили, снизив доплаты</t>
  </si>
  <si>
    <t>15 - 3500
20 - 5000
25 - 7000</t>
  </si>
  <si>
    <t>16 - 3000
20 - 4000
24 - 5500</t>
  </si>
  <si>
    <t>https://docs.google.com/spreadsheets/d/17RbyFXZEw411mBewVwYnr5338Cu7ZnlGM4-9iv5PfiU/edit?gid=918920042#gid=918920042</t>
  </si>
  <si>
    <t>с 22.07 повысили</t>
  </si>
  <si>
    <t>15 - 2600
20 - 3600
25 - 5200</t>
  </si>
  <si>
    <t>12 - 1700
17 - 2700
22 - 4000</t>
  </si>
  <si>
    <t>https://docs.google.com/spreadsheets/d/17RbyFXZEw411mBewVwYnr5338Cu7ZnlGM4-9iv5PfiU/edit?gid=1524953876#gid=1524953876</t>
  </si>
  <si>
    <t>Омск</t>
  </si>
  <si>
    <t>23.06 (ПН)</t>
  </si>
  <si>
    <t>15 - 1200
20 - 2000
25 - 3000</t>
  </si>
  <si>
    <t>https://docs.google.com/spreadsheets/d/19EziZnFFdo0ob0PbflK_wBvlGL24rKE3oxYLaVFGRWo/edit?gid=1675272907#gid=1675272907</t>
  </si>
  <si>
    <t>норм  (пересмотреть на след.неделе)</t>
  </si>
  <si>
    <t>15 - 2800
20 - 4200
25 - 5800</t>
  </si>
  <si>
    <t>https://docs.google.com/spreadsheets/d/19EziZnFFdo0ob0PbflK_wBvlGL24rKE3oxYLaVFGRWo/edit?gid=1487637572#gid=1487637572</t>
  </si>
  <si>
    <t>с 26.07 упростили и повысили доплаты</t>
  </si>
  <si>
    <t>10 -2300
15 -4000
20-5800</t>
  </si>
  <si>
    <t>https://docs.google.com/spreadsheets/d/19EziZnFFdo0ob0PbflK_wBvlGL24rKE3oxYLaVFGRWo/edit?gid=872020010#gid=872020010</t>
  </si>
  <si>
    <t>c 28.07 запустили, ждем первые недели</t>
  </si>
  <si>
    <t>10 -1700
15 -3500
20 -6000</t>
  </si>
  <si>
    <t>https://docs.google.com/spreadsheets/d/19EziZnFFdo0ob0PbflK_wBvlGL24rKE3oxYLaVFGRWo/edit?gid=1154961347#gid=1154961347</t>
  </si>
  <si>
    <t>Члб</t>
  </si>
  <si>
    <t>25 -4000
30 -5500
35 -7000</t>
  </si>
  <si>
    <t>https://docs.google.com/spreadsheets/d/1OfYWuJt43x1-av1P9U1r-GW1ZaX2y-EEC_LKJi8cKoc/edit?gid=773532169#gid=773532169</t>
  </si>
  <si>
    <t>c 29.07 усложнили лесенку</t>
  </si>
  <si>
    <t>20 - 3500
25 - 5000
30 - 7000</t>
  </si>
  <si>
    <t>22 -4000
27 -5500
32 -7500</t>
  </si>
  <si>
    <t>https://docs.google.com/spreadsheets/d/1OfYWuJt43x1-av1P9U1r-GW1ZaX2y-EEC_LKJi8cKoc/edit?gid=1286383306#gid=1286383306</t>
  </si>
  <si>
    <t>Сочи</t>
  </si>
  <si>
    <t>14.07(ПН)</t>
  </si>
  <si>
    <t>15-1800
20-2700
25-3700</t>
  </si>
  <si>
    <t>https://docs.google.com/spreadsheets/d/17j7atKraLC6Cygf8t42ScZmS45St2QfYmHFfZWBq2oU/edit?gid=1026787686#gid=1026787686</t>
  </si>
  <si>
    <t>с 14.07 запустили</t>
  </si>
  <si>
    <t>14-2200
19-3200
24-4200</t>
  </si>
  <si>
    <t>https://docs.google.com/spreadsheets/d/17j7atKraLC6Cygf8t42ScZmS45St2QfYmHFfZWBq2oU/edit?gid=0#gid=0</t>
  </si>
  <si>
    <t>12-2400
17-4000
22-5500</t>
  </si>
  <si>
    <t>https://docs.google.com/spreadsheets/d/17j7atKraLC6Cygf8t42ScZmS45St2QfYmHFfZWBq2oU/edit?gid=924916616#gid=924916616</t>
  </si>
  <si>
    <t>с 16.07 упростили, повысив доплаты</t>
  </si>
  <si>
    <t>3.0 L2</t>
  </si>
  <si>
    <t>Уфа</t>
  </si>
  <si>
    <t>08.07 (ВТ)</t>
  </si>
  <si>
    <t>17-3000
22-4500
27-6000</t>
  </si>
  <si>
    <t>15-2700
20-4100
25-5700</t>
  </si>
  <si>
    <t>https://docs.google.com/spreadsheets/d/1DpW6EQc0CoEBZd58eJWchlgUYn1H3z1lUK_xK-r93Tg/edit?gid=0#gid=0</t>
  </si>
  <si>
    <t>с 05.08 усложнили, снизив доплаты</t>
  </si>
  <si>
    <t>15 - 3000
20 - 4500
25 - 6500</t>
  </si>
  <si>
    <t>пересмотреть</t>
  </si>
  <si>
    <t>12 - 2700
17 - 4500
22 - 6500</t>
  </si>
  <si>
    <t>https://docs.google.com/spreadsheets/d/1DpW6EQc0CoEBZd58eJWchlgUYn1H3z1lUK_xK-r93Tg/edit?gid=1736252366#gid=1736252366</t>
  </si>
  <si>
    <t>12 - 2000
17 - 3500
22 - 5000</t>
  </si>
  <si>
    <t>12-2800
17-4200
22-6000</t>
  </si>
  <si>
    <t>https://docs.google.com/spreadsheets/d/1DpW6EQc0CoEBZd58eJWchlgUYn1H3z1lUK_xK-r93Tg/edit?gid=38963826#gid=38963826</t>
  </si>
  <si>
    <t>с 29.07 подняли бонусы, лесенку оставили прежнюю</t>
  </si>
  <si>
    <t>Саратов</t>
  </si>
  <si>
    <t>02.06 (ПН)</t>
  </si>
  <si>
    <t>10-2500
15-4500
20-6500</t>
  </si>
  <si>
    <t>10 - 2300
15 - 4000
20 - 6000</t>
  </si>
  <si>
    <t>https://docs.google.com/spreadsheets/d/1SEfStE9sTlQ6ELlMtSN7f5X5MctL6hKP9p7TOywBZiU/edit?gid=1161881018#gid=1161881018</t>
  </si>
  <si>
    <t>с 04.08 повысили бонусы</t>
  </si>
  <si>
    <t>14- 3500
19- 5700
24- 7800</t>
  </si>
  <si>
    <t>10 - 2500
15 - 4500
20 - 6500</t>
  </si>
  <si>
    <t>https://docs.google.com/spreadsheets/d/1SEfStE9sTlQ6ELlMtSN7f5X5MctL6hKP9p7TOywBZiU/edit?gid=0#gid=0</t>
  </si>
  <si>
    <t>с 04.08 усложнили цели</t>
  </si>
  <si>
    <t>Красноярск</t>
  </si>
  <si>
    <t>14 - 1200
19 - 1900
24 - 2600</t>
  </si>
  <si>
    <t>https://docs.google.com/spreadsheets/d/18-1W6ClhM2wlDXxhfooLWl3f6kPu5DRiH73mOFWO71k/edit?gid=381639436#gid=381639436</t>
  </si>
  <si>
    <t>25.06 (СР)</t>
  </si>
  <si>
    <t>12 - 2000
17 - 3000
23 - 4500</t>
  </si>
  <si>
    <t>https://docs.google.com/spreadsheets/d/18-1W6ClhM2wlDXxhfooLWl3f6kPu5DRiH73mOFWO71k/edit?gid=757892196#gid=757892196</t>
  </si>
  <si>
    <t>пока норм (пролемы со связью)</t>
  </si>
  <si>
    <t>10 - 2000
15 - 3000
20 - 4000</t>
  </si>
  <si>
    <t>https://docs.google.com/spreadsheets/d/18-1W6ClhM2wlDXxhfooLWl3f6kPu5DRiH73mOFWO71k/edit?gid=253840735#gid=253840735</t>
  </si>
  <si>
    <t>3.0 L1 и L2</t>
  </si>
  <si>
    <t>21 и 5</t>
  </si>
  <si>
    <t>Воронеж</t>
  </si>
  <si>
    <t>15 - 2400
20 - 3600
25 - 5000</t>
  </si>
  <si>
    <t>https://docs.google.com/spreadsheets/d/1iJ-64gEpgAh3iaBBpycilmEhR8boXTlZ6eoEqcKsNEU/edit?gid=349295540#gid=349295540</t>
  </si>
  <si>
    <t xml:space="preserve">норм  </t>
  </si>
  <si>
    <t>15 - 3000
20 - 4400
25 - 6000</t>
  </si>
  <si>
    <t>https://docs.google.com/spreadsheets/d/1iJ-64gEpgAh3iaBBpycilmEhR8boXTlZ6eoEqcKsNEU/edit?gid=2004762737#gid=2004762737</t>
  </si>
  <si>
    <t>02.12 (ПН)</t>
  </si>
  <si>
    <t>8-8</t>
  </si>
  <si>
    <t>7 - 1500
12 - 2800
17 - 4900</t>
  </si>
  <si>
    <t>15- 2700
20- 4000
25- 5500</t>
  </si>
  <si>
    <t>https://docs.google.com/spreadsheets/d/1iJ-64gEpgAh3iaBBpycilmEhR8boXTlZ6eoEqcKsNEU/edit?gid=1736349620#gid=1736349620</t>
  </si>
  <si>
    <t>с 04.08 усложнили, снизив доплаты</t>
  </si>
  <si>
    <t>2-600
3-1200</t>
  </si>
  <si>
    <t>https://docs.google.com/spreadsheets/d/1TKHE9u1YekcehpH97885IMzMfNmkuirhnIL2WL0D_yg/edit?gid=1311022860#gid=1311022860</t>
  </si>
  <si>
    <t>перевели на дневные</t>
  </si>
  <si>
    <t>2-800
3-1800</t>
  </si>
  <si>
    <t>Агломерация / город</t>
  </si>
  <si>
    <t>Зона / город</t>
  </si>
  <si>
    <t>Город (рус)</t>
  </si>
  <si>
    <t>Тип города</t>
  </si>
  <si>
    <t>Топ по населению</t>
  </si>
  <si>
    <t>Популяция</t>
  </si>
  <si>
    <t>Расположение от центра</t>
  </si>
  <si>
    <t>Км от центра</t>
  </si>
  <si>
    <t>Субъект РФ, в состав которого входит город</t>
  </si>
  <si>
    <t>Население, тыс
(2023 год)</t>
  </si>
  <si>
    <t>Moscow</t>
  </si>
  <si>
    <t>Москва</t>
  </si>
  <si>
    <t>Центр</t>
  </si>
  <si>
    <t>Город федерального значения Москва</t>
  </si>
  <si>
    <t>Saint-Petersburg</t>
  </si>
  <si>
    <t>Город федерального значения Санкт-Петербург</t>
  </si>
  <si>
    <t>Novosibirsk</t>
  </si>
  <si>
    <t>Кор</t>
  </si>
  <si>
    <t>1 млн+</t>
  </si>
  <si>
    <t>Новосибирская область</t>
  </si>
  <si>
    <t>Ekaterinburg</t>
  </si>
  <si>
    <t>Свердловская область</t>
  </si>
  <si>
    <t>Kazan</t>
  </si>
  <si>
    <t>Республика Татарстан</t>
  </si>
  <si>
    <t>Nizhny Novgorod</t>
  </si>
  <si>
    <t>Нижегородская область</t>
  </si>
  <si>
    <t>Krasnoyarsk</t>
  </si>
  <si>
    <t>Красноярский край</t>
  </si>
  <si>
    <t>Chelyabinsk</t>
  </si>
  <si>
    <t>Челябинская область</t>
  </si>
  <si>
    <t>Samara</t>
  </si>
  <si>
    <t>Самарская область</t>
  </si>
  <si>
    <t>Ufa</t>
  </si>
  <si>
    <t>Республика Башкортостан</t>
  </si>
  <si>
    <t>Rostov-on-Don</t>
  </si>
  <si>
    <t>Ростовская область</t>
  </si>
  <si>
    <t>Krasnodar</t>
  </si>
  <si>
    <t>Краснодарский край</t>
  </si>
  <si>
    <t>Omsk</t>
  </si>
  <si>
    <t>Омская область</t>
  </si>
  <si>
    <t>Voronezh</t>
  </si>
  <si>
    <t>Воронежская область</t>
  </si>
  <si>
    <t>Perm</t>
  </si>
  <si>
    <t>Пермский край</t>
  </si>
  <si>
    <t>Volgograd</t>
  </si>
  <si>
    <t>Волгоградская область</t>
  </si>
  <si>
    <t>Saratov</t>
  </si>
  <si>
    <t>800+</t>
  </si>
  <si>
    <t>Саратовская область</t>
  </si>
  <si>
    <t>Tyumen</t>
  </si>
  <si>
    <t>Тюмень</t>
  </si>
  <si>
    <t>Тюменская область без автономных округов</t>
  </si>
  <si>
    <t>Togliatti</t>
  </si>
  <si>
    <t>Тольятти</t>
  </si>
  <si>
    <t>остальные</t>
  </si>
  <si>
    <t>600+</t>
  </si>
  <si>
    <t>0</t>
  </si>
  <si>
    <t>Barnaul</t>
  </si>
  <si>
    <t>Барнаул</t>
  </si>
  <si>
    <t>Алтайский край</t>
  </si>
  <si>
    <t>Makhachkala</t>
  </si>
  <si>
    <t>Макхачкала</t>
  </si>
  <si>
    <t>Республика Дагестан</t>
  </si>
  <si>
    <t>Izhevsk</t>
  </si>
  <si>
    <t>Ижевск</t>
  </si>
  <si>
    <t>Удмуртская Республика</t>
  </si>
  <si>
    <t>Khabarovsk</t>
  </si>
  <si>
    <t>khabarovsk</t>
  </si>
  <si>
    <t>Хабаровск</t>
  </si>
  <si>
    <t>Хабаровский край</t>
  </si>
  <si>
    <t>Ulianovsk</t>
  </si>
  <si>
    <t>Ульяновск</t>
  </si>
  <si>
    <t>Ульяновская область</t>
  </si>
  <si>
    <t>Irkutsk</t>
  </si>
  <si>
    <t>Иркутск</t>
  </si>
  <si>
    <t>Иркутская область</t>
  </si>
  <si>
    <t>Vladivostok</t>
  </si>
  <si>
    <t>Владивосток</t>
  </si>
  <si>
    <t>500+</t>
  </si>
  <si>
    <t>Приморский край</t>
  </si>
  <si>
    <t>Yaroslavl</t>
  </si>
  <si>
    <t>Ярославль</t>
  </si>
  <si>
    <t>Ярославская область</t>
  </si>
  <si>
    <t>севастополь</t>
  </si>
  <si>
    <t>Севастополь</t>
  </si>
  <si>
    <t>Город федерального значения Севастополь</t>
  </si>
  <si>
    <t>Tomsk</t>
  </si>
  <si>
    <t>Томск</t>
  </si>
  <si>
    <t>Томская область</t>
  </si>
  <si>
    <t>Stavropol</t>
  </si>
  <si>
    <t>Ставрополь</t>
  </si>
  <si>
    <t>Ставропольский край</t>
  </si>
  <si>
    <t>Kemerovo</t>
  </si>
  <si>
    <t>Кемерово</t>
  </si>
  <si>
    <t>Кемеровская область</t>
  </si>
  <si>
    <t>Naberezhnye Chelny</t>
  </si>
  <si>
    <t>Набережные Челны</t>
  </si>
  <si>
    <t>Orenburg</t>
  </si>
  <si>
    <t>Оренбург</t>
  </si>
  <si>
    <t>Оренбургская область</t>
  </si>
  <si>
    <t>novokuznetsk</t>
  </si>
  <si>
    <t>Новокузнецк</t>
  </si>
  <si>
    <t>г балашиха</t>
  </si>
  <si>
    <t>Балашиха</t>
  </si>
  <si>
    <t>500+ (БМО)</t>
  </si>
  <si>
    <t>Московская область</t>
  </si>
  <si>
    <t>Ryazan</t>
  </si>
  <si>
    <t>Рязань</t>
  </si>
  <si>
    <t>Рязанская область</t>
  </si>
  <si>
    <t>Cheboksary</t>
  </si>
  <si>
    <t>Чебоксары</t>
  </si>
  <si>
    <t>400+</t>
  </si>
  <si>
    <t>Чувашская Республика</t>
  </si>
  <si>
    <t>Penza</t>
  </si>
  <si>
    <t>Пенза</t>
  </si>
  <si>
    <t>Пензенская область</t>
  </si>
  <si>
    <t>Lipetsk</t>
  </si>
  <si>
    <t>Липецк</t>
  </si>
  <si>
    <t>Липецкая область</t>
  </si>
  <si>
    <t>Kaliningrad</t>
  </si>
  <si>
    <t>Калининград</t>
  </si>
  <si>
    <t>Калининградская область</t>
  </si>
  <si>
    <t>Kirov</t>
  </si>
  <si>
    <t>kirov</t>
  </si>
  <si>
    <t>Киров</t>
  </si>
  <si>
    <t>Кировская область</t>
  </si>
  <si>
    <t>Astrakhan</t>
  </si>
  <si>
    <t>Астрахань</t>
  </si>
  <si>
    <t>Астраханская область</t>
  </si>
  <si>
    <t>Tula</t>
  </si>
  <si>
    <t>Тула</t>
  </si>
  <si>
    <t>Тульская область</t>
  </si>
  <si>
    <t>Sochi</t>
  </si>
  <si>
    <t>ulanude</t>
  </si>
  <si>
    <t>Улан-Удэ</t>
  </si>
  <si>
    <t>Республика Бурятия</t>
  </si>
  <si>
    <t>Kursk</t>
  </si>
  <si>
    <t>kursk</t>
  </si>
  <si>
    <t>Курск</t>
  </si>
  <si>
    <t>Курская область</t>
  </si>
  <si>
    <t>Tver</t>
  </si>
  <si>
    <t>Тверь</t>
  </si>
  <si>
    <t>Тверская область</t>
  </si>
  <si>
    <t>Magnitogorsk</t>
  </si>
  <si>
    <t>Магнитогорск</t>
  </si>
  <si>
    <t>Surgut</t>
  </si>
  <si>
    <t>Сургут</t>
  </si>
  <si>
    <t>Ханты-Мансийский автономный округ - Югра</t>
  </si>
  <si>
    <t>Bryansk</t>
  </si>
  <si>
    <t>bryansk</t>
  </si>
  <si>
    <t>Брянск</t>
  </si>
  <si>
    <t>300+</t>
  </si>
  <si>
    <t>Брянская область</t>
  </si>
  <si>
    <t>yakutsk</t>
  </si>
  <si>
    <t>Якутск</t>
  </si>
  <si>
    <t>Республика Саха (Якутия)</t>
  </si>
  <si>
    <t>Ivanovo</t>
  </si>
  <si>
    <t>Иваново</t>
  </si>
  <si>
    <t>Ивановская область</t>
  </si>
  <si>
    <t>Vladimir</t>
  </si>
  <si>
    <t>vladimir</t>
  </si>
  <si>
    <t>Владимир</t>
  </si>
  <si>
    <t>Владимирская область</t>
  </si>
  <si>
    <t>симферополь</t>
  </si>
  <si>
    <t>Симферополь</t>
  </si>
  <si>
    <t>Республика Крым</t>
  </si>
  <si>
    <t>Nizhny Tagil</t>
  </si>
  <si>
    <t>Нижний Тагил</t>
  </si>
  <si>
    <t>Kaluga</t>
  </si>
  <si>
    <t>Калуга</t>
  </si>
  <si>
    <t>Калужская область</t>
  </si>
  <si>
    <t>Belgorod</t>
  </si>
  <si>
    <t>Белгород</t>
  </si>
  <si>
    <t>Белгородская область</t>
  </si>
  <si>
    <t>chita</t>
  </si>
  <si>
    <t>Чита</t>
  </si>
  <si>
    <t>Забайкальский край</t>
  </si>
  <si>
    <t>grozniy</t>
  </si>
  <si>
    <t>Грозный</t>
  </si>
  <si>
    <t>Чеченская Республика</t>
  </si>
  <si>
    <t>Volzhskiy</t>
  </si>
  <si>
    <t>Волжский</t>
  </si>
  <si>
    <t>спутник Влг</t>
  </si>
  <si>
    <t>300+ (отдельный спутник)</t>
  </si>
  <si>
    <t>Восток</t>
  </si>
  <si>
    <t>Smolensk</t>
  </si>
  <si>
    <t>smolensk</t>
  </si>
  <si>
    <t>Смоленск</t>
  </si>
  <si>
    <t>Смоленская область</t>
  </si>
  <si>
    <t>Подольск</t>
  </si>
  <si>
    <t>СМО</t>
  </si>
  <si>
    <t>300+ (CМО)</t>
  </si>
  <si>
    <t>Юг</t>
  </si>
  <si>
    <t>Saransk</t>
  </si>
  <si>
    <t>Саранск</t>
  </si>
  <si>
    <t>Республика Мордовия</t>
  </si>
  <si>
    <t>Vologda</t>
  </si>
  <si>
    <t>Вологда</t>
  </si>
  <si>
    <t>Вологодская область</t>
  </si>
  <si>
    <t>Kurgan</t>
  </si>
  <si>
    <t>kurgan</t>
  </si>
  <si>
    <t>Курган</t>
  </si>
  <si>
    <t>Курганская область</t>
  </si>
  <si>
    <t>Cherepovets</t>
  </si>
  <si>
    <t>cherepovets</t>
  </si>
  <si>
    <t>Череповец</t>
  </si>
  <si>
    <t>arkhangelsk</t>
  </si>
  <si>
    <t>Архангельск</t>
  </si>
  <si>
    <t>200+</t>
  </si>
  <si>
    <t>Архангельская область без Ненецкого</t>
  </si>
  <si>
    <t>Orel</t>
  </si>
  <si>
    <t>Орел</t>
  </si>
  <si>
    <t>Орловская область</t>
  </si>
  <si>
    <t>Vladikavkaz</t>
  </si>
  <si>
    <t>Владикавказ</t>
  </si>
  <si>
    <t>Республика Северная Осетия-Алания</t>
  </si>
  <si>
    <t>Nizhnevartovsk</t>
  </si>
  <si>
    <t>nizhnevartovsk</t>
  </si>
  <si>
    <t>Нижневартовск</t>
  </si>
  <si>
    <t>Yoshkar Ola</t>
  </si>
  <si>
    <t>yoshkarola</t>
  </si>
  <si>
    <t>Йошкар-Ола</t>
  </si>
  <si>
    <t>Республика Марий Эл</t>
  </si>
  <si>
    <t>Sterlitamak</t>
  </si>
  <si>
    <t>Стерлитамак</t>
  </si>
  <si>
    <t>Murmansk</t>
  </si>
  <si>
    <t>Мурманск</t>
  </si>
  <si>
    <t>Мурманская область</t>
  </si>
  <si>
    <t>Мытищи</t>
  </si>
  <si>
    <t>БМО</t>
  </si>
  <si>
    <t>200+ (БМО)</t>
  </si>
  <si>
    <t>Северо-восток</t>
  </si>
  <si>
    <t>Kostroma</t>
  </si>
  <si>
    <t>Кострома</t>
  </si>
  <si>
    <t>Костромская область</t>
  </si>
  <si>
    <t>Novorossiysk</t>
  </si>
  <si>
    <t>Новороссийск</t>
  </si>
  <si>
    <t>Tambov</t>
  </si>
  <si>
    <t>Тамбов</t>
  </si>
  <si>
    <t>Тамбовская область</t>
  </si>
  <si>
    <t>Химки</t>
  </si>
  <si>
    <t>Север</t>
  </si>
  <si>
    <t>Nalchik</t>
  </si>
  <si>
    <t>Нальчик</t>
  </si>
  <si>
    <t>Кабардино-Балкарская Республика</t>
  </si>
  <si>
    <t>Taganrog</t>
  </si>
  <si>
    <t>Таганрог</t>
  </si>
  <si>
    <t>Nizhnekamsk</t>
  </si>
  <si>
    <t>nizhnekamsk</t>
  </si>
  <si>
    <t>Нижнекамск</t>
  </si>
  <si>
    <t>Blagoveshchensk</t>
  </si>
  <si>
    <t>blagoveshchensk</t>
  </si>
  <si>
    <t>Благовещенск</t>
  </si>
  <si>
    <t>Амурская область</t>
  </si>
  <si>
    <t>komsomolsknaamure</t>
  </si>
  <si>
    <t>Комсомольск-на-Амуре</t>
  </si>
  <si>
    <t>Petrozavodsk</t>
  </si>
  <si>
    <t>Петрозаводск</t>
  </si>
  <si>
    <t>Республика Карелия</t>
  </si>
  <si>
    <t>Люберцы</t>
  </si>
  <si>
    <t>Юго-восток</t>
  </si>
  <si>
    <t>Королев</t>
  </si>
  <si>
    <t>200+ (CМО)</t>
  </si>
  <si>
    <t>Энгельс</t>
  </si>
  <si>
    <t>спутник Саратова</t>
  </si>
  <si>
    <t>200+ (спутник)</t>
  </si>
  <si>
    <t>Velikij Novgorod</t>
  </si>
  <si>
    <t>velikynovgorod</t>
  </si>
  <si>
    <t>Великий Новгород</t>
  </si>
  <si>
    <t>Новгородская область</t>
  </si>
  <si>
    <t>Shakhty</t>
  </si>
  <si>
    <t>Шахты</t>
  </si>
  <si>
    <t>bratsk</t>
  </si>
  <si>
    <t>Братск</t>
  </si>
  <si>
    <t>Syktyvkar</t>
  </si>
  <si>
    <t>Сыктывкар</t>
  </si>
  <si>
    <t>Республика Коми</t>
  </si>
  <si>
    <t>angarsk</t>
  </si>
  <si>
    <t>Ангарск</t>
  </si>
  <si>
    <t>Stariy Oskol</t>
  </si>
  <si>
    <t>stariyoskol</t>
  </si>
  <si>
    <t>Старый Оскол</t>
  </si>
  <si>
    <t>Dzerzhinsk</t>
  </si>
  <si>
    <t>Дзержинск</t>
  </si>
  <si>
    <t>спутник НиНо</t>
  </si>
  <si>
    <t>200+ (отдельный спутник)</t>
  </si>
  <si>
    <t>Запад</t>
  </si>
  <si>
    <t>pskov</t>
  </si>
  <si>
    <t>Псков</t>
  </si>
  <si>
    <t>100+</t>
  </si>
  <si>
    <t>Псковская область</t>
  </si>
  <si>
    <t>Красногорск</t>
  </si>
  <si>
    <t>100+ (БМО)</t>
  </si>
  <si>
    <t>Северо-запад</t>
  </si>
  <si>
    <t>Orsk</t>
  </si>
  <si>
    <t>orsk</t>
  </si>
  <si>
    <t>Орск</t>
  </si>
  <si>
    <t>Одинцово</t>
  </si>
  <si>
    <t>abakan</t>
  </si>
  <si>
    <t>Абакан</t>
  </si>
  <si>
    <t>Республика Хакасия</t>
  </si>
  <si>
    <t>armavir</t>
  </si>
  <si>
    <t>Армавир</t>
  </si>
  <si>
    <t>balakovo</t>
  </si>
  <si>
    <t>Балаково</t>
  </si>
  <si>
    <t>biysk</t>
  </si>
  <si>
    <t>Бийск</t>
  </si>
  <si>
    <t>южно-сахалинск</t>
  </si>
  <si>
    <t>Южно-Сахалинск</t>
  </si>
  <si>
    <t>Сахалинская область</t>
  </si>
  <si>
    <t>ussuriysk</t>
  </si>
  <si>
    <t>Уссурийск</t>
  </si>
  <si>
    <t>prokopyevsk</t>
  </si>
  <si>
    <t>Прокопьевск</t>
  </si>
  <si>
    <t>norilsk</t>
  </si>
  <si>
    <t>Норильск</t>
  </si>
  <si>
    <t>rybinsk</t>
  </si>
  <si>
    <t>Рыбинск</t>
  </si>
  <si>
    <t>volgodonsk</t>
  </si>
  <si>
    <t>Волгодонск</t>
  </si>
  <si>
    <t>almetevsk</t>
  </si>
  <si>
    <t>Альметьевск</t>
  </si>
  <si>
    <t>syzran</t>
  </si>
  <si>
    <t>Сызрань</t>
  </si>
  <si>
    <t>petropavlovskkamchatskiy</t>
  </si>
  <si>
    <t>Петропавловск-Камчатский</t>
  </si>
  <si>
    <t>Камчатский край</t>
  </si>
  <si>
    <t>kamenskuralsky</t>
  </si>
  <si>
    <t>Каменск-Уральский</t>
  </si>
  <si>
    <t>novocherkassk</t>
  </si>
  <si>
    <t>Новочеркасск</t>
  </si>
  <si>
    <t>zlatoust</t>
  </si>
  <si>
    <t>Златоуст</t>
  </si>
  <si>
    <t>khasavurt</t>
  </si>
  <si>
    <t>Хасавюрт</t>
  </si>
  <si>
    <t>severodvinsk</t>
  </si>
  <si>
    <t>Северодвинск</t>
  </si>
  <si>
    <t>dme</t>
  </si>
  <si>
    <t>Домодедово</t>
  </si>
  <si>
    <t>100+ (СМО)</t>
  </si>
  <si>
    <t>керчь</t>
  </si>
  <si>
    <t>Керчь</t>
  </si>
  <si>
    <t>miass</t>
  </si>
  <si>
    <t>Миасс</t>
  </si>
  <si>
    <t>salavat</t>
  </si>
  <si>
    <t xml:space="preserve">Салават </t>
  </si>
  <si>
    <t>копейск</t>
  </si>
  <si>
    <t>Копейск</t>
  </si>
  <si>
    <t>pjatygorsk</t>
  </si>
  <si>
    <t>Пятигорск</t>
  </si>
  <si>
    <t>Electrostal</t>
  </si>
  <si>
    <t>Электросталь</t>
  </si>
  <si>
    <t>ДМО</t>
  </si>
  <si>
    <t>100+ (ДМО)</t>
  </si>
  <si>
    <t>maikop</t>
  </si>
  <si>
    <t>Майкоп</t>
  </si>
  <si>
    <t>Республика Адыгея</t>
  </si>
  <si>
    <t>nakhodka</t>
  </si>
  <si>
    <t>Находка</t>
  </si>
  <si>
    <t>berezniki</t>
  </si>
  <si>
    <t>Березники</t>
  </si>
  <si>
    <t>pushkino (щёлково)</t>
  </si>
  <si>
    <t>Щёлково</t>
  </si>
  <si>
    <t>Serpukhov</t>
  </si>
  <si>
    <t>Серпухов</t>
  </si>
  <si>
    <t>neftekamsk</t>
  </si>
  <si>
    <t>Нефтекамск</t>
  </si>
  <si>
    <t>Kolomna</t>
  </si>
  <si>
    <t>kolomna</t>
  </si>
  <si>
    <t>Коломна</t>
  </si>
  <si>
    <t>kovrov</t>
  </si>
  <si>
    <t>Ковров</t>
  </si>
  <si>
    <t>obninsk</t>
  </si>
  <si>
    <t>Обнинск</t>
  </si>
  <si>
    <t>kizil</t>
  </si>
  <si>
    <t>Кызыл</t>
  </si>
  <si>
    <t>Республика Тыва</t>
  </si>
  <si>
    <t>kislovodsk</t>
  </si>
  <si>
    <t>Кисловодск</t>
  </si>
  <si>
    <t>derbent</t>
  </si>
  <si>
    <t>Дербент</t>
  </si>
  <si>
    <t>Каспийск</t>
  </si>
  <si>
    <t>100+ (отдельный спутник)</t>
  </si>
  <si>
    <t>rostovondon (батайск)</t>
  </si>
  <si>
    <t>Батайск</t>
  </si>
  <si>
    <t>nefteyugansk</t>
  </si>
  <si>
    <t>Нефтеюганск</t>
  </si>
  <si>
    <t>Ханты-Мансийский</t>
  </si>
  <si>
    <t>rubtsovsk</t>
  </si>
  <si>
    <t>Рубцовск</t>
  </si>
  <si>
    <t>magas</t>
  </si>
  <si>
    <t>Магас</t>
  </si>
  <si>
    <t>Республика Ингушетия</t>
  </si>
  <si>
    <t>essentuky</t>
  </si>
  <si>
    <t>Ессентуки</t>
  </si>
  <si>
    <t>cheboksary (новочебоксарск)</t>
  </si>
  <si>
    <t>Новочебоксарск</t>
  </si>
  <si>
    <t>Долгопрудный</t>
  </si>
  <si>
    <t>novomoskovsk</t>
  </si>
  <si>
    <t>Новомосковск</t>
  </si>
  <si>
    <t>oktyabrsky</t>
  </si>
  <si>
    <t>Октябрьский</t>
  </si>
  <si>
    <t>nevinnomissk</t>
  </si>
  <si>
    <t>Невинномысск</t>
  </si>
  <si>
    <t>Раменское</t>
  </si>
  <si>
    <t>Реутов</t>
  </si>
  <si>
    <t>Pervouralsk</t>
  </si>
  <si>
    <t>Первоуральск</t>
  </si>
  <si>
    <t>спутник Екб</t>
  </si>
  <si>
    <t xml:space="preserve">Stavropol </t>
  </si>
  <si>
    <t>stavropol (михайловск)</t>
  </si>
  <si>
    <t>Михайловск</t>
  </si>
  <si>
    <t>cherkessk</t>
  </si>
  <si>
    <t>Черкесск</t>
  </si>
  <si>
    <t>Карачаево-Черкесская Республика</t>
  </si>
  <si>
    <t>Пушкино</t>
  </si>
  <si>
    <t>ramenskoe (жуковский)</t>
  </si>
  <si>
    <t>Жуковский</t>
  </si>
  <si>
    <t>hanty_mansijsk</t>
  </si>
  <si>
    <t>Ханты-Мансийск</t>
  </si>
  <si>
    <t>dimitrovgrad</t>
  </si>
  <si>
    <t>Димитровград</t>
  </si>
  <si>
    <t>Artem</t>
  </si>
  <si>
    <t xml:space="preserve">Артем </t>
  </si>
  <si>
    <t>novyurengoy</t>
  </si>
  <si>
    <t>Новый Уренгой</t>
  </si>
  <si>
    <t>Ямало-Ненецкий автономный округ</t>
  </si>
  <si>
    <t>евпатория</t>
  </si>
  <si>
    <t>Евпатория</t>
  </si>
  <si>
    <t>murom</t>
  </si>
  <si>
    <t>Муром</t>
  </si>
  <si>
    <t>seversk</t>
  </si>
  <si>
    <t>Северск</t>
  </si>
  <si>
    <t>Orehovo-Zuevo</t>
  </si>
  <si>
    <t>orehovozuevo</t>
  </si>
  <si>
    <t>Орехово-Зуево</t>
  </si>
  <si>
    <t>kamyshin</t>
  </si>
  <si>
    <t>Камышин</t>
  </si>
  <si>
    <t>spb (мурино)</t>
  </si>
  <si>
    <t>Мурино</t>
  </si>
  <si>
    <t>Ленинградская область</t>
  </si>
  <si>
    <t>arzamas</t>
  </si>
  <si>
    <t xml:space="preserve">Арзамас </t>
  </si>
  <si>
    <t>Видное</t>
  </si>
  <si>
    <t>Berdsk</t>
  </si>
  <si>
    <t>Бердск</t>
  </si>
  <si>
    <t>спутник Новосиба</t>
  </si>
  <si>
    <t>elista</t>
  </si>
  <si>
    <t>Элиста</t>
  </si>
  <si>
    <t>Республика Калмыкия</t>
  </si>
  <si>
    <t>electrostal (ногинск)</t>
  </si>
  <si>
    <t>Ногинск</t>
  </si>
  <si>
    <t>novoshakhtinsk</t>
  </si>
  <si>
    <t>Новошахтинск</t>
  </si>
  <si>
    <t>noyabrsk</t>
  </si>
  <si>
    <t>Ноябрьск</t>
  </si>
  <si>
    <t>Naro-Fominsk</t>
  </si>
  <si>
    <t>Наро-Фоминск</t>
  </si>
  <si>
    <t>за 170</t>
  </si>
  <si>
    <t>100- (ДМО)</t>
  </si>
  <si>
    <t>меньше 100</t>
  </si>
  <si>
    <t>Istra</t>
  </si>
  <si>
    <t>Истра</t>
  </si>
  <si>
    <t>Dmitrov</t>
  </si>
  <si>
    <t>dmitrov</t>
  </si>
  <si>
    <t>Дмитров</t>
  </si>
  <si>
    <t>Solnechnogorsk</t>
  </si>
  <si>
    <t>Солнечногорск</t>
  </si>
  <si>
    <t>Moscow district</t>
  </si>
  <si>
    <t>Sergiev Posad</t>
  </si>
  <si>
    <t>sergievposad</t>
  </si>
  <si>
    <t>Сергиев Посад</t>
  </si>
  <si>
    <t>Mikhnevo</t>
  </si>
  <si>
    <t>mikhnevo</t>
  </si>
  <si>
    <t>Михнево</t>
  </si>
  <si>
    <t>Zvenigorod</t>
  </si>
  <si>
    <t>zvenigorod</t>
  </si>
  <si>
    <t>Звенигород</t>
  </si>
  <si>
    <t>Krasnoarmeysk</t>
  </si>
  <si>
    <t>Красноармейск</t>
  </si>
  <si>
    <t>Klin</t>
  </si>
  <si>
    <t>Клин</t>
  </si>
  <si>
    <t>Pavlovsky Posad</t>
  </si>
  <si>
    <t>pavlovskyposad</t>
  </si>
  <si>
    <t>Павловский Посад</t>
  </si>
  <si>
    <t>Mozhaysk</t>
  </si>
  <si>
    <t>mozhaysk</t>
  </si>
  <si>
    <t>Можайск</t>
  </si>
  <si>
    <t>Chernogolovka</t>
  </si>
  <si>
    <t>chernogolovka</t>
  </si>
  <si>
    <t>Черноголовка</t>
  </si>
  <si>
    <t>Volokolamsk</t>
  </si>
  <si>
    <t>volokolamsk</t>
  </si>
  <si>
    <t>Волоколамск</t>
  </si>
  <si>
    <t>Ruza</t>
  </si>
  <si>
    <t>ruza</t>
  </si>
  <si>
    <t>Руза</t>
  </si>
  <si>
    <t>Egorievsk</t>
  </si>
  <si>
    <t>egorievsk</t>
  </si>
  <si>
    <t>Егорьевск</t>
  </si>
  <si>
    <t>Voskresensk</t>
  </si>
  <si>
    <t>voskresensk</t>
  </si>
  <si>
    <t>Воскресенск</t>
  </si>
  <si>
    <t>Shatura</t>
  </si>
  <si>
    <t>shatura</t>
  </si>
  <si>
    <t>Шатура</t>
  </si>
  <si>
    <t>Stupino</t>
  </si>
  <si>
    <t>stupino</t>
  </si>
  <si>
    <t>Ступино</t>
  </si>
  <si>
    <t>Kurovskoye</t>
  </si>
  <si>
    <t>kurovskoye</t>
  </si>
  <si>
    <t>Куровское</t>
  </si>
  <si>
    <t>Lukhovitsy</t>
  </si>
  <si>
    <t>lukhovitsy</t>
  </si>
  <si>
    <t>Луховицы</t>
  </si>
  <si>
    <t>Tuchkovo</t>
  </si>
  <si>
    <t>tuchkovo</t>
  </si>
  <si>
    <t>Тучково</t>
  </si>
  <si>
    <t>Dubna</t>
  </si>
  <si>
    <t>dubna</t>
  </si>
  <si>
    <t>Дубна</t>
  </si>
  <si>
    <t>Chehov</t>
  </si>
  <si>
    <t>chehov</t>
  </si>
  <si>
    <t>Чехов</t>
  </si>
  <si>
    <t>Gatchina</t>
  </si>
  <si>
    <t>Гатчина</t>
  </si>
  <si>
    <t>ЛО</t>
  </si>
  <si>
    <t>100- (ЛО)</t>
  </si>
  <si>
    <t>Balakhna</t>
  </si>
  <si>
    <t>balakhna</t>
  </si>
  <si>
    <t>Балахна</t>
  </si>
  <si>
    <t>100- (отдельный спутник)</t>
  </si>
  <si>
    <t>Bor</t>
  </si>
  <si>
    <t>Бор</t>
  </si>
  <si>
    <t>Fire</t>
  </si>
  <si>
    <t>Статус</t>
  </si>
  <si>
    <t>Кто</t>
  </si>
  <si>
    <t>Цвет</t>
  </si>
  <si>
    <t>клиентское</t>
  </si>
  <si>
    <t>уже запущено</t>
  </si>
  <si>
    <t>Готово</t>
  </si>
  <si>
    <t>согласовано, но не запущено</t>
  </si>
  <si>
    <t>m_1</t>
  </si>
  <si>
    <t>m_2</t>
  </si>
  <si>
    <t>l_1</t>
  </si>
  <si>
    <t>Цели M2 Ростов</t>
  </si>
  <si>
    <t>Цели M2 Челябинск</t>
  </si>
  <si>
    <t>Цели L Красноярск</t>
  </si>
  <si>
    <t>l_2</t>
  </si>
  <si>
    <t>вручений</t>
  </si>
  <si>
    <t>бонус</t>
  </si>
  <si>
    <t>доплата за вручение</t>
  </si>
  <si>
    <t>водители на ступени</t>
  </si>
  <si>
    <t>Затраты</t>
  </si>
  <si>
    <t>sub/gmv</t>
  </si>
  <si>
    <t>Метрика</t>
  </si>
  <si>
    <t>lcv_M2</t>
  </si>
  <si>
    <t>lcv_l_0</t>
  </si>
  <si>
    <t>xl_0</t>
  </si>
  <si>
    <t>AVG Fare. Май</t>
  </si>
  <si>
    <t>10% от Ср. Чека</t>
  </si>
  <si>
    <t>GMV. 26.05</t>
  </si>
  <si>
    <t>готово</t>
  </si>
  <si>
    <t>Всего:</t>
  </si>
  <si>
    <t>van_2</t>
  </si>
  <si>
    <t>Цели L2 Ростов</t>
  </si>
  <si>
    <t>Цели L2 Челябинск</t>
  </si>
  <si>
    <t>lcv_l2</t>
  </si>
  <si>
    <t>Вова</t>
  </si>
  <si>
    <t>Цели Van2 Краснодар</t>
  </si>
  <si>
    <t>Цели Van2 Казань</t>
  </si>
  <si>
    <t>Цели Van Волгоград</t>
  </si>
  <si>
    <t>Клиентские</t>
  </si>
  <si>
    <t>10%:</t>
  </si>
  <si>
    <t>7 500</t>
  </si>
  <si>
    <t>2 300</t>
  </si>
  <si>
    <t>6 800</t>
  </si>
  <si>
    <t>2 400</t>
  </si>
  <si>
    <t>xl</t>
  </si>
  <si>
    <t>3 000</t>
  </si>
  <si>
    <t>4 000</t>
  </si>
  <si>
    <t>220 000</t>
  </si>
  <si>
    <t>100 000</t>
  </si>
  <si>
    <t>19 000</t>
  </si>
  <si>
    <t>9 800</t>
  </si>
  <si>
    <t>xl_1</t>
  </si>
  <si>
    <t>Цели L2 Краснодар</t>
  </si>
  <si>
    <t>Цели M2 Казань</t>
  </si>
  <si>
    <t>Цели M2 Волгоград</t>
  </si>
  <si>
    <t>30 000</t>
  </si>
  <si>
    <t>3 500</t>
  </si>
  <si>
    <t>14 000</t>
  </si>
  <si>
    <t>2 700</t>
  </si>
  <si>
    <t>в работе</t>
  </si>
  <si>
    <t>22 500</t>
  </si>
  <si>
    <t>10 500</t>
  </si>
  <si>
    <t>13 500</t>
  </si>
  <si>
    <t>1 000 000</t>
  </si>
  <si>
    <t>11 000</t>
  </si>
  <si>
    <t>500 000</t>
  </si>
  <si>
    <t>66 000</t>
  </si>
  <si>
    <t>35 500</t>
  </si>
  <si>
    <t>Цели XL Краснодар</t>
  </si>
  <si>
    <t>Цели L Волгоград</t>
  </si>
  <si>
    <t>lcv_l</t>
  </si>
  <si>
    <t>96 300</t>
  </si>
  <si>
    <t>2 500</t>
  </si>
  <si>
    <t>24 000</t>
  </si>
  <si>
    <t>17 500</t>
  </si>
  <si>
    <t>1 500 000</t>
  </si>
  <si>
    <t>137 800</t>
  </si>
  <si>
    <t>Цели M1 Уфа</t>
  </si>
  <si>
    <t>Цели S Новосибирск</t>
  </si>
  <si>
    <t>Цели Van Екатеринбург</t>
  </si>
  <si>
    <t>lcv_M1</t>
  </si>
  <si>
    <t>lcv_s</t>
  </si>
  <si>
    <t>Цели M2 Уфа</t>
  </si>
  <si>
    <t>Цели S2 Новосибирск</t>
  </si>
  <si>
    <t>Цели М Екатеринбург</t>
  </si>
  <si>
    <t>lcv_s2</t>
  </si>
  <si>
    <t>Сумма</t>
  </si>
  <si>
    <t>Цели L2 Уфа</t>
  </si>
  <si>
    <t>Цели M1 Новосибирск</t>
  </si>
  <si>
    <t>Цели L Екаеринбург</t>
  </si>
  <si>
    <t>lcv_l_2</t>
  </si>
  <si>
    <t>lcv_m1</t>
  </si>
  <si>
    <t>Цели XL Уфа</t>
  </si>
  <si>
    <t>Цели M2 Новосибирск</t>
  </si>
  <si>
    <t>Цели XL2 Екаеринбург</t>
  </si>
  <si>
    <t>lcv_xl</t>
  </si>
  <si>
    <t>lcv_m2</t>
  </si>
  <si>
    <t xml:space="preserve">GMV. </t>
  </si>
  <si>
    <t>Цели L1 Новосибирск</t>
  </si>
  <si>
    <t>lcv_l1</t>
  </si>
  <si>
    <t>Цели Van 2 Воронеж</t>
  </si>
  <si>
    <t>Цели L2 Новосибирск</t>
  </si>
  <si>
    <t>Цели M2 Воронеж</t>
  </si>
  <si>
    <t>Цели L Воронеж</t>
  </si>
  <si>
    <t>COUNTA из executor_profile_id</t>
  </si>
  <si>
    <t>Агломерация</t>
  </si>
  <si>
    <t>доставки за июнь</t>
  </si>
  <si>
    <t>тарифная зона</t>
  </si>
  <si>
    <t>Kstovo</t>
  </si>
  <si>
    <t>Novoaltaysk</t>
  </si>
  <si>
    <t>100-</t>
  </si>
  <si>
    <t>novoaltaysk</t>
  </si>
  <si>
    <t>Доходимость S за 02.07</t>
  </si>
  <si>
    <t>Доходимость S за 25.06</t>
  </si>
  <si>
    <r>
      <rPr>
        <u/>
        <sz val="10"/>
        <color rgb="FF1155CC"/>
        <rFont val="Arial"/>
        <family val="2"/>
        <charset val="204"/>
      </rPr>
      <t>Cancels indicators - Cancels: Corporate Clients &amp; C2C - Yandex DataLens</t>
    </r>
  </si>
  <si>
    <t>Цели S вариант 1</t>
  </si>
  <si>
    <t>AVG Fare. Июнь</t>
  </si>
  <si>
    <t>GMV. 02/07</t>
  </si>
  <si>
    <t>Цели S вариант 2</t>
  </si>
  <si>
    <t>Доходимость S2 за 25.06</t>
  </si>
  <si>
    <t>Доходимость S2 за 17.06</t>
  </si>
  <si>
    <t>за 02.07 отсутствует</t>
  </si>
  <si>
    <t>Цели S2 вариант 1</t>
  </si>
  <si>
    <t>GMV. 17/06</t>
  </si>
  <si>
    <t>Цели S2 вариант 2 дневные</t>
  </si>
  <si>
    <t>Доходимость S1 за 02.07</t>
  </si>
  <si>
    <t>Доходимость S1 за 25.06</t>
  </si>
  <si>
    <t>Цели S1 вариант 1</t>
  </si>
  <si>
    <t>Цели S1 вариант 2</t>
  </si>
  <si>
    <t>dt</t>
  </si>
  <si>
    <t>lcv_m</t>
  </si>
  <si>
    <t>truck_5t</t>
  </si>
  <si>
    <t>van</t>
  </si>
  <si>
    <t>https://datalens.yandex-team.ru/sne8u5ggtwoih-cdr-utilization-per-option-region?tab=Aj&amp;state=5c2bf175953</t>
  </si>
  <si>
    <t>Кузов</t>
  </si>
  <si>
    <t>Опция</t>
  </si>
  <si>
    <t>Версия Экипажей</t>
  </si>
  <si>
    <t>Квота в неделю</t>
  </si>
  <si>
    <t>Бонус</t>
  </si>
  <si>
    <t>Волгоград</t>
  </si>
  <si>
    <t>М</t>
  </si>
  <si>
    <t>4.0</t>
  </si>
  <si>
    <t>1000 руб/заказ</t>
  </si>
  <si>
    <t>1000руб/час</t>
  </si>
  <si>
    <t>Екатеринбург</t>
  </si>
  <si>
    <t>XXL0</t>
  </si>
  <si>
    <t>1400 руб/час</t>
  </si>
  <si>
    <t>S1</t>
  </si>
  <si>
    <t>800 руб/час</t>
  </si>
  <si>
    <t>Нижний Новогород</t>
  </si>
  <si>
    <t>700 руб/час</t>
  </si>
  <si>
    <t>Новосибирск</t>
  </si>
  <si>
    <t>1200 руб/час</t>
  </si>
  <si>
    <t>500 руб/час</t>
  </si>
  <si>
    <t>600 руб/час</t>
  </si>
  <si>
    <t xml:space="preserve">Тюмень </t>
  </si>
  <si>
    <t>Челябинск</t>
  </si>
  <si>
    <t>Вручений</t>
  </si>
  <si>
    <t>Водителей</t>
  </si>
  <si>
    <t>дох-сть 09.06 XL2</t>
  </si>
  <si>
    <t>as is дневные цели</t>
  </si>
  <si>
    <t>02.06 доходимость XL2</t>
  </si>
  <si>
    <t>COUNTA из order_id</t>
  </si>
  <si>
    <t>to be</t>
  </si>
  <si>
    <t>Цели XL</t>
  </si>
  <si>
    <t>Доходимость за 02.06 XL</t>
  </si>
  <si>
    <t>Цели L</t>
  </si>
  <si>
    <t>Цели M</t>
  </si>
  <si>
    <t>Доходимость за 02.06 M</t>
  </si>
  <si>
    <t>Цели S</t>
  </si>
  <si>
    <t>Доходимость S</t>
  </si>
  <si>
    <t>1 вариант целей XL</t>
  </si>
  <si>
    <t>Доходимость за 02.06 L</t>
  </si>
  <si>
    <t>1 вариант целей L</t>
  </si>
  <si>
    <t>Кол-во вручений</t>
  </si>
  <si>
    <t>1 вариант целей M</t>
  </si>
  <si>
    <t>1 вариант целей S</t>
  </si>
  <si>
    <t>2 вариант целей XL</t>
  </si>
  <si>
    <t>2 вариант целей L</t>
  </si>
  <si>
    <t>2 вариант целей S</t>
  </si>
  <si>
    <t>2 вариант целей M</t>
  </si>
  <si>
    <t>3 вариант целей XL</t>
  </si>
  <si>
    <t>3 вариант целей L</t>
  </si>
  <si>
    <t>3 вариант целей S</t>
  </si>
  <si>
    <t>3 вариант целей M</t>
  </si>
  <si>
    <t>4 вариант целей L</t>
  </si>
  <si>
    <t>Цели М</t>
  </si>
  <si>
    <t>Цели Л</t>
  </si>
  <si>
    <t>шаг 10</t>
  </si>
  <si>
    <t>КУЗОВ М</t>
  </si>
  <si>
    <t>Avg Fare за май</t>
  </si>
  <si>
    <t>GMV</t>
  </si>
  <si>
    <t>https://datalens.yandex-team.ru/sne8u5ggtwoih-cdr-utilization-per-option-region?tab=Aj&amp;state=950700d31042</t>
  </si>
  <si>
    <t>dxgy to be</t>
  </si>
  <si>
    <t>КУЗОВ М1</t>
  </si>
  <si>
    <t>Водители</t>
  </si>
  <si>
    <t>КУЗОВ М2</t>
  </si>
  <si>
    <t>Кузов L</t>
  </si>
  <si>
    <t>Доплата в М0</t>
  </si>
  <si>
    <t>Кузов L1</t>
  </si>
  <si>
    <t>Доплата в М1</t>
  </si>
  <si>
    <t>Кузов L2</t>
  </si>
  <si>
    <t>доплата за вручение М2</t>
  </si>
  <si>
    <t>26.05 Доходимость S</t>
  </si>
  <si>
    <t>C Понедельника</t>
  </si>
  <si>
    <t>dxgy S кузова as is</t>
  </si>
  <si>
    <t>CDR. 26.05</t>
  </si>
  <si>
    <t>26.05 Доходимость M</t>
  </si>
  <si>
    <t>dxgy M кузова as is</t>
  </si>
  <si>
    <t>26.05 Доходимость L</t>
  </si>
  <si>
    <t>dxgy L кузова as is</t>
  </si>
  <si>
    <t xml:space="preserve"> </t>
  </si>
  <si>
    <t>dxgy M as is</t>
  </si>
  <si>
    <t>Доходимость S за 26.05</t>
  </si>
  <si>
    <t>Доплата от 100 рублей</t>
  </si>
  <si>
    <t>Доплата от 80 рублей</t>
  </si>
  <si>
    <t>1 вариант целей на S</t>
  </si>
  <si>
    <t>4 вариант целей на S</t>
  </si>
  <si>
    <t>2 вариант целей на S</t>
  </si>
  <si>
    <t>5 вариант целей на S</t>
  </si>
  <si>
    <t>3 вариант целей на S</t>
  </si>
  <si>
    <t>6 вариант целей на S</t>
  </si>
  <si>
    <t>Деш источник</t>
  </si>
  <si>
    <t>https://datalens.yandex-team.ru/sne8u5ggtwoih-cdr-utilization-per-option-region?tab=Aj&amp;state=e90ef374959</t>
  </si>
  <si>
    <t>https://datalens.yandex-team.ru/sne8u5ggtwoih-cdr-utilization-per-option-region?tab=Aj&amp;state=978ad817959</t>
  </si>
  <si>
    <t>Cargo Size</t>
  </si>
  <si>
    <t>https://datalens.yandex-team.ru/sne8u5ggtwoih-cdr-utilization-per-option-region?tab=Aj&amp;state=b05d22461079</t>
  </si>
  <si>
    <t>Цели на всю L</t>
  </si>
  <si>
    <t>Доходимость L за 02.06</t>
  </si>
  <si>
    <t>DXGY L0</t>
  </si>
  <si>
    <t>https://datalens.yandex-team.ru/am8u3uq2e7ow2-cancels-corporate-clients-c2c?tab=p8&amp;state=be7867ca2671</t>
  </si>
  <si>
    <t>Доходимость L0 за 02.06</t>
  </si>
  <si>
    <t>1 вариант целей L0</t>
  </si>
  <si>
    <t>2 вариант целей L0</t>
  </si>
  <si>
    <t>DXGY L1</t>
  </si>
  <si>
    <t>Доходимость L1 за 02.06</t>
  </si>
  <si>
    <t>1 вариант целей L1</t>
  </si>
  <si>
    <t>lcv_l_1</t>
  </si>
  <si>
    <t>2 вариант целей L1</t>
  </si>
  <si>
    <t>3 вариант целей L1</t>
  </si>
  <si>
    <t>DXGY L2</t>
  </si>
  <si>
    <t>Доходимость L2 за 02.06</t>
  </si>
  <si>
    <t>1 вариант целей L2</t>
  </si>
  <si>
    <t>https://datalens.yandex-team.ru/sne8u5ggtwoih-cdr-utilization-per-option-region?tab=Aj&amp;state=47b527981080</t>
  </si>
  <si>
    <t>GMV. 02.06</t>
  </si>
  <si>
    <t>https://datalens.yandex-team.ru/t9j0q9xdumu4g-cargo-mm-on-demand?state=40e374e8915</t>
  </si>
  <si>
    <t>lcv_m_0</t>
  </si>
  <si>
    <t>lcv_m_1</t>
  </si>
  <si>
    <t>lcv_m_2</t>
  </si>
  <si>
    <t>van_0</t>
  </si>
  <si>
    <t>van_1</t>
  </si>
  <si>
    <t>https://datalens.yandex-team.ru/sne8u5ggtwoih-cdr-utilization-per-option-region?tab=Aj&amp;state=14c2c1851096</t>
  </si>
  <si>
    <t>https://datalens.yandex-team.ru/sne8u5ggtwoih-cdr-utilization-per-option-region?tab=Aj&amp;state=68ad4e6c1095</t>
  </si>
  <si>
    <t>https://datalens.yandex-team.ru/sne8u5ggtwoih-cdr-utilization-per-option-region?tab=Aj&amp;state=a97ac29b1090</t>
  </si>
  <si>
    <t>Доходимость S1 за 26.05</t>
  </si>
  <si>
    <t>1 вариант целей S1</t>
  </si>
  <si>
    <t>Conf Del и Fail rate S1 (c2c)</t>
  </si>
  <si>
    <t>2 вариант целей S1</t>
  </si>
  <si>
    <t>В M0 и M1 всё хорошо</t>
  </si>
  <si>
    <t>Доходимость L0 за 26.05</t>
  </si>
  <si>
    <t>Conf Del и Fail rate L0 (c2c)</t>
  </si>
  <si>
    <t>Доходимость L1 за 26.05</t>
  </si>
  <si>
    <t>Conf Del и Fail rate L1 (c2c)</t>
  </si>
  <si>
    <t>Доходимость M2 за 26.05</t>
  </si>
  <si>
    <t>1 вариант целей M2</t>
  </si>
  <si>
    <t>2 вариант целей M2</t>
  </si>
  <si>
    <t>Conf Del и Fail rate M2 (c2c)</t>
  </si>
  <si>
    <t>3 вариант целей M2</t>
  </si>
  <si>
    <t>Доходимость L2 за 26.05</t>
  </si>
  <si>
    <t>2 вариант целей L2</t>
  </si>
  <si>
    <t>Conf Del и Fail rate L2 (c2c)</t>
  </si>
  <si>
    <t>GMV. 16/06</t>
  </si>
  <si>
    <t>Доходимость M</t>
  </si>
  <si>
    <t>1 вариант целей m</t>
  </si>
  <si>
    <t>2 вариант целей m</t>
  </si>
  <si>
    <t>3 вариант целей m (экономный)</t>
  </si>
  <si>
    <t>4 вариант целей m (дороже)</t>
  </si>
  <si>
    <t>5 вариант целей m (богатый)</t>
  </si>
  <si>
    <r>
      <rPr>
        <u/>
        <sz val="10"/>
        <color rgb="FF1155CC"/>
        <rFont val="Arial"/>
        <family val="2"/>
        <charset val="204"/>
      </rPr>
      <t>Dynamics - CDR &amp; Utilization per Option Region - Yandex DataLens</t>
    </r>
  </si>
  <si>
    <t>lcv_xl_0</t>
  </si>
  <si>
    <t>lcv_xl_1</t>
  </si>
  <si>
    <t>lcv_xl_2</t>
  </si>
  <si>
    <t>truck_5t_0</t>
  </si>
  <si>
    <t>1 вариант целей M0_M1</t>
  </si>
  <si>
    <t>1 вариант целей M0_M1_M2</t>
  </si>
  <si>
    <t>https://datalens.yandex-team.ru/sne8u5ggtwoih-cdr-utilization-per-option-region?tab=Aj&amp;state=e84872a11171</t>
  </si>
  <si>
    <t>https://datalens.yandex-team.ru/sne8u5ggtwoih-cdr-utilization-per-option-region?tab=Aj&amp;state=666ccf9b1170</t>
  </si>
  <si>
    <t>Доходимость L</t>
  </si>
  <si>
    <t>Доходимость XL</t>
  </si>
  <si>
    <t>lcv_M</t>
  </si>
  <si>
    <t>2вариант целей L</t>
  </si>
  <si>
    <t>Доходимость M1</t>
  </si>
  <si>
    <t>Доходимость L1</t>
  </si>
  <si>
    <t>1 вариант целей M1</t>
  </si>
  <si>
    <t>2вариант целей L1</t>
  </si>
  <si>
    <t>Доходимость M2</t>
  </si>
  <si>
    <t>Доходимость L2</t>
  </si>
  <si>
    <t>2вариант целей L2</t>
  </si>
  <si>
    <t xml:space="preserve">Итого </t>
  </si>
  <si>
    <t>Доходимость S2</t>
  </si>
  <si>
    <t>1 вариант целей xl</t>
  </si>
  <si>
    <t>1 вариант целей S2</t>
  </si>
  <si>
    <t>2 вариант целей xl</t>
  </si>
  <si>
    <t>2 вариант целей S2</t>
  </si>
  <si>
    <t>1 вариант целей l</t>
  </si>
  <si>
    <t>1 вариант целей m2</t>
  </si>
  <si>
    <t>2 вариант целей l</t>
  </si>
  <si>
    <t>2 вариант целей m2</t>
  </si>
  <si>
    <r>
      <rPr>
        <u/>
        <sz val="10"/>
        <color rgb="FF1155CC"/>
        <rFont val="Arial"/>
        <family val="2"/>
        <charset val="204"/>
      </rPr>
      <t>Dynamics - CDR &amp; Utilization per Option Region - Yandex DataLens</t>
    </r>
  </si>
  <si>
    <t>1 вариант целей m1</t>
  </si>
  <si>
    <t>2 вариант целей m1</t>
  </si>
  <si>
    <t>надо цели</t>
  </si>
  <si>
    <t>2 вариант целей M1</t>
  </si>
  <si>
    <t>Запущено!</t>
  </si>
  <si>
    <t>Доходимость XL2</t>
  </si>
  <si>
    <t>Ростов</t>
  </si>
  <si>
    <t xml:space="preserve"> цели XL2</t>
  </si>
  <si>
    <t>ок</t>
  </si>
  <si>
    <t>Доходимость L 1</t>
  </si>
  <si>
    <t xml:space="preserve">1 вариант целей L 1 </t>
  </si>
  <si>
    <t xml:space="preserve">2 вариант целей L 1 </t>
  </si>
  <si>
    <t>Ок</t>
  </si>
  <si>
    <t>Доходимость L 2</t>
  </si>
  <si>
    <t>1 вариант целей L 2</t>
  </si>
  <si>
    <t>2 вариант целей L 2</t>
  </si>
  <si>
    <t>02.06 Доходимость XL 2</t>
  </si>
  <si>
    <t>26.05 Доходимость M2</t>
  </si>
  <si>
    <t>26.05 Доходимость L 2</t>
  </si>
  <si>
    <r>
      <rPr>
        <u/>
        <sz val="10"/>
        <color rgb="FF1155CC"/>
        <rFont val="Arial"/>
        <family val="2"/>
        <charset val="204"/>
      </rPr>
      <t>LOGPRICE-35462: RU - Челябинск - [Субсидии: изменение/запуск DXGY, Грузовой] - (с 17.06.2025) @ Трекер</t>
    </r>
  </si>
  <si>
    <t>M0</t>
  </si>
  <si>
    <t>L0</t>
  </si>
  <si>
    <t>НИЖЕ СКРИНЫ НА S0 S1</t>
  </si>
  <si>
    <t>S0</t>
  </si>
  <si>
    <t>lcv_L</t>
  </si>
  <si>
    <r>
      <rPr>
        <u/>
        <sz val="10"/>
        <color rgb="FF1155CC"/>
        <rFont val="Arial"/>
        <family val="2"/>
        <charset val="204"/>
      </rPr>
      <t>LOGPRICE-35457: RU - Воронеж - [Субсидии: изменение/запуск DXGY, Грузовой] - (с 17.06.2025) @ Трекер</t>
    </r>
  </si>
  <si>
    <t>вариант целей S2</t>
  </si>
  <si>
    <t>Доходимость М</t>
  </si>
  <si>
    <t>lcv_S</t>
  </si>
  <si>
    <r>
      <rPr>
        <u/>
        <sz val="10"/>
        <color rgb="FF1155CC"/>
        <rFont val="Arial"/>
        <family val="2"/>
        <charset val="204"/>
      </rPr>
      <t>LOGPRICE-35455: RU - Волгоград - [Субсидии: изменение/запуск DXGY, Грузовой] - (с 17.06.2025) @ Трекер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</si>
</sst>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dd\.mm"/>
    <numFmt numFmtId="166" formatCode="d\-m"/>
    <numFmt numFmtId="167" formatCode="#,##0.00[$ ₽]"/>
    <numFmt numFmtId="168" formatCode="m\-yyyy"/>
  </numFmts>
  <fonts count="50">
    <font>
      <sz val="10"/>
      <color rgb="FF000000"/>
      <name val="Arial"/>
      <scheme val="minor"/>
    </font>
    <font>
      <b/>
      <sz val="10"/>
      <color theme="1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  <font>
      <b/>
      <sz val="11"/>
      <color theme="1"/>
      <name val="Arial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  <font>
      <b/>
      <sz val="11"/>
      <color theme="1"/>
      <name val="Roboto"/>
    </font>
    <font>
      <b/>
      <sz val="10"/>
      <color theme="1"/>
      <name val="Roboto"/>
    </font>
    <font>
      <b/>
      <sz val="10"/>
      <color theme="1"/>
      <name val="Arial"/>
      <family val="2"/>
      <charset val="204"/>
    </font>
    <font>
      <b/>
      <sz val="9"/>
      <color theme="1"/>
      <name val="Roboto"/>
    </font>
    <font>
      <sz val="10"/>
      <color theme="1"/>
      <name val="Roboto"/>
    </font>
    <font>
      <sz val="9"/>
      <color theme="1"/>
      <name val="Roboto"/>
    </font>
    <font>
      <u/>
      <sz val="9"/>
      <color rgb="FF0000FF"/>
      <name val="Roboto"/>
    </font>
    <font>
      <u/>
      <sz val="9"/>
      <color rgb="FF0000FF"/>
      <name val="Roboto"/>
    </font>
    <font>
      <strike/>
      <sz val="9"/>
      <color theme="1"/>
      <name val="Roboto"/>
    </font>
    <font>
      <sz val="9"/>
      <color rgb="FFFFFFFF"/>
      <name val="Roboto"/>
    </font>
    <font>
      <u/>
      <sz val="9"/>
      <color rgb="FF0000FF"/>
      <name val="Roboto"/>
    </font>
    <font>
      <u/>
      <sz val="9"/>
      <color rgb="FF0000FF"/>
      <name val="Roboto"/>
    </font>
    <font>
      <u/>
      <sz val="10"/>
      <color rgb="FF0000FF"/>
      <name val="Arial"/>
      <family val="2"/>
      <charset val="204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b/>
      <sz val="11"/>
      <color theme="1"/>
      <name val="Arial Narrow"/>
      <family val="2"/>
      <charset val="204"/>
    </font>
    <font>
      <sz val="11"/>
      <color theme="1"/>
      <name val="Arial Narrow"/>
      <family val="2"/>
      <charset val="204"/>
    </font>
    <font>
      <b/>
      <sz val="11"/>
      <color rgb="FF000000"/>
      <name val="&quot;Arial Narrow&quot;"/>
    </font>
    <font>
      <sz val="12"/>
      <color rgb="FF000000"/>
      <name val="&quot;Arial Narrow&quot;"/>
    </font>
    <font>
      <sz val="10"/>
      <color rgb="FF000000"/>
      <name val="&quot;Arial Narrow&quot;"/>
    </font>
    <font>
      <b/>
      <sz val="10"/>
      <color rgb="FF000000"/>
      <name val="&quot;Arial Narrow&quot;"/>
    </font>
    <font>
      <b/>
      <sz val="10"/>
      <color theme="1"/>
      <name val="Arial"/>
      <family val="2"/>
      <charset val="204"/>
      <scheme val="minor"/>
    </font>
    <font>
      <b/>
      <sz val="12"/>
      <color rgb="FF000000"/>
      <name val="&quot;Arial Narrow&quot;"/>
    </font>
    <font>
      <b/>
      <sz val="12"/>
      <color rgb="FF000000"/>
      <name val="Calibri"/>
      <family val="2"/>
      <charset val="204"/>
    </font>
    <font>
      <b/>
      <sz val="11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10"/>
      <color rgb="FFFFFFFF"/>
      <name val="Arial"/>
      <family val="2"/>
      <charset val="204"/>
    </font>
    <font>
      <b/>
      <sz val="12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u/>
      <sz val="10"/>
      <color rgb="FF1155CC"/>
      <name val="Arial"/>
      <family val="2"/>
      <charset val="204"/>
    </font>
    <font>
      <sz val="12"/>
      <color rgb="FF000000"/>
      <name val="Calibri"/>
      <family val="2"/>
      <charset val="204"/>
    </font>
    <font>
      <b/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  <scheme val="minor"/>
    </font>
    <font>
      <b/>
      <sz val="11"/>
      <color rgb="FF000000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sz val="13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1"/>
      <color rgb="FFFF0000"/>
      <name val="Arial"/>
      <family val="2"/>
      <charset val="204"/>
      <scheme val="minor"/>
    </font>
    <font>
      <sz val="11"/>
      <color rgb="FF000000"/>
      <name val="&quot;YS Text&quot;"/>
    </font>
    <font>
      <sz val="11"/>
      <color rgb="FF000000"/>
      <name val="Arial"/>
      <family val="2"/>
      <charset val="204"/>
    </font>
    <font>
      <b/>
      <sz val="12"/>
      <color rgb="FFFF000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AF9F9"/>
        <bgColor rgb="FFFAF9F9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theme="5"/>
        <bgColor theme="5"/>
      </patternFill>
    </fill>
    <fill>
      <patternFill patternType="solid">
        <fgColor rgb="FFCC0000"/>
        <bgColor rgb="FFCC0000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ck">
        <color rgb="FF8093B3"/>
      </bottom>
      <diagonal/>
    </border>
    <border>
      <left/>
      <right style="thin">
        <color rgb="FFFFFFFF"/>
      </right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ck">
        <color rgb="FF8093B3"/>
      </bottom>
      <diagonal/>
    </border>
    <border>
      <left/>
      <right style="thin">
        <color rgb="FF000000"/>
      </right>
      <top style="thin">
        <color rgb="FF000000"/>
      </top>
      <bottom style="thick">
        <color rgb="FF8093B3"/>
      </bottom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ck">
        <color rgb="FF8093B3"/>
      </bottom>
      <diagonal/>
    </border>
    <border>
      <left/>
      <right style="thin">
        <color rgb="FF000000"/>
      </right>
      <top/>
      <bottom style="thick">
        <color rgb="FF8093B3"/>
      </bottom>
      <diagonal/>
    </border>
  </borders>
  <cellStyleXfs count="1">
    <xf numFmtId="0" fontId="0" fillId="0" borderId="0"/>
  </cellStyleXfs>
  <cellXfs count="45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4" xfId="0" applyFont="1" applyBorder="1"/>
    <xf numFmtId="164" fontId="1" fillId="0" borderId="4" xfId="0" applyNumberFormat="1" applyFont="1" applyBorder="1"/>
    <xf numFmtId="0" fontId="5" fillId="0" borderId="0" xfId="0" applyFont="1"/>
    <xf numFmtId="0" fontId="5" fillId="0" borderId="5" xfId="0" applyFont="1" applyBorder="1"/>
    <xf numFmtId="164" fontId="5" fillId="0" borderId="0" xfId="0" applyNumberFormat="1" applyFont="1"/>
    <xf numFmtId="3" fontId="5" fillId="0" borderId="0" xfId="0" applyNumberFormat="1" applyFont="1"/>
    <xf numFmtId="164" fontId="5" fillId="0" borderId="5" xfId="0" applyNumberFormat="1" applyFont="1" applyBorder="1"/>
    <xf numFmtId="3" fontId="5" fillId="0" borderId="5" xfId="0" applyNumberFormat="1" applyFont="1" applyBorder="1"/>
    <xf numFmtId="0" fontId="5" fillId="0" borderId="6" xfId="0" applyFont="1" applyBorder="1"/>
    <xf numFmtId="164" fontId="5" fillId="0" borderId="6" xfId="0" applyNumberFormat="1" applyFont="1" applyBorder="1"/>
    <xf numFmtId="3" fontId="5" fillId="0" borderId="6" xfId="0" applyNumberFormat="1" applyFont="1" applyBorder="1"/>
    <xf numFmtId="0" fontId="1" fillId="2" borderId="4" xfId="0" applyFont="1" applyFill="1" applyBorder="1" applyAlignment="1">
      <alignment horizontal="center"/>
    </xf>
    <xf numFmtId="0" fontId="5" fillId="3" borderId="7" xfId="0" applyFont="1" applyFill="1" applyBorder="1"/>
    <xf numFmtId="0" fontId="5" fillId="4" borderId="7" xfId="0" applyFont="1" applyFill="1" applyBorder="1"/>
    <xf numFmtId="0" fontId="6" fillId="3" borderId="7" xfId="0" applyFont="1" applyFill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3" fillId="0" borderId="7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7" borderId="4" xfId="0" applyFont="1" applyFill="1" applyBorder="1" applyAlignment="1">
      <alignment horizont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8" borderId="4" xfId="0" applyNumberFormat="1" applyFont="1" applyFill="1" applyBorder="1" applyAlignment="1">
      <alignment horizontal="center" vertical="center"/>
    </xf>
    <xf numFmtId="9" fontId="8" fillId="2" borderId="4" xfId="0" applyNumberFormat="1" applyFont="1" applyFill="1" applyBorder="1" applyAlignment="1">
      <alignment horizontal="center" wrapText="1"/>
    </xf>
    <xf numFmtId="0" fontId="10" fillId="0" borderId="4" xfId="0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164" fontId="8" fillId="7" borderId="4" xfId="0" applyNumberFormat="1" applyFont="1" applyFill="1" applyBorder="1" applyAlignment="1">
      <alignment horizontal="center"/>
    </xf>
    <xf numFmtId="0" fontId="11" fillId="0" borderId="4" xfId="0" applyFont="1" applyBorder="1" applyAlignment="1">
      <alignment horizontal="center" wrapText="1"/>
    </xf>
    <xf numFmtId="0" fontId="8" fillId="9" borderId="6" xfId="0" applyFont="1" applyFill="1" applyBorder="1" applyAlignment="1">
      <alignment horizontal="center" wrapText="1"/>
    </xf>
    <xf numFmtId="0" fontId="12" fillId="0" borderId="4" xfId="0" applyFont="1" applyBorder="1"/>
    <xf numFmtId="0" fontId="12" fillId="10" borderId="4" xfId="0" applyFont="1" applyFill="1" applyBorder="1" applyAlignment="1">
      <alignment horizontal="center"/>
    </xf>
    <xf numFmtId="49" fontId="12" fillId="0" borderId="4" xfId="0" applyNumberFormat="1" applyFont="1" applyBorder="1" applyAlignment="1">
      <alignment horizontal="right"/>
    </xf>
    <xf numFmtId="0" fontId="12" fillId="0" borderId="4" xfId="0" applyFont="1" applyBorder="1" applyAlignment="1">
      <alignment horizontal="center"/>
    </xf>
    <xf numFmtId="3" fontId="12" fillId="0" borderId="4" xfId="0" applyNumberFormat="1" applyFont="1" applyBorder="1"/>
    <xf numFmtId="165" fontId="12" fillId="0" borderId="4" xfId="0" applyNumberFormat="1" applyFont="1" applyBorder="1"/>
    <xf numFmtId="9" fontId="12" fillId="0" borderId="4" xfId="0" applyNumberFormat="1" applyFont="1" applyBorder="1"/>
    <xf numFmtId="164" fontId="12" fillId="0" borderId="4" xfId="0" applyNumberFormat="1" applyFont="1" applyBorder="1"/>
    <xf numFmtId="0" fontId="13" fillId="0" borderId="4" xfId="0" applyFont="1" applyBorder="1"/>
    <xf numFmtId="0" fontId="12" fillId="0" borderId="4" xfId="0" applyFont="1" applyBorder="1" applyAlignment="1">
      <alignment wrapText="1"/>
    </xf>
    <xf numFmtId="0" fontId="12" fillId="3" borderId="4" xfId="0" applyFont="1" applyFill="1" applyBorder="1" applyAlignment="1">
      <alignment wrapText="1"/>
    </xf>
    <xf numFmtId="10" fontId="12" fillId="0" borderId="4" xfId="0" applyNumberFormat="1" applyFont="1" applyBorder="1"/>
    <xf numFmtId="0" fontId="14" fillId="0" borderId="4" xfId="0" applyFont="1" applyBorder="1"/>
    <xf numFmtId="0" fontId="15" fillId="11" borderId="4" xfId="0" applyFont="1" applyFill="1" applyBorder="1"/>
    <xf numFmtId="0" fontId="12" fillId="0" borderId="6" xfId="0" applyFont="1" applyBorder="1"/>
    <xf numFmtId="165" fontId="12" fillId="10" borderId="4" xfId="0" applyNumberFormat="1" applyFont="1" applyFill="1" applyBorder="1" applyAlignment="1">
      <alignment horizontal="center" wrapText="1"/>
    </xf>
    <xf numFmtId="0" fontId="12" fillId="10" borderId="4" xfId="0" applyFont="1" applyFill="1" applyBorder="1" applyAlignment="1">
      <alignment horizontal="center" wrapText="1"/>
    </xf>
    <xf numFmtId="0" fontId="5" fillId="4" borderId="0" xfId="0" applyFont="1" applyFill="1"/>
    <xf numFmtId="0" fontId="12" fillId="10" borderId="4" xfId="0" applyFont="1" applyFill="1" applyBorder="1"/>
    <xf numFmtId="0" fontId="16" fillId="12" borderId="4" xfId="0" applyFont="1" applyFill="1" applyBorder="1"/>
    <xf numFmtId="0" fontId="16" fillId="12" borderId="4" xfId="0" applyFont="1" applyFill="1" applyBorder="1" applyAlignment="1">
      <alignment horizontal="center"/>
    </xf>
    <xf numFmtId="49" fontId="16" fillId="12" borderId="4" xfId="0" applyNumberFormat="1" applyFont="1" applyFill="1" applyBorder="1" applyAlignment="1">
      <alignment horizontal="right"/>
    </xf>
    <xf numFmtId="3" fontId="16" fillId="12" borderId="4" xfId="0" applyNumberFormat="1" applyFont="1" applyFill="1" applyBorder="1"/>
    <xf numFmtId="165" fontId="16" fillId="12" borderId="4" xfId="0" applyNumberFormat="1" applyFont="1" applyFill="1" applyBorder="1"/>
    <xf numFmtId="9" fontId="16" fillId="12" borderId="4" xfId="0" applyNumberFormat="1" applyFont="1" applyFill="1" applyBorder="1"/>
    <xf numFmtId="164" fontId="16" fillId="12" borderId="4" xfId="0" applyNumberFormat="1" applyFont="1" applyFill="1" applyBorder="1"/>
    <xf numFmtId="0" fontId="17" fillId="0" borderId="0" xfId="0" applyFont="1"/>
    <xf numFmtId="165" fontId="12" fillId="0" borderId="4" xfId="0" applyNumberFormat="1" applyFont="1" applyBorder="1" applyAlignment="1">
      <alignment horizontal="right"/>
    </xf>
    <xf numFmtId="164" fontId="12" fillId="0" borderId="4" xfId="0" applyNumberFormat="1" applyFont="1" applyBorder="1" applyAlignment="1">
      <alignment horizontal="right"/>
    </xf>
    <xf numFmtId="0" fontId="12" fillId="13" borderId="4" xfId="0" applyFont="1" applyFill="1" applyBorder="1" applyAlignment="1">
      <alignment wrapText="1"/>
    </xf>
    <xf numFmtId="165" fontId="12" fillId="14" borderId="4" xfId="0" applyNumberFormat="1" applyFont="1" applyFill="1" applyBorder="1"/>
    <xf numFmtId="9" fontId="12" fillId="14" borderId="4" xfId="0" applyNumberFormat="1" applyFont="1" applyFill="1" applyBorder="1"/>
    <xf numFmtId="3" fontId="12" fillId="14" borderId="4" xfId="0" applyNumberFormat="1" applyFont="1" applyFill="1" applyBorder="1"/>
    <xf numFmtId="164" fontId="12" fillId="14" borderId="4" xfId="0" applyNumberFormat="1" applyFont="1" applyFill="1" applyBorder="1"/>
    <xf numFmtId="166" fontId="12" fillId="0" borderId="4" xfId="0" applyNumberFormat="1" applyFont="1" applyBorder="1"/>
    <xf numFmtId="165" fontId="12" fillId="10" borderId="4" xfId="0" applyNumberFormat="1" applyFont="1" applyFill="1" applyBorder="1"/>
    <xf numFmtId="9" fontId="12" fillId="10" borderId="4" xfId="0" applyNumberFormat="1" applyFont="1" applyFill="1" applyBorder="1"/>
    <xf numFmtId="3" fontId="12" fillId="10" borderId="4" xfId="0" applyNumberFormat="1" applyFont="1" applyFill="1" applyBorder="1"/>
    <xf numFmtId="164" fontId="12" fillId="10" borderId="4" xfId="0" applyNumberFormat="1" applyFont="1" applyFill="1" applyBorder="1"/>
    <xf numFmtId="0" fontId="12" fillId="0" borderId="6" xfId="0" applyFont="1" applyBorder="1" applyAlignment="1">
      <alignment horizontal="center"/>
    </xf>
    <xf numFmtId="0" fontId="18" fillId="0" borderId="6" xfId="0" applyFont="1" applyBorder="1"/>
    <xf numFmtId="0" fontId="12" fillId="3" borderId="6" xfId="0" applyFont="1" applyFill="1" applyBorder="1" applyAlignment="1">
      <alignment wrapText="1"/>
    </xf>
    <xf numFmtId="0" fontId="12" fillId="10" borderId="6" xfId="0" applyFont="1" applyFill="1" applyBorder="1"/>
    <xf numFmtId="0" fontId="12" fillId="10" borderId="6" xfId="0" applyFont="1" applyFill="1" applyBorder="1" applyAlignment="1">
      <alignment horizontal="center"/>
    </xf>
    <xf numFmtId="49" fontId="12" fillId="0" borderId="6" xfId="0" applyNumberFormat="1" applyFont="1" applyBorder="1" applyAlignment="1">
      <alignment horizontal="right"/>
    </xf>
    <xf numFmtId="165" fontId="12" fillId="0" borderId="6" xfId="0" applyNumberFormat="1" applyFont="1" applyBorder="1"/>
    <xf numFmtId="9" fontId="12" fillId="0" borderId="6" xfId="0" applyNumberFormat="1" applyFont="1" applyBorder="1"/>
    <xf numFmtId="164" fontId="12" fillId="0" borderId="6" xfId="0" applyNumberFormat="1" applyFont="1" applyBorder="1"/>
    <xf numFmtId="0" fontId="12" fillId="0" borderId="0" xfId="0" applyFont="1" applyAlignment="1">
      <alignment horizontal="center"/>
    </xf>
    <xf numFmtId="0" fontId="5" fillId="0" borderId="4" xfId="0" applyFont="1" applyBorder="1"/>
    <xf numFmtId="0" fontId="12" fillId="10" borderId="3" xfId="0" applyFont="1" applyFill="1" applyBorder="1"/>
    <xf numFmtId="9" fontId="5" fillId="0" borderId="6" xfId="0" applyNumberFormat="1" applyFont="1" applyBorder="1"/>
    <xf numFmtId="0" fontId="19" fillId="0" borderId="6" xfId="0" applyFont="1" applyBorder="1"/>
    <xf numFmtId="0" fontId="5" fillId="0" borderId="0" xfId="0" applyFont="1" applyAlignment="1">
      <alignment horizontal="center"/>
    </xf>
    <xf numFmtId="9" fontId="5" fillId="0" borderId="0" xfId="0" applyNumberFormat="1" applyFont="1"/>
    <xf numFmtId="0" fontId="20" fillId="0" borderId="0" xfId="0" applyFont="1"/>
    <xf numFmtId="0" fontId="9" fillId="0" borderId="4" xfId="0" applyFont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9" fillId="3" borderId="4" xfId="0" applyFont="1" applyFill="1" applyBorder="1" applyAlignment="1">
      <alignment horizontal="center" wrapText="1"/>
    </xf>
    <xf numFmtId="0" fontId="21" fillId="0" borderId="4" xfId="0" applyFont="1" applyBorder="1"/>
    <xf numFmtId="0" fontId="21" fillId="0" borderId="4" xfId="0" applyFont="1" applyBorder="1" applyAlignment="1">
      <alignment horizontal="right"/>
    </xf>
    <xf numFmtId="3" fontId="21" fillId="0" borderId="4" xfId="0" applyNumberFormat="1" applyFont="1" applyBorder="1"/>
    <xf numFmtId="3" fontId="21" fillId="0" borderId="4" xfId="0" applyNumberFormat="1" applyFont="1" applyBorder="1" applyAlignment="1">
      <alignment horizontal="right"/>
    </xf>
    <xf numFmtId="0" fontId="21" fillId="0" borderId="10" xfId="0" applyFont="1" applyBorder="1"/>
    <xf numFmtId="0" fontId="21" fillId="0" borderId="11" xfId="0" applyFont="1" applyBorder="1"/>
    <xf numFmtId="0" fontId="21" fillId="0" borderId="10" xfId="0" applyFont="1" applyBorder="1" applyAlignment="1">
      <alignment horizontal="right"/>
    </xf>
    <xf numFmtId="3" fontId="21" fillId="0" borderId="10" xfId="0" applyNumberFormat="1" applyFont="1" applyBorder="1"/>
    <xf numFmtId="3" fontId="21" fillId="0" borderId="10" xfId="0" applyNumberFormat="1" applyFont="1" applyBorder="1" applyAlignment="1">
      <alignment horizontal="right"/>
    </xf>
    <xf numFmtId="0" fontId="21" fillId="0" borderId="6" xfId="0" applyFont="1" applyBorder="1"/>
    <xf numFmtId="0" fontId="21" fillId="0" borderId="6" xfId="0" applyFont="1" applyBorder="1" applyAlignment="1">
      <alignment horizontal="right"/>
    </xf>
    <xf numFmtId="3" fontId="21" fillId="0" borderId="6" xfId="0" applyNumberFormat="1" applyFont="1" applyBorder="1"/>
    <xf numFmtId="3" fontId="21" fillId="0" borderId="6" xfId="0" applyNumberFormat="1" applyFont="1" applyBorder="1" applyAlignment="1">
      <alignment horizontal="right"/>
    </xf>
    <xf numFmtId="0" fontId="21" fillId="0" borderId="5" xfId="0" applyFont="1" applyBorder="1"/>
    <xf numFmtId="0" fontId="21" fillId="0" borderId="5" xfId="0" applyFont="1" applyBorder="1" applyAlignment="1">
      <alignment horizontal="right"/>
    </xf>
    <xf numFmtId="3" fontId="21" fillId="0" borderId="5" xfId="0" applyNumberFormat="1" applyFont="1" applyBorder="1"/>
    <xf numFmtId="3" fontId="21" fillId="0" borderId="5" xfId="0" applyNumberFormat="1" applyFont="1" applyBorder="1" applyAlignment="1">
      <alignment horizontal="right"/>
    </xf>
    <xf numFmtId="0" fontId="21" fillId="0" borderId="12" xfId="0" applyFont="1" applyBorder="1"/>
    <xf numFmtId="0" fontId="21" fillId="0" borderId="13" xfId="0" applyFont="1" applyBorder="1" applyAlignment="1">
      <alignment horizontal="right"/>
    </xf>
    <xf numFmtId="0" fontId="21" fillId="0" borderId="11" xfId="0" applyFont="1" applyBorder="1" applyAlignment="1">
      <alignment horizontal="right"/>
    </xf>
    <xf numFmtId="0" fontId="20" fillId="15" borderId="0" xfId="0" applyFont="1" applyFill="1"/>
    <xf numFmtId="0" fontId="22" fillId="0" borderId="0" xfId="0" applyFont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/>
    </xf>
    <xf numFmtId="0" fontId="5" fillId="16" borderId="0" xfId="0" applyFont="1" applyFill="1"/>
    <xf numFmtId="0" fontId="5" fillId="17" borderId="0" xfId="0" applyFont="1" applyFill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1" xfId="0" applyFont="1" applyBorder="1"/>
    <xf numFmtId="0" fontId="25" fillId="0" borderId="0" xfId="0" applyFont="1"/>
    <xf numFmtId="0" fontId="5" fillId="0" borderId="7" xfId="0" applyFont="1" applyBorder="1"/>
    <xf numFmtId="0" fontId="26" fillId="10" borderId="16" xfId="0" applyFont="1" applyFill="1" applyBorder="1"/>
    <xf numFmtId="0" fontId="26" fillId="10" borderId="17" xfId="0" applyFont="1" applyFill="1" applyBorder="1"/>
    <xf numFmtId="0" fontId="26" fillId="10" borderId="17" xfId="0" applyFont="1" applyFill="1" applyBorder="1" applyAlignment="1">
      <alignment horizontal="center"/>
    </xf>
    <xf numFmtId="0" fontId="26" fillId="0" borderId="17" xfId="0" applyFont="1" applyBorder="1" applyAlignment="1">
      <alignment horizontal="center"/>
    </xf>
    <xf numFmtId="0" fontId="27" fillId="7" borderId="18" xfId="0" applyFont="1" applyFill="1" applyBorder="1" applyAlignment="1">
      <alignment horizontal="center"/>
    </xf>
    <xf numFmtId="0" fontId="27" fillId="0" borderId="19" xfId="0" applyFont="1" applyBorder="1" applyAlignment="1">
      <alignment horizontal="center"/>
    </xf>
    <xf numFmtId="0" fontId="26" fillId="0" borderId="16" xfId="0" applyFont="1" applyBorder="1" applyAlignment="1">
      <alignment horizontal="right"/>
    </xf>
    <xf numFmtId="0" fontId="26" fillId="0" borderId="17" xfId="0" applyFont="1" applyBorder="1" applyAlignment="1">
      <alignment horizontal="right"/>
    </xf>
    <xf numFmtId="1" fontId="27" fillId="0" borderId="17" xfId="0" applyNumberFormat="1" applyFont="1" applyBorder="1" applyAlignment="1">
      <alignment horizontal="right"/>
    </xf>
    <xf numFmtId="10" fontId="26" fillId="0" borderId="17" xfId="0" applyNumberFormat="1" applyFont="1" applyBorder="1" applyAlignment="1">
      <alignment horizontal="right"/>
    </xf>
    <xf numFmtId="0" fontId="26" fillId="14" borderId="18" xfId="0" applyFont="1" applyFill="1" applyBorder="1" applyAlignment="1">
      <alignment horizontal="center"/>
    </xf>
    <xf numFmtId="0" fontId="28" fillId="0" borderId="4" xfId="0" applyFont="1" applyBorder="1"/>
    <xf numFmtId="164" fontId="26" fillId="0" borderId="17" xfId="0" applyNumberFormat="1" applyFont="1" applyBorder="1" applyAlignment="1">
      <alignment horizontal="right"/>
    </xf>
    <xf numFmtId="3" fontId="26" fillId="0" borderId="17" xfId="0" applyNumberFormat="1" applyFont="1" applyBorder="1" applyAlignment="1">
      <alignment horizontal="right"/>
    </xf>
    <xf numFmtId="3" fontId="5" fillId="0" borderId="4" xfId="0" applyNumberFormat="1" applyFont="1" applyBorder="1"/>
    <xf numFmtId="1" fontId="5" fillId="0" borderId="4" xfId="0" applyNumberFormat="1" applyFont="1" applyBorder="1"/>
    <xf numFmtId="0" fontId="26" fillId="0" borderId="20" xfId="0" applyFont="1" applyBorder="1" applyAlignment="1">
      <alignment horizontal="right"/>
    </xf>
    <xf numFmtId="0" fontId="26" fillId="0" borderId="21" xfId="0" applyFont="1" applyBorder="1" applyAlignment="1">
      <alignment horizontal="right"/>
    </xf>
    <xf numFmtId="1" fontId="27" fillId="0" borderId="21" xfId="0" applyNumberFormat="1" applyFont="1" applyBorder="1" applyAlignment="1">
      <alignment horizontal="right"/>
    </xf>
    <xf numFmtId="10" fontId="26" fillId="0" borderId="21" xfId="0" applyNumberFormat="1" applyFont="1" applyBorder="1" applyAlignment="1">
      <alignment horizontal="right"/>
    </xf>
    <xf numFmtId="0" fontId="26" fillId="14" borderId="8" xfId="0" applyFont="1" applyFill="1" applyBorder="1" applyAlignment="1">
      <alignment horizontal="center"/>
    </xf>
    <xf numFmtId="164" fontId="26" fillId="0" borderId="21" xfId="0" applyNumberFormat="1" applyFont="1" applyBorder="1" applyAlignment="1">
      <alignment horizontal="right"/>
    </xf>
    <xf numFmtId="3" fontId="26" fillId="0" borderId="21" xfId="0" applyNumberFormat="1" applyFont="1" applyBorder="1" applyAlignment="1">
      <alignment horizontal="right"/>
    </xf>
    <xf numFmtId="0" fontId="27" fillId="0" borderId="22" xfId="0" applyFont="1" applyBorder="1" applyAlignment="1">
      <alignment horizontal="center"/>
    </xf>
    <xf numFmtId="0" fontId="26" fillId="0" borderId="8" xfId="0" applyFont="1" applyBorder="1" applyAlignment="1">
      <alignment horizontal="right"/>
    </xf>
    <xf numFmtId="10" fontId="27" fillId="14" borderId="23" xfId="0" applyNumberFormat="1" applyFont="1" applyFill="1" applyBorder="1" applyAlignment="1">
      <alignment horizontal="center"/>
    </xf>
    <xf numFmtId="3" fontId="26" fillId="0" borderId="8" xfId="0" applyNumberFormat="1" applyFont="1" applyBorder="1" applyAlignment="1">
      <alignment horizontal="right"/>
    </xf>
    <xf numFmtId="164" fontId="27" fillId="14" borderId="23" xfId="0" applyNumberFormat="1" applyFont="1" applyFill="1" applyBorder="1" applyAlignment="1">
      <alignment horizontal="center"/>
    </xf>
    <xf numFmtId="0" fontId="29" fillId="0" borderId="24" xfId="0" applyFont="1" applyBorder="1"/>
    <xf numFmtId="0" fontId="27" fillId="0" borderId="17" xfId="0" applyFont="1" applyBorder="1"/>
    <xf numFmtId="0" fontId="26" fillId="0" borderId="18" xfId="0" applyFont="1" applyBorder="1" applyAlignment="1">
      <alignment horizontal="right"/>
    </xf>
    <xf numFmtId="0" fontId="26" fillId="0" borderId="17" xfId="0" applyFont="1" applyBorder="1"/>
    <xf numFmtId="1" fontId="26" fillId="0" borderId="18" xfId="0" applyNumberFormat="1" applyFont="1" applyBorder="1"/>
    <xf numFmtId="0" fontId="27" fillId="0" borderId="21" xfId="0" applyFont="1" applyBorder="1"/>
    <xf numFmtId="0" fontId="5" fillId="0" borderId="12" xfId="0" applyFont="1" applyBorder="1"/>
    <xf numFmtId="0" fontId="5" fillId="0" borderId="9" xfId="0" applyFont="1" applyBorder="1"/>
    <xf numFmtId="0" fontId="5" fillId="0" borderId="8" xfId="0" applyFont="1" applyBorder="1"/>
    <xf numFmtId="0" fontId="25" fillId="0" borderId="7" xfId="0" applyFont="1" applyBorder="1"/>
    <xf numFmtId="0" fontId="25" fillId="0" borderId="7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7" fillId="0" borderId="17" xfId="0" applyFont="1" applyBorder="1" applyAlignment="1">
      <alignment horizontal="right"/>
    </xf>
    <xf numFmtId="10" fontId="26" fillId="14" borderId="18" xfId="0" applyNumberFormat="1" applyFont="1" applyFill="1" applyBorder="1" applyAlignment="1">
      <alignment horizontal="center"/>
    </xf>
    <xf numFmtId="0" fontId="26" fillId="0" borderId="18" xfId="0" applyFont="1" applyBorder="1"/>
    <xf numFmtId="0" fontId="27" fillId="0" borderId="21" xfId="0" applyFont="1" applyBorder="1" applyAlignment="1">
      <alignment horizontal="right"/>
    </xf>
    <xf numFmtId="10" fontId="26" fillId="14" borderId="8" xfId="0" applyNumberFormat="1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30" fillId="10" borderId="4" xfId="0" applyFont="1" applyFill="1" applyBorder="1"/>
    <xf numFmtId="0" fontId="28" fillId="10" borderId="4" xfId="0" applyFont="1" applyFill="1" applyBorder="1"/>
    <xf numFmtId="0" fontId="5" fillId="10" borderId="4" xfId="0" applyFont="1" applyFill="1" applyBorder="1"/>
    <xf numFmtId="0" fontId="1" fillId="10" borderId="4" xfId="0" applyFont="1" applyFill="1" applyBorder="1"/>
    <xf numFmtId="1" fontId="5" fillId="10" borderId="4" xfId="0" applyNumberFormat="1" applyFont="1" applyFill="1" applyBorder="1"/>
    <xf numFmtId="3" fontId="5" fillId="10" borderId="4" xfId="0" applyNumberFormat="1" applyFont="1" applyFill="1" applyBorder="1"/>
    <xf numFmtId="0" fontId="27" fillId="7" borderId="25" xfId="0" applyFont="1" applyFill="1" applyBorder="1" applyAlignment="1">
      <alignment horizontal="center"/>
    </xf>
    <xf numFmtId="0" fontId="27" fillId="0" borderId="13" xfId="0" applyFont="1" applyBorder="1" applyAlignment="1">
      <alignment horizontal="center"/>
    </xf>
    <xf numFmtId="0" fontId="29" fillId="0" borderId="15" xfId="0" applyFont="1" applyBorder="1"/>
    <xf numFmtId="167" fontId="26" fillId="0" borderId="17" xfId="0" applyNumberFormat="1" applyFont="1" applyBorder="1" applyAlignment="1">
      <alignment horizontal="right"/>
    </xf>
    <xf numFmtId="10" fontId="26" fillId="14" borderId="25" xfId="0" applyNumberFormat="1" applyFont="1" applyFill="1" applyBorder="1" applyAlignment="1">
      <alignment horizontal="center"/>
    </xf>
    <xf numFmtId="0" fontId="27" fillId="0" borderId="11" xfId="0" applyFont="1" applyBorder="1"/>
    <xf numFmtId="0" fontId="26" fillId="0" borderId="11" xfId="0" applyFont="1" applyBorder="1"/>
    <xf numFmtId="167" fontId="26" fillId="0" borderId="21" xfId="0" applyNumberFormat="1" applyFont="1" applyBorder="1" applyAlignment="1">
      <alignment horizontal="right"/>
    </xf>
    <xf numFmtId="10" fontId="26" fillId="14" borderId="9" xfId="0" applyNumberFormat="1" applyFont="1" applyFill="1" applyBorder="1" applyAlignment="1">
      <alignment horizontal="center"/>
    </xf>
    <xf numFmtId="0" fontId="27" fillId="0" borderId="12" xfId="0" applyFont="1" applyBorder="1"/>
    <xf numFmtId="167" fontId="26" fillId="0" borderId="8" xfId="0" applyNumberFormat="1" applyFont="1" applyBorder="1" applyAlignment="1">
      <alignment horizontal="right"/>
    </xf>
    <xf numFmtId="0" fontId="26" fillId="0" borderId="26" xfId="0" applyFont="1" applyBorder="1" applyAlignment="1">
      <alignment horizontal="right"/>
    </xf>
    <xf numFmtId="164" fontId="26" fillId="0" borderId="27" xfId="0" applyNumberFormat="1" applyFont="1" applyBorder="1" applyAlignment="1">
      <alignment horizontal="right"/>
    </xf>
    <xf numFmtId="4" fontId="26" fillId="0" borderId="3" xfId="0" applyNumberFormat="1" applyFont="1" applyBorder="1" applyAlignment="1">
      <alignment horizontal="right"/>
    </xf>
    <xf numFmtId="10" fontId="27" fillId="14" borderId="28" xfId="0" applyNumberFormat="1" applyFont="1" applyFill="1" applyBorder="1" applyAlignment="1">
      <alignment horizontal="center"/>
    </xf>
    <xf numFmtId="0" fontId="26" fillId="10" borderId="29" xfId="0" applyFont="1" applyFill="1" applyBorder="1"/>
    <xf numFmtId="0" fontId="26" fillId="10" borderId="19" xfId="0" applyFont="1" applyFill="1" applyBorder="1"/>
    <xf numFmtId="0" fontId="26" fillId="10" borderId="19" xfId="0" applyFont="1" applyFill="1" applyBorder="1" applyAlignment="1">
      <alignment horizontal="center"/>
    </xf>
    <xf numFmtId="0" fontId="26" fillId="0" borderId="19" xfId="0" applyFont="1" applyBorder="1" applyAlignment="1">
      <alignment horizontal="center"/>
    </xf>
    <xf numFmtId="0" fontId="27" fillId="7" borderId="30" xfId="0" applyFont="1" applyFill="1" applyBorder="1" applyAlignment="1">
      <alignment horizontal="center"/>
    </xf>
    <xf numFmtId="0" fontId="27" fillId="0" borderId="4" xfId="0" applyFont="1" applyBorder="1" applyAlignment="1">
      <alignment horizontal="center"/>
    </xf>
    <xf numFmtId="164" fontId="26" fillId="0" borderId="4" xfId="0" applyNumberFormat="1" applyFont="1" applyBorder="1" applyAlignment="1">
      <alignment horizontal="right"/>
    </xf>
    <xf numFmtId="3" fontId="26" fillId="0" borderId="4" xfId="0" applyNumberFormat="1" applyFont="1" applyBorder="1" applyAlignment="1">
      <alignment horizontal="right"/>
    </xf>
    <xf numFmtId="164" fontId="27" fillId="14" borderId="4" xfId="0" applyNumberFormat="1" applyFont="1" applyFill="1" applyBorder="1" applyAlignment="1">
      <alignment horizontal="center"/>
    </xf>
    <xf numFmtId="0" fontId="21" fillId="0" borderId="0" xfId="0" applyFont="1"/>
    <xf numFmtId="0" fontId="21" fillId="0" borderId="1" xfId="0" applyFont="1" applyBorder="1" applyAlignment="1">
      <alignment horizontal="right"/>
    </xf>
    <xf numFmtId="0" fontId="21" fillId="0" borderId="2" xfId="0" applyFont="1" applyBorder="1" applyAlignment="1">
      <alignment horizontal="right"/>
    </xf>
    <xf numFmtId="1" fontId="21" fillId="0" borderId="2" xfId="0" applyNumberFormat="1" applyFont="1" applyBorder="1" applyAlignment="1">
      <alignment horizontal="right"/>
    </xf>
    <xf numFmtId="0" fontId="32" fillId="18" borderId="31" xfId="0" applyFont="1" applyFill="1" applyBorder="1"/>
    <xf numFmtId="0" fontId="33" fillId="19" borderId="31" xfId="0" applyFont="1" applyFill="1" applyBorder="1"/>
    <xf numFmtId="0" fontId="21" fillId="20" borderId="32" xfId="0" applyFont="1" applyFill="1" applyBorder="1" applyAlignment="1">
      <alignment horizontal="right"/>
    </xf>
    <xf numFmtId="0" fontId="21" fillId="10" borderId="0" xfId="0" applyFont="1" applyFill="1" applyAlignment="1">
      <alignment horizontal="right"/>
    </xf>
    <xf numFmtId="0" fontId="9" fillId="0" borderId="4" xfId="0" applyFont="1" applyBorder="1" applyAlignment="1">
      <alignment horizontal="center"/>
    </xf>
    <xf numFmtId="0" fontId="9" fillId="18" borderId="33" xfId="0" applyFont="1" applyFill="1" applyBorder="1"/>
    <xf numFmtId="0" fontId="9" fillId="18" borderId="33" xfId="0" applyFont="1" applyFill="1" applyBorder="1" applyAlignment="1">
      <alignment horizontal="right"/>
    </xf>
    <xf numFmtId="0" fontId="21" fillId="0" borderId="0" xfId="0" applyFont="1" applyAlignment="1">
      <alignment horizontal="right"/>
    </xf>
    <xf numFmtId="0" fontId="34" fillId="0" borderId="4" xfId="0" applyFont="1" applyBorder="1" applyAlignment="1">
      <alignment horizontal="center"/>
    </xf>
    <xf numFmtId="0" fontId="34" fillId="0" borderId="4" xfId="0" applyFont="1" applyBorder="1" applyAlignment="1">
      <alignment horizontal="center" wrapText="1"/>
    </xf>
    <xf numFmtId="0" fontId="35" fillId="0" borderId="5" xfId="0" applyFont="1" applyBorder="1"/>
    <xf numFmtId="3" fontId="35" fillId="0" borderId="5" xfId="0" applyNumberFormat="1" applyFont="1" applyBorder="1" applyAlignment="1">
      <alignment horizontal="right"/>
    </xf>
    <xf numFmtId="0" fontId="35" fillId="0" borderId="6" xfId="0" applyFont="1" applyBorder="1"/>
    <xf numFmtId="3" fontId="35" fillId="0" borderId="6" xfId="0" applyNumberFormat="1" applyFont="1" applyBorder="1" applyAlignment="1">
      <alignment horizontal="right"/>
    </xf>
    <xf numFmtId="0" fontId="36" fillId="0" borderId="0" xfId="0" applyFont="1"/>
    <xf numFmtId="165" fontId="21" fillId="0" borderId="0" xfId="0" applyNumberFormat="1" applyFont="1" applyAlignment="1">
      <alignment horizontal="right"/>
    </xf>
    <xf numFmtId="165" fontId="21" fillId="5" borderId="0" xfId="0" applyNumberFormat="1" applyFont="1" applyFill="1" applyAlignment="1">
      <alignment horizontal="right"/>
    </xf>
    <xf numFmtId="0" fontId="35" fillId="0" borderId="4" xfId="0" applyFont="1" applyBorder="1"/>
    <xf numFmtId="0" fontId="21" fillId="10" borderId="4" xfId="0" applyFont="1" applyFill="1" applyBorder="1"/>
    <xf numFmtId="0" fontId="21" fillId="10" borderId="4" xfId="0" applyFont="1" applyFill="1" applyBorder="1" applyAlignment="1">
      <alignment wrapText="1"/>
    </xf>
    <xf numFmtId="0" fontId="9" fillId="7" borderId="4" xfId="0" applyFont="1" applyFill="1" applyBorder="1" applyAlignment="1">
      <alignment horizontal="center"/>
    </xf>
    <xf numFmtId="0" fontId="9" fillId="0" borderId="4" xfId="0" applyFont="1" applyBorder="1"/>
    <xf numFmtId="164" fontId="21" fillId="0" borderId="2" xfId="0" applyNumberFormat="1" applyFont="1" applyBorder="1" applyAlignment="1">
      <alignment horizontal="right"/>
    </xf>
    <xf numFmtId="3" fontId="21" fillId="0" borderId="2" xfId="0" applyNumberFormat="1" applyFont="1" applyBorder="1" applyAlignment="1">
      <alignment horizontal="right"/>
    </xf>
    <xf numFmtId="0" fontId="21" fillId="14" borderId="10" xfId="0" applyFont="1" applyFill="1" applyBorder="1"/>
    <xf numFmtId="1" fontId="21" fillId="0" borderId="4" xfId="0" applyNumberFormat="1" applyFont="1" applyBorder="1" applyAlignment="1">
      <alignment horizontal="right"/>
    </xf>
    <xf numFmtId="0" fontId="21" fillId="14" borderId="5" xfId="0" applyFont="1" applyFill="1" applyBorder="1"/>
    <xf numFmtId="0" fontId="21" fillId="14" borderId="6" xfId="0" applyFont="1" applyFill="1" applyBorder="1"/>
    <xf numFmtId="0" fontId="9" fillId="0" borderId="6" xfId="0" applyFont="1" applyBorder="1" applyAlignment="1">
      <alignment horizontal="center"/>
    </xf>
    <xf numFmtId="164" fontId="21" fillId="0" borderId="12" xfId="0" applyNumberFormat="1" applyFont="1" applyBorder="1" applyAlignment="1">
      <alignment horizontal="right"/>
    </xf>
    <xf numFmtId="3" fontId="21" fillId="0" borderId="8" xfId="0" applyNumberFormat="1" applyFont="1" applyBorder="1" applyAlignment="1">
      <alignment horizontal="right"/>
    </xf>
    <xf numFmtId="164" fontId="21" fillId="0" borderId="4" xfId="0" applyNumberFormat="1" applyFont="1" applyBorder="1" applyAlignment="1">
      <alignment horizontal="right"/>
    </xf>
    <xf numFmtId="0" fontId="37" fillId="0" borderId="0" xfId="0" applyFont="1"/>
    <xf numFmtId="0" fontId="37" fillId="0" borderId="0" xfId="0" applyFont="1" applyAlignment="1">
      <alignment horizontal="right"/>
    </xf>
    <xf numFmtId="3" fontId="35" fillId="0" borderId="0" xfId="0" applyNumberFormat="1" applyFont="1" applyAlignment="1">
      <alignment horizontal="right"/>
    </xf>
    <xf numFmtId="0" fontId="21" fillId="10" borderId="0" xfId="0" applyFont="1" applyFill="1"/>
    <xf numFmtId="0" fontId="3" fillId="0" borderId="0" xfId="0" applyFont="1"/>
    <xf numFmtId="0" fontId="38" fillId="3" borderId="1" xfId="0" applyFont="1" applyFill="1" applyBorder="1" applyAlignment="1">
      <alignment horizontal="center"/>
    </xf>
    <xf numFmtId="167" fontId="21" fillId="10" borderId="4" xfId="0" applyNumberFormat="1" applyFont="1" applyFill="1" applyBorder="1"/>
    <xf numFmtId="1" fontId="21" fillId="10" borderId="4" xfId="0" applyNumberFormat="1" applyFont="1" applyFill="1" applyBorder="1" applyAlignment="1">
      <alignment wrapText="1"/>
    </xf>
    <xf numFmtId="164" fontId="21" fillId="10" borderId="4" xfId="0" applyNumberFormat="1" applyFont="1" applyFill="1" applyBorder="1"/>
    <xf numFmtId="167" fontId="21" fillId="0" borderId="4" xfId="0" applyNumberFormat="1" applyFont="1" applyBorder="1"/>
    <xf numFmtId="0" fontId="21" fillId="10" borderId="4" xfId="0" applyFont="1" applyFill="1" applyBorder="1" applyAlignment="1">
      <alignment horizontal="right"/>
    </xf>
    <xf numFmtId="167" fontId="21" fillId="10" borderId="4" xfId="0" applyNumberFormat="1" applyFont="1" applyFill="1" applyBorder="1" applyAlignment="1">
      <alignment horizontal="right"/>
    </xf>
    <xf numFmtId="1" fontId="21" fillId="10" borderId="4" xfId="0" applyNumberFormat="1" applyFont="1" applyFill="1" applyBorder="1" applyAlignment="1">
      <alignment horizontal="right"/>
    </xf>
    <xf numFmtId="164" fontId="21" fillId="10" borderId="4" xfId="0" applyNumberFormat="1" applyFont="1" applyFill="1" applyBorder="1" applyAlignment="1">
      <alignment horizontal="right"/>
    </xf>
    <xf numFmtId="167" fontId="21" fillId="0" borderId="4" xfId="0" applyNumberFormat="1" applyFont="1" applyBorder="1" applyAlignment="1">
      <alignment horizontal="right"/>
    </xf>
    <xf numFmtId="0" fontId="21" fillId="10" borderId="10" xfId="0" applyFont="1" applyFill="1" applyBorder="1" applyAlignment="1">
      <alignment horizontal="right"/>
    </xf>
    <xf numFmtId="4" fontId="21" fillId="0" borderId="4" xfId="0" applyNumberFormat="1" applyFont="1" applyBorder="1" applyAlignment="1">
      <alignment horizontal="right"/>
    </xf>
    <xf numFmtId="10" fontId="5" fillId="10" borderId="4" xfId="0" applyNumberFormat="1" applyFont="1" applyFill="1" applyBorder="1"/>
    <xf numFmtId="0" fontId="21" fillId="10" borderId="14" xfId="0" applyFont="1" applyFill="1" applyBorder="1"/>
    <xf numFmtId="0" fontId="9" fillId="10" borderId="4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10" fontId="5" fillId="0" borderId="0" xfId="0" applyNumberFormat="1" applyFont="1"/>
    <xf numFmtId="0" fontId="5" fillId="10" borderId="0" xfId="0" applyFont="1" applyFill="1"/>
    <xf numFmtId="0" fontId="21" fillId="10" borderId="0" xfId="0" applyFont="1" applyFill="1" applyAlignment="1">
      <alignment wrapText="1"/>
    </xf>
    <xf numFmtId="0" fontId="1" fillId="10" borderId="0" xfId="0" applyFont="1" applyFill="1" applyAlignment="1">
      <alignment horizontal="center"/>
    </xf>
    <xf numFmtId="0" fontId="30" fillId="10" borderId="0" xfId="0" applyFont="1" applyFill="1"/>
    <xf numFmtId="167" fontId="21" fillId="10" borderId="0" xfId="0" applyNumberFormat="1" applyFont="1" applyFill="1" applyAlignment="1">
      <alignment horizontal="right"/>
    </xf>
    <xf numFmtId="1" fontId="21" fillId="10" borderId="0" xfId="0" applyNumberFormat="1" applyFont="1" applyFill="1" applyAlignment="1">
      <alignment horizontal="right"/>
    </xf>
    <xf numFmtId="164" fontId="21" fillId="10" borderId="0" xfId="0" applyNumberFormat="1" applyFont="1" applyFill="1" applyAlignment="1">
      <alignment horizontal="right"/>
    </xf>
    <xf numFmtId="0" fontId="28" fillId="10" borderId="0" xfId="0" applyFont="1" applyFill="1"/>
    <xf numFmtId="0" fontId="1" fillId="10" borderId="0" xfId="0" applyFont="1" applyFill="1"/>
    <xf numFmtId="1" fontId="5" fillId="10" borderId="0" xfId="0" applyNumberFormat="1" applyFont="1" applyFill="1"/>
    <xf numFmtId="3" fontId="5" fillId="10" borderId="0" xfId="0" applyNumberFormat="1" applyFont="1" applyFill="1"/>
    <xf numFmtId="0" fontId="9" fillId="10" borderId="0" xfId="0" applyFont="1" applyFill="1" applyAlignment="1">
      <alignment horizontal="center"/>
    </xf>
    <xf numFmtId="4" fontId="21" fillId="10" borderId="0" xfId="0" applyNumberFormat="1" applyFont="1" applyFill="1" applyAlignment="1">
      <alignment horizontal="right"/>
    </xf>
    <xf numFmtId="10" fontId="5" fillId="10" borderId="0" xfId="0" applyNumberFormat="1" applyFont="1" applyFill="1"/>
    <xf numFmtId="0" fontId="32" fillId="18" borderId="34" xfId="0" applyFont="1" applyFill="1" applyBorder="1"/>
    <xf numFmtId="0" fontId="33" fillId="19" borderId="35" xfId="0" applyFont="1" applyFill="1" applyBorder="1"/>
    <xf numFmtId="0" fontId="32" fillId="18" borderId="4" xfId="0" applyFont="1" applyFill="1" applyBorder="1"/>
    <xf numFmtId="0" fontId="33" fillId="19" borderId="4" xfId="0" applyFont="1" applyFill="1" applyBorder="1"/>
    <xf numFmtId="0" fontId="21" fillId="20" borderId="36" xfId="0" applyFont="1" applyFill="1" applyBorder="1" applyAlignment="1">
      <alignment horizontal="right"/>
    </xf>
    <xf numFmtId="0" fontId="21" fillId="10" borderId="7" xfId="0" applyFont="1" applyFill="1" applyBorder="1" applyAlignment="1">
      <alignment horizontal="right"/>
    </xf>
    <xf numFmtId="1" fontId="5" fillId="0" borderId="14" xfId="0" applyNumberFormat="1" applyFont="1" applyBorder="1"/>
    <xf numFmtId="9" fontId="5" fillId="0" borderId="14" xfId="0" applyNumberFormat="1" applyFont="1" applyBorder="1"/>
    <xf numFmtId="3" fontId="5" fillId="0" borderId="15" xfId="0" applyNumberFormat="1" applyFont="1" applyBorder="1"/>
    <xf numFmtId="1" fontId="5" fillId="0" borderId="9" xfId="0" applyNumberFormat="1" applyFont="1" applyBorder="1"/>
    <xf numFmtId="9" fontId="5" fillId="0" borderId="9" xfId="0" applyNumberFormat="1" applyFont="1" applyBorder="1"/>
    <xf numFmtId="3" fontId="5" fillId="0" borderId="8" xfId="0" applyNumberFormat="1" applyFont="1" applyBorder="1"/>
    <xf numFmtId="0" fontId="1" fillId="0" borderId="4" xfId="0" applyFont="1" applyBorder="1" applyAlignment="1">
      <alignment horizontal="center"/>
    </xf>
    <xf numFmtId="164" fontId="5" fillId="0" borderId="1" xfId="0" applyNumberFormat="1" applyFont="1" applyBorder="1"/>
    <xf numFmtId="3" fontId="5" fillId="0" borderId="3" xfId="0" applyNumberFormat="1" applyFont="1" applyBorder="1"/>
    <xf numFmtId="0" fontId="9" fillId="18" borderId="37" xfId="0" applyFont="1" applyFill="1" applyBorder="1"/>
    <xf numFmtId="0" fontId="9" fillId="18" borderId="38" xfId="0" applyFont="1" applyFill="1" applyBorder="1" applyAlignment="1">
      <alignment horizontal="right"/>
    </xf>
    <xf numFmtId="1" fontId="5" fillId="0" borderId="0" xfId="0" applyNumberFormat="1" applyFont="1"/>
    <xf numFmtId="3" fontId="5" fillId="0" borderId="7" xfId="0" applyNumberFormat="1" applyFont="1" applyBorder="1"/>
    <xf numFmtId="0" fontId="39" fillId="0" borderId="0" xfId="0" applyFont="1"/>
    <xf numFmtId="0" fontId="32" fillId="0" borderId="0" xfId="0" applyFont="1"/>
    <xf numFmtId="0" fontId="39" fillId="0" borderId="0" xfId="0" applyFont="1" applyAlignment="1">
      <alignment horizontal="center"/>
    </xf>
    <xf numFmtId="0" fontId="21" fillId="0" borderId="4" xfId="0" applyFont="1" applyBorder="1" applyAlignment="1">
      <alignment wrapText="1"/>
    </xf>
    <xf numFmtId="0" fontId="9" fillId="2" borderId="4" xfId="0" applyFont="1" applyFill="1" applyBorder="1"/>
    <xf numFmtId="0" fontId="37" fillId="0" borderId="4" xfId="0" applyFont="1" applyBorder="1"/>
    <xf numFmtId="0" fontId="5" fillId="0" borderId="1" xfId="0" applyFont="1" applyBorder="1"/>
    <xf numFmtId="0" fontId="5" fillId="0" borderId="2" xfId="0" applyFont="1" applyBorder="1"/>
    <xf numFmtId="1" fontId="5" fillId="0" borderId="2" xfId="0" applyNumberFormat="1" applyFont="1" applyBorder="1"/>
    <xf numFmtId="164" fontId="5" fillId="0" borderId="2" xfId="0" applyNumberFormat="1" applyFont="1" applyBorder="1"/>
    <xf numFmtId="0" fontId="5" fillId="14" borderId="10" xfId="0" applyFont="1" applyFill="1" applyBorder="1"/>
    <xf numFmtId="0" fontId="5" fillId="14" borderId="5" xfId="0" applyFont="1" applyFill="1" applyBorder="1"/>
    <xf numFmtId="0" fontId="5" fillId="14" borderId="6" xfId="0" applyFont="1" applyFill="1" applyBorder="1"/>
    <xf numFmtId="164" fontId="5" fillId="0" borderId="4" xfId="0" applyNumberFormat="1" applyFont="1" applyBorder="1"/>
    <xf numFmtId="0" fontId="1" fillId="0" borderId="0" xfId="0" applyFont="1" applyAlignment="1">
      <alignment horizontal="center"/>
    </xf>
    <xf numFmtId="0" fontId="9" fillId="0" borderId="0" xfId="0" applyFont="1"/>
    <xf numFmtId="0" fontId="40" fillId="0" borderId="0" xfId="0" applyFont="1" applyAlignment="1">
      <alignment horizontal="center"/>
    </xf>
    <xf numFmtId="0" fontId="21" fillId="3" borderId="4" xfId="0" applyFont="1" applyFill="1" applyBorder="1"/>
    <xf numFmtId="0" fontId="21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/>
    </xf>
    <xf numFmtId="0" fontId="30" fillId="0" borderId="4" xfId="0" applyFont="1" applyBorder="1"/>
    <xf numFmtId="0" fontId="5" fillId="3" borderId="1" xfId="0" applyFont="1" applyFill="1" applyBorder="1"/>
    <xf numFmtId="0" fontId="5" fillId="3" borderId="2" xfId="0" applyFont="1" applyFill="1" applyBorder="1"/>
    <xf numFmtId="1" fontId="5" fillId="3" borderId="2" xfId="0" applyNumberFormat="1" applyFont="1" applyFill="1" applyBorder="1"/>
    <xf numFmtId="164" fontId="5" fillId="3" borderId="2" xfId="0" applyNumberFormat="1" applyFont="1" applyFill="1" applyBorder="1"/>
    <xf numFmtId="3" fontId="5" fillId="3" borderId="3" xfId="0" applyNumberFormat="1" applyFont="1" applyFill="1" applyBorder="1"/>
    <xf numFmtId="0" fontId="5" fillId="3" borderId="10" xfId="0" applyFont="1" applyFill="1" applyBorder="1"/>
    <xf numFmtId="0" fontId="5" fillId="3" borderId="5" xfId="0" applyFont="1" applyFill="1" applyBorder="1"/>
    <xf numFmtId="0" fontId="5" fillId="3" borderId="6" xfId="0" applyFont="1" applyFill="1" applyBorder="1"/>
    <xf numFmtId="0" fontId="5" fillId="3" borderId="0" xfId="0" applyFont="1" applyFill="1"/>
    <xf numFmtId="164" fontId="5" fillId="3" borderId="1" xfId="0" applyNumberFormat="1" applyFont="1" applyFill="1" applyBorder="1"/>
    <xf numFmtId="164" fontId="5" fillId="3" borderId="4" xfId="0" applyNumberFormat="1" applyFont="1" applyFill="1" applyBorder="1"/>
    <xf numFmtId="0" fontId="21" fillId="3" borderId="32" xfId="0" applyFont="1" applyFill="1" applyBorder="1" applyAlignment="1">
      <alignment horizontal="right"/>
    </xf>
    <xf numFmtId="0" fontId="21" fillId="2" borderId="7" xfId="0" applyFont="1" applyFill="1" applyBorder="1" applyAlignment="1">
      <alignment horizontal="right"/>
    </xf>
    <xf numFmtId="0" fontId="1" fillId="7" borderId="10" xfId="0" applyFont="1" applyFill="1" applyBorder="1" applyAlignment="1">
      <alignment horizontal="center"/>
    </xf>
    <xf numFmtId="10" fontId="21" fillId="0" borderId="0" xfId="0" applyNumberFormat="1" applyFont="1"/>
    <xf numFmtId="4" fontId="21" fillId="0" borderId="0" xfId="0" applyNumberFormat="1" applyFont="1"/>
    <xf numFmtId="0" fontId="21" fillId="10" borderId="36" xfId="0" applyFont="1" applyFill="1" applyBorder="1" applyAlignment="1">
      <alignment horizontal="right"/>
    </xf>
    <xf numFmtId="0" fontId="21" fillId="10" borderId="11" xfId="0" applyFont="1" applyFill="1" applyBorder="1" applyAlignment="1">
      <alignment horizontal="right"/>
    </xf>
    <xf numFmtId="0" fontId="9" fillId="10" borderId="12" xfId="0" applyFont="1" applyFill="1" applyBorder="1"/>
    <xf numFmtId="0" fontId="9" fillId="10" borderId="8" xfId="0" applyFont="1" applyFill="1" applyBorder="1" applyAlignment="1">
      <alignment horizontal="right"/>
    </xf>
    <xf numFmtId="0" fontId="21" fillId="10" borderId="13" xfId="0" applyFont="1" applyFill="1" applyBorder="1"/>
    <xf numFmtId="0" fontId="21" fillId="10" borderId="15" xfId="0" applyFont="1" applyFill="1" applyBorder="1"/>
    <xf numFmtId="0" fontId="9" fillId="10" borderId="11" xfId="0" applyFont="1" applyFill="1" applyBorder="1"/>
    <xf numFmtId="0" fontId="5" fillId="10" borderId="7" xfId="0" applyFont="1" applyFill="1" applyBorder="1"/>
    <xf numFmtId="0" fontId="32" fillId="10" borderId="11" xfId="0" applyFont="1" applyFill="1" applyBorder="1"/>
    <xf numFmtId="0" fontId="33" fillId="10" borderId="7" xfId="0" applyFont="1" applyFill="1" applyBorder="1"/>
    <xf numFmtId="0" fontId="21" fillId="10" borderId="12" xfId="0" applyFont="1" applyFill="1" applyBorder="1" applyAlignment="1">
      <alignment horizontal="right"/>
    </xf>
    <xf numFmtId="0" fontId="21" fillId="10" borderId="8" xfId="0" applyFont="1" applyFill="1" applyBorder="1" applyAlignment="1">
      <alignment horizontal="right"/>
    </xf>
    <xf numFmtId="0" fontId="9" fillId="10" borderId="0" xfId="0" applyFont="1" applyFill="1"/>
    <xf numFmtId="0" fontId="9" fillId="10" borderId="0" xfId="0" applyFont="1" applyFill="1" applyAlignment="1">
      <alignment horizontal="right"/>
    </xf>
    <xf numFmtId="0" fontId="41" fillId="10" borderId="0" xfId="0" applyFont="1" applyFill="1"/>
    <xf numFmtId="0" fontId="21" fillId="0" borderId="1" xfId="0" applyFont="1" applyBorder="1"/>
    <xf numFmtId="0" fontId="21" fillId="0" borderId="2" xfId="0" applyFont="1" applyBorder="1"/>
    <xf numFmtId="0" fontId="21" fillId="0" borderId="3" xfId="0" applyFont="1" applyBorder="1"/>
    <xf numFmtId="0" fontId="33" fillId="10" borderId="0" xfId="0" applyFont="1" applyFill="1"/>
    <xf numFmtId="9" fontId="5" fillId="0" borderId="4" xfId="0" applyNumberFormat="1" applyFont="1" applyBorder="1"/>
    <xf numFmtId="9" fontId="37" fillId="0" borderId="0" xfId="0" applyNumberFormat="1" applyFont="1" applyAlignment="1">
      <alignment horizontal="right"/>
    </xf>
    <xf numFmtId="0" fontId="32" fillId="18" borderId="39" xfId="0" applyFont="1" applyFill="1" applyBorder="1"/>
    <xf numFmtId="0" fontId="33" fillId="19" borderId="40" xfId="0" applyFont="1" applyFill="1" applyBorder="1"/>
    <xf numFmtId="3" fontId="5" fillId="0" borderId="2" xfId="0" applyNumberFormat="1" applyFont="1" applyBorder="1"/>
    <xf numFmtId="0" fontId="1" fillId="0" borderId="6" xfId="0" applyFont="1" applyBorder="1" applyAlignment="1">
      <alignment horizontal="center"/>
    </xf>
    <xf numFmtId="164" fontId="5" fillId="0" borderId="12" xfId="0" applyNumberFormat="1" applyFont="1" applyBorder="1"/>
    <xf numFmtId="3" fontId="37" fillId="0" borderId="0" xfId="0" applyNumberFormat="1" applyFont="1" applyAlignment="1">
      <alignment horizontal="right"/>
    </xf>
    <xf numFmtId="165" fontId="5" fillId="0" borderId="0" xfId="0" applyNumberFormat="1" applyFont="1"/>
    <xf numFmtId="0" fontId="32" fillId="18" borderId="10" xfId="0" applyFont="1" applyFill="1" applyBorder="1"/>
    <xf numFmtId="0" fontId="33" fillId="19" borderId="10" xfId="0" applyFont="1" applyFill="1" applyBorder="1"/>
    <xf numFmtId="0" fontId="21" fillId="20" borderId="13" xfId="0" applyFont="1" applyFill="1" applyBorder="1" applyAlignment="1">
      <alignment horizontal="right"/>
    </xf>
    <xf numFmtId="0" fontId="21" fillId="10" borderId="15" xfId="0" applyFont="1" applyFill="1" applyBorder="1" applyAlignment="1">
      <alignment horizontal="right"/>
    </xf>
    <xf numFmtId="0" fontId="21" fillId="20" borderId="11" xfId="0" applyFont="1" applyFill="1" applyBorder="1" applyAlignment="1">
      <alignment horizontal="right"/>
    </xf>
    <xf numFmtId="0" fontId="21" fillId="20" borderId="12" xfId="0" applyFont="1" applyFill="1" applyBorder="1" applyAlignment="1">
      <alignment horizontal="right"/>
    </xf>
    <xf numFmtId="0" fontId="9" fillId="18" borderId="6" xfId="0" applyFont="1" applyFill="1" applyBorder="1"/>
    <xf numFmtId="0" fontId="9" fillId="18" borderId="6" xfId="0" applyFont="1" applyFill="1" applyBorder="1" applyAlignment="1">
      <alignment horizontal="right"/>
    </xf>
    <xf numFmtId="4" fontId="5" fillId="0" borderId="0" xfId="0" applyNumberFormat="1" applyFont="1"/>
    <xf numFmtId="0" fontId="43" fillId="10" borderId="0" xfId="0" applyFont="1" applyFill="1"/>
    <xf numFmtId="0" fontId="43" fillId="10" borderId="6" xfId="0" applyFont="1" applyFill="1" applyBorder="1"/>
    <xf numFmtId="0" fontId="43" fillId="10" borderId="8" xfId="0" applyFont="1" applyFill="1" applyBorder="1"/>
    <xf numFmtId="0" fontId="43" fillId="0" borderId="8" xfId="0" applyFont="1" applyBorder="1"/>
    <xf numFmtId="0" fontId="44" fillId="7" borderId="8" xfId="0" applyFont="1" applyFill="1" applyBorder="1" applyAlignment="1">
      <alignment horizontal="center"/>
    </xf>
    <xf numFmtId="0" fontId="3" fillId="10" borderId="0" xfId="0" applyFont="1" applyFill="1" applyAlignment="1">
      <alignment horizontal="center"/>
    </xf>
    <xf numFmtId="0" fontId="43" fillId="0" borderId="0" xfId="0" applyFont="1" applyAlignment="1">
      <alignment horizontal="right"/>
    </xf>
    <xf numFmtId="0" fontId="43" fillId="0" borderId="12" xfId="0" applyFont="1" applyBorder="1" applyAlignment="1">
      <alignment horizontal="right"/>
    </xf>
    <xf numFmtId="0" fontId="43" fillId="0" borderId="9" xfId="0" applyFont="1" applyBorder="1" applyAlignment="1">
      <alignment horizontal="right"/>
    </xf>
    <xf numFmtId="0" fontId="43" fillId="0" borderId="8" xfId="0" applyFont="1" applyBorder="1" applyAlignment="1">
      <alignment horizontal="right"/>
    </xf>
    <xf numFmtId="0" fontId="43" fillId="14" borderId="7" xfId="0" applyFont="1" applyFill="1" applyBorder="1"/>
    <xf numFmtId="1" fontId="43" fillId="0" borderId="9" xfId="0" applyNumberFormat="1" applyFont="1" applyBorder="1" applyAlignment="1">
      <alignment horizontal="right"/>
    </xf>
    <xf numFmtId="10" fontId="43" fillId="0" borderId="9" xfId="0" applyNumberFormat="1" applyFont="1" applyBorder="1" applyAlignment="1">
      <alignment horizontal="right"/>
    </xf>
    <xf numFmtId="0" fontId="1" fillId="7" borderId="0" xfId="0" applyFont="1" applyFill="1" applyAlignment="1">
      <alignment horizontal="center"/>
    </xf>
    <xf numFmtId="0" fontId="5" fillId="14" borderId="0" xfId="0" applyFont="1" applyFill="1"/>
    <xf numFmtId="0" fontId="43" fillId="14" borderId="8" xfId="0" applyFont="1" applyFill="1" applyBorder="1"/>
    <xf numFmtId="0" fontId="43" fillId="0" borderId="0" xfId="0" applyFont="1"/>
    <xf numFmtId="0" fontId="43" fillId="0" borderId="7" xfId="0" applyFont="1" applyBorder="1"/>
    <xf numFmtId="0" fontId="44" fillId="0" borderId="8" xfId="0" applyFont="1" applyBorder="1" applyAlignment="1">
      <alignment horizontal="center"/>
    </xf>
    <xf numFmtId="10" fontId="43" fillId="0" borderId="8" xfId="0" applyNumberFormat="1" applyFont="1" applyBorder="1" applyAlignment="1">
      <alignment horizontal="right"/>
    </xf>
    <xf numFmtId="0" fontId="43" fillId="0" borderId="9" xfId="0" applyFont="1" applyBorder="1"/>
    <xf numFmtId="164" fontId="5" fillId="10" borderId="0" xfId="0" applyNumberFormat="1" applyFont="1" applyFill="1"/>
    <xf numFmtId="0" fontId="5" fillId="10" borderId="1" xfId="0" applyFont="1" applyFill="1" applyBorder="1"/>
    <xf numFmtId="0" fontId="5" fillId="10" borderId="2" xfId="0" applyFont="1" applyFill="1" applyBorder="1"/>
    <xf numFmtId="1" fontId="5" fillId="10" borderId="2" xfId="0" applyNumberFormat="1" applyFont="1" applyFill="1" applyBorder="1"/>
    <xf numFmtId="164" fontId="5" fillId="10" borderId="2" xfId="0" applyNumberFormat="1" applyFont="1" applyFill="1" applyBorder="1"/>
    <xf numFmtId="3" fontId="5" fillId="10" borderId="3" xfId="0" applyNumberFormat="1" applyFont="1" applyFill="1" applyBorder="1"/>
    <xf numFmtId="0" fontId="5" fillId="10" borderId="10" xfId="0" applyFont="1" applyFill="1" applyBorder="1"/>
    <xf numFmtId="0" fontId="5" fillId="10" borderId="5" xfId="0" applyFont="1" applyFill="1" applyBorder="1"/>
    <xf numFmtId="0" fontId="5" fillId="10" borderId="6" xfId="0" applyFont="1" applyFill="1" applyBorder="1"/>
    <xf numFmtId="164" fontId="5" fillId="10" borderId="1" xfId="0" applyNumberFormat="1" applyFont="1" applyFill="1" applyBorder="1"/>
    <xf numFmtId="164" fontId="5" fillId="10" borderId="4" xfId="0" applyNumberFormat="1" applyFont="1" applyFill="1" applyBorder="1"/>
    <xf numFmtId="0" fontId="38" fillId="3" borderId="2" xfId="0" applyFont="1" applyFill="1" applyBorder="1" applyAlignment="1">
      <alignment horizontal="center"/>
    </xf>
    <xf numFmtId="0" fontId="38" fillId="3" borderId="3" xfId="0" applyFont="1" applyFill="1" applyBorder="1" applyAlignment="1">
      <alignment horizontal="center"/>
    </xf>
    <xf numFmtId="167" fontId="5" fillId="0" borderId="0" xfId="0" applyNumberFormat="1" applyFont="1"/>
    <xf numFmtId="0" fontId="45" fillId="0" borderId="0" xfId="0" applyFont="1" applyAlignment="1">
      <alignment horizontal="right"/>
    </xf>
    <xf numFmtId="0" fontId="45" fillId="0" borderId="0" xfId="0" applyFont="1"/>
    <xf numFmtId="0" fontId="1" fillId="13" borderId="0" xfId="0" applyFont="1" applyFill="1"/>
    <xf numFmtId="168" fontId="46" fillId="10" borderId="0" xfId="0" applyNumberFormat="1" applyFont="1" applyFill="1"/>
    <xf numFmtId="0" fontId="46" fillId="10" borderId="0" xfId="0" applyFont="1" applyFill="1"/>
    <xf numFmtId="0" fontId="47" fillId="10" borderId="0" xfId="0" applyFont="1" applyFill="1"/>
    <xf numFmtId="0" fontId="48" fillId="0" borderId="0" xfId="0" applyFont="1"/>
    <xf numFmtId="0" fontId="30" fillId="0" borderId="0" xfId="0" applyFont="1"/>
    <xf numFmtId="0" fontId="40" fillId="10" borderId="0" xfId="0" applyFont="1" applyFill="1" applyAlignment="1">
      <alignment horizontal="center"/>
    </xf>
    <xf numFmtId="0" fontId="44" fillId="10" borderId="0" xfId="0" applyFont="1" applyFill="1" applyAlignment="1">
      <alignment horizontal="center"/>
    </xf>
    <xf numFmtId="10" fontId="43" fillId="0" borderId="0" xfId="0" applyNumberFormat="1" applyFont="1" applyAlignment="1">
      <alignment horizontal="right"/>
    </xf>
    <xf numFmtId="0" fontId="8" fillId="0" borderId="1" xfId="0" applyFont="1" applyBorder="1" applyAlignment="1">
      <alignment horizontal="center"/>
    </xf>
    <xf numFmtId="0" fontId="4" fillId="0" borderId="3" xfId="0" applyFont="1" applyBorder="1"/>
    <xf numFmtId="0" fontId="7" fillId="5" borderId="2" xfId="0" applyFont="1" applyFill="1" applyBorder="1" applyAlignment="1">
      <alignment horizontal="center"/>
    </xf>
    <xf numFmtId="0" fontId="4" fillId="0" borderId="2" xfId="0" applyFont="1" applyBorder="1"/>
    <xf numFmtId="0" fontId="7" fillId="6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/>
    <xf numFmtId="0" fontId="31" fillId="3" borderId="1" xfId="0" applyFont="1" applyFill="1" applyBorder="1" applyAlignment="1">
      <alignment horizontal="center"/>
    </xf>
    <xf numFmtId="0" fontId="38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9" fillId="4" borderId="1" xfId="0" applyFont="1" applyFill="1" applyBorder="1" applyAlignment="1">
      <alignment horizontal="center"/>
    </xf>
    <xf numFmtId="0" fontId="39" fillId="3" borderId="1" xfId="0" applyFont="1" applyFill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40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8" fillId="10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42" fillId="0" borderId="14" xfId="0" applyFont="1" applyBorder="1" applyAlignment="1">
      <alignment horizontal="center"/>
    </xf>
    <xf numFmtId="0" fontId="4" fillId="0" borderId="14" xfId="0" applyFont="1" applyBorder="1"/>
    <xf numFmtId="0" fontId="40" fillId="0" borderId="1" xfId="0" applyFont="1" applyBorder="1" applyAlignment="1">
      <alignment horizontal="center"/>
    </xf>
    <xf numFmtId="0" fontId="3" fillId="22" borderId="1" xfId="0" applyFont="1" applyFill="1" applyBorder="1" applyAlignment="1">
      <alignment horizontal="center"/>
    </xf>
    <xf numFmtId="0" fontId="3" fillId="21" borderId="1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40" fillId="10" borderId="1" xfId="0" applyFont="1" applyFill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8" fillId="10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Обычный" xfId="0" builtinId="0"/>
  </cellStyles>
  <dxfs count="1"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06/relationships/rdRichValue" Target="richData/rdrichvalue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Relationship Id="rId4" Type="http://schemas.openxmlformats.org/officeDocument/2006/relationships/image" Target="../media/image33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png"/><Relationship Id="rId3" Type="http://schemas.openxmlformats.org/officeDocument/2006/relationships/image" Target="../media/image36.png"/><Relationship Id="rId7" Type="http://schemas.openxmlformats.org/officeDocument/2006/relationships/image" Target="../media/image40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6" Type="http://schemas.openxmlformats.org/officeDocument/2006/relationships/image" Target="../media/image39.png"/><Relationship Id="rId5" Type="http://schemas.openxmlformats.org/officeDocument/2006/relationships/image" Target="../media/image38.png"/><Relationship Id="rId10" Type="http://schemas.openxmlformats.org/officeDocument/2006/relationships/image" Target="../media/image43.png"/><Relationship Id="rId4" Type="http://schemas.openxmlformats.org/officeDocument/2006/relationships/image" Target="../media/image37.png"/><Relationship Id="rId9" Type="http://schemas.openxmlformats.org/officeDocument/2006/relationships/image" Target="../media/image4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png"/><Relationship Id="rId7" Type="http://schemas.openxmlformats.org/officeDocument/2006/relationships/image" Target="../media/image50.png"/><Relationship Id="rId2" Type="http://schemas.openxmlformats.org/officeDocument/2006/relationships/image" Target="../media/image45.png"/><Relationship Id="rId1" Type="http://schemas.openxmlformats.org/officeDocument/2006/relationships/image" Target="../media/image44.png"/><Relationship Id="rId6" Type="http://schemas.openxmlformats.org/officeDocument/2006/relationships/image" Target="../media/image49.png"/><Relationship Id="rId5" Type="http://schemas.openxmlformats.org/officeDocument/2006/relationships/image" Target="../media/image48.png"/><Relationship Id="rId4" Type="http://schemas.openxmlformats.org/officeDocument/2006/relationships/image" Target="../media/image4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676275</xdr:colOff>
      <xdr:row>41</xdr:row>
      <xdr:rowOff>123825</xdr:rowOff>
    </xdr:from>
    <xdr:ext cx="7981950" cy="3448050"/>
    <xdr:pic>
      <xdr:nvPicPr>
        <xdr:cNvPr id="2" name="image3.png" title="Изображение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638175</xdr:colOff>
      <xdr:row>59</xdr:row>
      <xdr:rowOff>114300</xdr:rowOff>
    </xdr:from>
    <xdr:ext cx="8058150" cy="3390900"/>
    <xdr:pic>
      <xdr:nvPicPr>
        <xdr:cNvPr id="3" name="image33.png" title="Изображение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628650</xdr:colOff>
      <xdr:row>84</xdr:row>
      <xdr:rowOff>180975</xdr:rowOff>
    </xdr:from>
    <xdr:ext cx="8077200" cy="3324225"/>
    <xdr:pic>
      <xdr:nvPicPr>
        <xdr:cNvPr id="4" name="image2.png" title="Изображение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723900</xdr:colOff>
      <xdr:row>17</xdr:row>
      <xdr:rowOff>57150</xdr:rowOff>
    </xdr:from>
    <xdr:ext cx="8286750" cy="3314700"/>
    <xdr:pic>
      <xdr:nvPicPr>
        <xdr:cNvPr id="5" name="image4.png" title="Изображение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866775</xdr:colOff>
      <xdr:row>40</xdr:row>
      <xdr:rowOff>123825</xdr:rowOff>
    </xdr:from>
    <xdr:ext cx="13877925" cy="2914650"/>
    <xdr:pic>
      <xdr:nvPicPr>
        <xdr:cNvPr id="2" name="image13.png" title="Изображение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981075</xdr:colOff>
      <xdr:row>66</xdr:row>
      <xdr:rowOff>219075</xdr:rowOff>
    </xdr:from>
    <xdr:ext cx="13830300" cy="3219450"/>
    <xdr:pic>
      <xdr:nvPicPr>
        <xdr:cNvPr id="3" name="image10.png" title="Изображение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981075</xdr:colOff>
      <xdr:row>120</xdr:row>
      <xdr:rowOff>95250</xdr:rowOff>
    </xdr:from>
    <xdr:ext cx="14925675" cy="3457575"/>
    <xdr:pic>
      <xdr:nvPicPr>
        <xdr:cNvPr id="4" name="image11.png" title="Изображение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638175</xdr:colOff>
      <xdr:row>0</xdr:row>
      <xdr:rowOff>66675</xdr:rowOff>
    </xdr:from>
    <xdr:ext cx="4314825" cy="3571875"/>
    <xdr:pic>
      <xdr:nvPicPr>
        <xdr:cNvPr id="2" name="image5.png" title="Изображение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962025</xdr:colOff>
      <xdr:row>7</xdr:row>
      <xdr:rowOff>95250</xdr:rowOff>
    </xdr:from>
    <xdr:ext cx="11401425" cy="2724150"/>
    <xdr:pic>
      <xdr:nvPicPr>
        <xdr:cNvPr id="2" name="image27.png" title="Изображение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962025</xdr:colOff>
      <xdr:row>29</xdr:row>
      <xdr:rowOff>95250</xdr:rowOff>
    </xdr:from>
    <xdr:ext cx="14820900" cy="3457575"/>
    <xdr:pic>
      <xdr:nvPicPr>
        <xdr:cNvPr id="3" name="image50.png" title="Изображение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3714750" cy="2457450"/>
    <xdr:pic>
      <xdr:nvPicPr>
        <xdr:cNvPr id="2" name="image8.png" title="Изображение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3667125" cy="2400300"/>
    <xdr:pic>
      <xdr:nvPicPr>
        <xdr:cNvPr id="3" name="image6.png" title="Изображение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200025</xdr:colOff>
      <xdr:row>18</xdr:row>
      <xdr:rowOff>190500</xdr:rowOff>
    </xdr:from>
    <xdr:ext cx="3667125" cy="2438400"/>
    <xdr:pic>
      <xdr:nvPicPr>
        <xdr:cNvPr id="4" name="image7.png" title="Изображение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85725</xdr:colOff>
      <xdr:row>2</xdr:row>
      <xdr:rowOff>19050</xdr:rowOff>
    </xdr:from>
    <xdr:ext cx="3676650" cy="2362200"/>
    <xdr:pic>
      <xdr:nvPicPr>
        <xdr:cNvPr id="5" name="image42.png" title="Изображение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152400</xdr:colOff>
      <xdr:row>0</xdr:row>
      <xdr:rowOff>180975</xdr:rowOff>
    </xdr:from>
    <xdr:ext cx="3686175" cy="2438400"/>
    <xdr:pic>
      <xdr:nvPicPr>
        <xdr:cNvPr id="2" name="image9.png" title="Изображение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11</xdr:row>
      <xdr:rowOff>104775</xdr:rowOff>
    </xdr:from>
    <xdr:ext cx="3724275" cy="2324100"/>
    <xdr:pic>
      <xdr:nvPicPr>
        <xdr:cNvPr id="3" name="image12.png" title="Изображение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609600</xdr:colOff>
      <xdr:row>1</xdr:row>
      <xdr:rowOff>114300</xdr:rowOff>
    </xdr:from>
    <xdr:ext cx="3143250" cy="2514600"/>
    <xdr:pic>
      <xdr:nvPicPr>
        <xdr:cNvPr id="2" name="image19.png" title="Изображение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714375</xdr:colOff>
      <xdr:row>0</xdr:row>
      <xdr:rowOff>209550</xdr:rowOff>
    </xdr:from>
    <xdr:ext cx="5305425" cy="4295775"/>
    <xdr:pic>
      <xdr:nvPicPr>
        <xdr:cNvPr id="3" name="image21.png" title="Изображение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200025</xdr:rowOff>
    </xdr:from>
    <xdr:ext cx="5762625" cy="2924175"/>
    <xdr:pic>
      <xdr:nvPicPr>
        <xdr:cNvPr id="2" name="image16.png" title="Изображение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4</xdr:row>
      <xdr:rowOff>228600</xdr:rowOff>
    </xdr:from>
    <xdr:ext cx="5610225" cy="2847975"/>
    <xdr:pic>
      <xdr:nvPicPr>
        <xdr:cNvPr id="3" name="image20.png" title="Изображение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657225</xdr:colOff>
      <xdr:row>55</xdr:row>
      <xdr:rowOff>342900</xdr:rowOff>
    </xdr:from>
    <xdr:ext cx="5534025" cy="2838450"/>
    <xdr:pic>
      <xdr:nvPicPr>
        <xdr:cNvPr id="4" name="image31.png" title="Изображение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9525</xdr:colOff>
      <xdr:row>0</xdr:row>
      <xdr:rowOff>0</xdr:rowOff>
    </xdr:from>
    <xdr:ext cx="5619750" cy="2828925"/>
    <xdr:pic>
      <xdr:nvPicPr>
        <xdr:cNvPr id="5" name="image48.png" title="Изображение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38</xdr:row>
      <xdr:rowOff>200025</xdr:rowOff>
    </xdr:from>
    <xdr:ext cx="5600700" cy="2943225"/>
    <xdr:pic>
      <xdr:nvPicPr>
        <xdr:cNvPr id="6" name="image18.png" title="Изображение"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111</xdr:row>
      <xdr:rowOff>57150</xdr:rowOff>
    </xdr:from>
    <xdr:ext cx="5467350" cy="2581275"/>
    <xdr:pic>
      <xdr:nvPicPr>
        <xdr:cNvPr id="2" name="image17.png" title="Изображение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9525</xdr:colOff>
      <xdr:row>64</xdr:row>
      <xdr:rowOff>28575</xdr:rowOff>
    </xdr:from>
    <xdr:ext cx="5467350" cy="2600325"/>
    <xdr:pic>
      <xdr:nvPicPr>
        <xdr:cNvPr id="3" name="image14.png" title="Изображение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18</xdr:row>
      <xdr:rowOff>0</xdr:rowOff>
    </xdr:from>
    <xdr:ext cx="5438775" cy="2524125"/>
    <xdr:pic>
      <xdr:nvPicPr>
        <xdr:cNvPr id="4" name="image44.png" title="Изображение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28575</xdr:colOff>
      <xdr:row>108</xdr:row>
      <xdr:rowOff>38100</xdr:rowOff>
    </xdr:from>
    <xdr:ext cx="5429250" cy="2571750"/>
    <xdr:pic>
      <xdr:nvPicPr>
        <xdr:cNvPr id="5" name="image15.png" title="Изображение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5457825" cy="2514600"/>
    <xdr:pic>
      <xdr:nvPicPr>
        <xdr:cNvPr id="6" name="image22.png" title="Изображение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5486400" cy="2609850"/>
    <xdr:pic>
      <xdr:nvPicPr>
        <xdr:cNvPr id="7" name="image23.png" title="Изображение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114300</xdr:colOff>
      <xdr:row>43</xdr:row>
      <xdr:rowOff>104775</xdr:rowOff>
    </xdr:from>
    <xdr:ext cx="5429250" cy="2609850"/>
    <xdr:pic>
      <xdr:nvPicPr>
        <xdr:cNvPr id="2" name="image24.png" title="Изображение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73</xdr:row>
      <xdr:rowOff>142875</xdr:rowOff>
    </xdr:from>
    <xdr:ext cx="5495925" cy="2514600"/>
    <xdr:pic>
      <xdr:nvPicPr>
        <xdr:cNvPr id="3" name="image28.png" title="Изображение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409575</xdr:colOff>
      <xdr:row>0</xdr:row>
      <xdr:rowOff>9296400</xdr:rowOff>
    </xdr:from>
    <xdr:ext cx="5553075" cy="2714625"/>
    <xdr:pic>
      <xdr:nvPicPr>
        <xdr:cNvPr id="4" name="image25.png" title="Изображение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123825</xdr:colOff>
      <xdr:row>74</xdr:row>
      <xdr:rowOff>95250</xdr:rowOff>
    </xdr:from>
    <xdr:ext cx="5457825" cy="2571750"/>
    <xdr:pic>
      <xdr:nvPicPr>
        <xdr:cNvPr id="5" name="image49.png" title="Изображение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638800" cy="2971800"/>
    <xdr:pic>
      <xdr:nvPicPr>
        <xdr:cNvPr id="2" name="image35.png" title="Изображение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342900</xdr:colOff>
      <xdr:row>0</xdr:row>
      <xdr:rowOff>104775</xdr:rowOff>
    </xdr:from>
    <xdr:ext cx="5095875" cy="2581275"/>
    <xdr:pic>
      <xdr:nvPicPr>
        <xdr:cNvPr id="3" name="image30.png" title="Изображение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238125</xdr:colOff>
      <xdr:row>0</xdr:row>
      <xdr:rowOff>0</xdr:rowOff>
    </xdr:from>
    <xdr:ext cx="5438775" cy="2771775"/>
    <xdr:pic>
      <xdr:nvPicPr>
        <xdr:cNvPr id="4" name="image26.png" title="Изображение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5495925" cy="2628900"/>
    <xdr:pic>
      <xdr:nvPicPr>
        <xdr:cNvPr id="5" name="image29.png" title="Изображение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76200</xdr:rowOff>
    </xdr:from>
    <xdr:ext cx="5495925" cy="2581275"/>
    <xdr:pic>
      <xdr:nvPicPr>
        <xdr:cNvPr id="6" name="image45.png" title="Изображение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13</xdr:row>
      <xdr:rowOff>95250</xdr:rowOff>
    </xdr:from>
    <xdr:ext cx="5514975" cy="2714625"/>
    <xdr:pic>
      <xdr:nvPicPr>
        <xdr:cNvPr id="7" name="image39.png" title="Изображение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26</xdr:row>
      <xdr:rowOff>180975</xdr:rowOff>
    </xdr:from>
    <xdr:ext cx="5391150" cy="2533650"/>
    <xdr:pic>
      <xdr:nvPicPr>
        <xdr:cNvPr id="8" name="image34.png" title="Изображение"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342900</xdr:colOff>
      <xdr:row>14</xdr:row>
      <xdr:rowOff>19050</xdr:rowOff>
    </xdr:from>
    <xdr:ext cx="5095875" cy="2476500"/>
    <xdr:pic>
      <xdr:nvPicPr>
        <xdr:cNvPr id="9" name="image32.png" title="Изображение">
          <a:extLst>
            <a:ext uri="{FF2B5EF4-FFF2-40B4-BE49-F238E27FC236}">
              <a16:creationId xmlns:a16="http://schemas.microsoft.com/office/drawing/2014/main" id="{00000000-0008-0000-29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266700</xdr:colOff>
      <xdr:row>26</xdr:row>
      <xdr:rowOff>38100</xdr:rowOff>
    </xdr:from>
    <xdr:ext cx="5248275" cy="2419350"/>
    <xdr:pic>
      <xdr:nvPicPr>
        <xdr:cNvPr id="10" name="image36.png" title="Изображение">
          <a:extLst>
            <a:ext uri="{FF2B5EF4-FFF2-40B4-BE49-F238E27FC236}">
              <a16:creationId xmlns:a16="http://schemas.microsoft.com/office/drawing/2014/main" id="{00000000-0008-0000-29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95250</xdr:rowOff>
    </xdr:from>
    <xdr:ext cx="7381875" cy="2533650"/>
    <xdr:pic>
      <xdr:nvPicPr>
        <xdr:cNvPr id="11" name="image37.png" title="Изображение">
          <a:extLst>
            <a:ext uri="{FF2B5EF4-FFF2-40B4-BE49-F238E27FC236}">
              <a16:creationId xmlns:a16="http://schemas.microsoft.com/office/drawing/2014/main" id="{00000000-0008-0000-29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</xdr:row>
      <xdr:rowOff>0</xdr:rowOff>
    </xdr:from>
    <xdr:ext cx="5514975" cy="2524125"/>
    <xdr:pic>
      <xdr:nvPicPr>
        <xdr:cNvPr id="2" name="image38.png" title="Изображение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18</xdr:row>
      <xdr:rowOff>0</xdr:rowOff>
    </xdr:from>
    <xdr:ext cx="5410200" cy="2638425"/>
    <xdr:pic>
      <xdr:nvPicPr>
        <xdr:cNvPr id="3" name="image41.png" title="Изображение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35</xdr:row>
      <xdr:rowOff>0</xdr:rowOff>
    </xdr:from>
    <xdr:ext cx="5429250" cy="2600325"/>
    <xdr:pic>
      <xdr:nvPicPr>
        <xdr:cNvPr id="4" name="image40.png" title="Изображение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17</xdr:row>
      <xdr:rowOff>200025</xdr:rowOff>
    </xdr:from>
    <xdr:ext cx="5514975" cy="2486025"/>
    <xdr:pic>
      <xdr:nvPicPr>
        <xdr:cNvPr id="5" name="image51.png" title="Изображение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5381625" cy="2552700"/>
    <xdr:pic>
      <xdr:nvPicPr>
        <xdr:cNvPr id="6" name="image46.png" title="Изображение"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57150</xdr:colOff>
      <xdr:row>0</xdr:row>
      <xdr:rowOff>209550</xdr:rowOff>
    </xdr:from>
    <xdr:ext cx="5457825" cy="2581275"/>
    <xdr:pic>
      <xdr:nvPicPr>
        <xdr:cNvPr id="7" name="image47.png" title="Изображение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17</xdr:row>
      <xdr:rowOff>0</xdr:rowOff>
    </xdr:from>
    <xdr:ext cx="5467350" cy="2514600"/>
    <xdr:pic>
      <xdr:nvPicPr>
        <xdr:cNvPr id="8" name="image43.png" title="Изображение">
          <a:extLst>
            <a:ext uri="{FF2B5EF4-FFF2-40B4-BE49-F238E27FC236}">
              <a16:creationId xmlns:a16="http://schemas.microsoft.com/office/drawing/2014/main" id="{00000000-0008-0000-2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Всего:</v>
    <v>2</v>
    <v>6</v>
    <v>5</v>
  </rv>
  <rv s="0">
    <v>Всего:</v>
    <v>2</v>
    <v>5</v>
    <v>5</v>
  </rv>
  <rv s="1">
    <v>2</v>
    <v>1</v>
  </rv>
  <rv s="2">
    <v>2</v>
    <v>1</v>
    <v>6</v>
  </rv>
</rvData>
</file>

<file path=xl/richData/rdrichvaluestructure.xml><?xml version="1.0" encoding="utf-8"?>
<rvStructures xmlns="http://schemas.microsoft.com/office/spreadsheetml/2017/richdata" count="3">
  <s t="_error">
    <k n="argument" t="s"/>
    <k n="errorType" t="i"/>
    <k n="ptg" t="i"/>
    <k n="subType" t="i"/>
  </s>
  <s t="_error">
    <k n="errorType" t="i"/>
    <k n="propagated" t="b"/>
  </s>
  <s t="_error">
    <k n="errorType" t="i"/>
    <k n="propagated" t="b"/>
    <k n="ptg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lens.yandex-team.ru/wbenuos6lxv4o-subsidy-details-advanced?tab=8Z&amp;state=d05e49c911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lens.yandex-team.ru/wbenuos6lxv4o-subsidy-details-advanced?tab=8Z&amp;state=cc583fdb1134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rFwfLkhypG3igT2JlFZZ6F34D3CT1rV7AOwrx4vKAvs/edit?gid=0" TargetMode="External"/><Relationship Id="rId1" Type="http://schemas.openxmlformats.org/officeDocument/2006/relationships/hyperlink" Target="https://datalens.yandex-team.ru/wbenuos6lxv4o-subsidy-details-advanced?tab=8Z&amp;state=25c95e031134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spreadsheets/d/16MDhDw0nOzJBuAupcd5ZcgtQ7xKgEeScEm9A-AyXTMc/edit?gid=545071466" TargetMode="External"/><Relationship Id="rId18" Type="http://schemas.openxmlformats.org/officeDocument/2006/relationships/hyperlink" Target="https://docs.google.com/spreadsheets/d/1iA1pnBTSGLeEVcD669DyUKOptWEry9G75QplhINUT_8/edit?gid=934551811" TargetMode="External"/><Relationship Id="rId26" Type="http://schemas.openxmlformats.org/officeDocument/2006/relationships/hyperlink" Target="https://docs.google.com/spreadsheets/d/1vNDpP86H9Ix43HThliS4SflbtuEXzIeeJUFv5YooVuo/edit?gid=846966812" TargetMode="External"/><Relationship Id="rId39" Type="http://schemas.openxmlformats.org/officeDocument/2006/relationships/hyperlink" Target="https://docs.google.com/spreadsheets/d/17RbyFXZEw411mBewVwYnr5338Cu7ZnlGM4-9iv5PfiU/edit?gid=918920042" TargetMode="External"/><Relationship Id="rId21" Type="http://schemas.openxmlformats.org/officeDocument/2006/relationships/hyperlink" Target="https://docs.google.com/spreadsheets/d/1TuWobhfnRPIiTHBvnE25v82b1WFheH4ZP7MAwtDgQm4/edit?gid=0" TargetMode="External"/><Relationship Id="rId34" Type="http://schemas.openxmlformats.org/officeDocument/2006/relationships/hyperlink" Target="https://docs.google.com/spreadsheets/d/18AVdPrLcJZrUzdQEUvrE4fCsoubl_u2WBWKPLhsb6R8/edit?gid=0" TargetMode="External"/><Relationship Id="rId42" Type="http://schemas.openxmlformats.org/officeDocument/2006/relationships/hyperlink" Target="https://docs.google.com/spreadsheets/d/19EziZnFFdo0ob0PbflK_wBvlGL24rKE3oxYLaVFGRWo/edit?gid=1487637572" TargetMode="External"/><Relationship Id="rId47" Type="http://schemas.openxmlformats.org/officeDocument/2006/relationships/hyperlink" Target="https://docs.google.com/spreadsheets/d/17j7atKraLC6Cygf8t42ScZmS45St2QfYmHFfZWBq2oU/edit?gid=1026787686" TargetMode="External"/><Relationship Id="rId50" Type="http://schemas.openxmlformats.org/officeDocument/2006/relationships/hyperlink" Target="https://docs.google.com/spreadsheets/d/1DpW6EQc0CoEBZd58eJWchlgUYn1H3z1lUK_xK-r93Tg/edit?gid=0" TargetMode="External"/><Relationship Id="rId55" Type="http://schemas.openxmlformats.org/officeDocument/2006/relationships/hyperlink" Target="https://docs.google.com/spreadsheets/d/1SEfStE9sTlQ6ELlMtSN7f5X5MctL6hKP9p7TOywBZiU/edit?gid=0" TargetMode="External"/><Relationship Id="rId63" Type="http://schemas.openxmlformats.org/officeDocument/2006/relationships/hyperlink" Target="https://docs.google.com/spreadsheets/d/1TKHE9u1YekcehpH97885IMzMfNmkuirhnIL2WL0D_yg/edit?gid=1311022860" TargetMode="External"/><Relationship Id="rId7" Type="http://schemas.openxmlformats.org/officeDocument/2006/relationships/hyperlink" Target="https://docs.google.com/spreadsheets/d/1GSOUyFNsvVQA-Q_TCpoHkGeW96anrZpdU3rS3pGOfuI/edit?gid=1825489637" TargetMode="External"/><Relationship Id="rId2" Type="http://schemas.openxmlformats.org/officeDocument/2006/relationships/hyperlink" Target="https://docs.google.com/spreadsheets/d/1czRoI-UDhvvJur9xfSI1PxPVCvuaZ04gs3XWKWhPxOQ/edit?gid=0" TargetMode="External"/><Relationship Id="rId16" Type="http://schemas.openxmlformats.org/officeDocument/2006/relationships/hyperlink" Target="https://docs.google.com/spreadsheets/d/1iA1pnBTSGLeEVcD669DyUKOptWEry9G75QplhINUT_8/edit?gid=1949640804" TargetMode="External"/><Relationship Id="rId29" Type="http://schemas.openxmlformats.org/officeDocument/2006/relationships/hyperlink" Target="https://docs.google.com/spreadsheets/d/1N92gj8zaiRTTIOlHH0d-jqlQXdXx47QqJ7X_p4JnLJs/edit?gid=35461677" TargetMode="External"/><Relationship Id="rId11" Type="http://schemas.openxmlformats.org/officeDocument/2006/relationships/hyperlink" Target="https://docs.google.com/spreadsheets/d/16MDhDw0nOzJBuAupcd5ZcgtQ7xKgEeScEm9A-AyXTMc/edit?gid=136358845" TargetMode="External"/><Relationship Id="rId24" Type="http://schemas.openxmlformats.org/officeDocument/2006/relationships/hyperlink" Target="https://docs.google.com/spreadsheets/d/1vNDpP86H9Ix43HThliS4SflbtuEXzIeeJUFv5YooVuo/edit?gid=1894564267" TargetMode="External"/><Relationship Id="rId32" Type="http://schemas.openxmlformats.org/officeDocument/2006/relationships/hyperlink" Target="https://docs.google.com/spreadsheets/d/1N92gj8zaiRTTIOlHH0d-jqlQXdXx47QqJ7X_p4JnLJs/edit?gid=643337644" TargetMode="External"/><Relationship Id="rId37" Type="http://schemas.openxmlformats.org/officeDocument/2006/relationships/hyperlink" Target="https://docs.google.com/spreadsheets/d/18AVdPrLcJZrUzdQEUvrE4fCsoubl_u2WBWKPLhsb6R8/edit?gid=127809949" TargetMode="External"/><Relationship Id="rId40" Type="http://schemas.openxmlformats.org/officeDocument/2006/relationships/hyperlink" Target="https://docs.google.com/spreadsheets/d/17RbyFXZEw411mBewVwYnr5338Cu7ZnlGM4-9iv5PfiU/edit?gid=1524953876" TargetMode="External"/><Relationship Id="rId45" Type="http://schemas.openxmlformats.org/officeDocument/2006/relationships/hyperlink" Target="https://docs.google.com/spreadsheets/d/1OfYWuJt43x1-av1P9U1r-GW1ZaX2y-EEC_LKJi8cKoc/edit?gid=773532169" TargetMode="External"/><Relationship Id="rId53" Type="http://schemas.openxmlformats.org/officeDocument/2006/relationships/hyperlink" Target="https://docs.google.com/spreadsheets/d/1DpW6EQc0CoEBZd58eJWchlgUYn1H3z1lUK_xK-r93Tg/edit?gid=38963826" TargetMode="External"/><Relationship Id="rId58" Type="http://schemas.openxmlformats.org/officeDocument/2006/relationships/hyperlink" Target="https://docs.google.com/spreadsheets/d/18-1W6ClhM2wlDXxhfooLWl3f6kPu5DRiH73mOFWO71k/edit?gid=253840735" TargetMode="External"/><Relationship Id="rId5" Type="http://schemas.openxmlformats.org/officeDocument/2006/relationships/hyperlink" Target="https://docs.google.com/spreadsheets/d/1GSOUyFNsvVQA-Q_TCpoHkGeW96anrZpdU3rS3pGOfuI/edit?gid=1203612246" TargetMode="External"/><Relationship Id="rId61" Type="http://schemas.openxmlformats.org/officeDocument/2006/relationships/hyperlink" Target="https://docs.google.com/spreadsheets/d/1iJ-64gEpgAh3iaBBpycilmEhR8boXTlZ6eoEqcKsNEU/edit?gid=1736349620" TargetMode="External"/><Relationship Id="rId19" Type="http://schemas.openxmlformats.org/officeDocument/2006/relationships/hyperlink" Target="https://docs.google.com/spreadsheets/d/1iA1pnBTSGLeEVcD669DyUKOptWEry9G75QplhINUT_8/edit?gid=552174696" TargetMode="External"/><Relationship Id="rId14" Type="http://schemas.openxmlformats.org/officeDocument/2006/relationships/hyperlink" Target="https://docs.google.com/spreadsheets/d/1iA1pnBTSGLeEVcD669DyUKOptWEry9G75QplhINUT_8/edit?gid=52078899" TargetMode="External"/><Relationship Id="rId22" Type="http://schemas.openxmlformats.org/officeDocument/2006/relationships/hyperlink" Target="https://docs.google.com/spreadsheets/d/1TuWobhfnRPIiTHBvnE25v82b1WFheH4ZP7MAwtDgQm4/edit?gid=182988229" TargetMode="External"/><Relationship Id="rId27" Type="http://schemas.openxmlformats.org/officeDocument/2006/relationships/hyperlink" Target="https://docs.google.com/spreadsheets/d/1OqzNl9qrNvyJyfxhZgbB7gQpJqh63bSXw8g1V34SDl4/edit?gid=0" TargetMode="External"/><Relationship Id="rId30" Type="http://schemas.openxmlformats.org/officeDocument/2006/relationships/hyperlink" Target="https://docs.google.com/spreadsheets/d/1N92gj8zaiRTTIOlHH0d-jqlQXdXx47QqJ7X_p4JnLJs/edit?gid=1230488956" TargetMode="External"/><Relationship Id="rId35" Type="http://schemas.openxmlformats.org/officeDocument/2006/relationships/hyperlink" Target="https://docs.google.com/spreadsheets/d/18AVdPrLcJZrUzdQEUvrE4fCsoubl_u2WBWKPLhsb6R8/edit?gid=108554741" TargetMode="External"/><Relationship Id="rId43" Type="http://schemas.openxmlformats.org/officeDocument/2006/relationships/hyperlink" Target="https://docs.google.com/spreadsheets/d/19EziZnFFdo0ob0PbflK_wBvlGL24rKE3oxYLaVFGRWo/edit?gid=872020010" TargetMode="External"/><Relationship Id="rId48" Type="http://schemas.openxmlformats.org/officeDocument/2006/relationships/hyperlink" Target="https://docs.google.com/spreadsheets/d/17j7atKraLC6Cygf8t42ScZmS45St2QfYmHFfZWBq2oU/edit?gid=0" TargetMode="External"/><Relationship Id="rId56" Type="http://schemas.openxmlformats.org/officeDocument/2006/relationships/hyperlink" Target="https://docs.google.com/spreadsheets/d/18-1W6ClhM2wlDXxhfooLWl3f6kPu5DRiH73mOFWO71k/edit?gid=381639436" TargetMode="External"/><Relationship Id="rId8" Type="http://schemas.openxmlformats.org/officeDocument/2006/relationships/hyperlink" Target="https://docs.google.com/spreadsheets/d/1GSOUyFNsvVQA-Q_TCpoHkGeW96anrZpdU3rS3pGOfuI/edit?gid=648592715" TargetMode="External"/><Relationship Id="rId51" Type="http://schemas.openxmlformats.org/officeDocument/2006/relationships/hyperlink" Target="https://docs.google.com/spreadsheets/d/1DpW6EQc0CoEBZd58eJWchlgUYn1H3z1lUK_xK-r93Tg/edit?gid=0" TargetMode="External"/><Relationship Id="rId3" Type="http://schemas.openxmlformats.org/officeDocument/2006/relationships/hyperlink" Target="https://docs.google.com/spreadsheets/d/1czRoI-UDhvvJur9xfSI1PxPVCvuaZ04gs3XWKWhPxOQ/edit?gid=1949845219" TargetMode="External"/><Relationship Id="rId12" Type="http://schemas.openxmlformats.org/officeDocument/2006/relationships/hyperlink" Target="https://docs.google.com/spreadsheets/d/16MDhDw0nOzJBuAupcd5ZcgtQ7xKgEeScEm9A-AyXTMc/edit?gid=777348995" TargetMode="External"/><Relationship Id="rId17" Type="http://schemas.openxmlformats.org/officeDocument/2006/relationships/hyperlink" Target="https://docs.google.com/spreadsheets/d/1iA1pnBTSGLeEVcD669DyUKOptWEry9G75QplhINUT_8/edit?gid=1980684084" TargetMode="External"/><Relationship Id="rId25" Type="http://schemas.openxmlformats.org/officeDocument/2006/relationships/hyperlink" Target="https://docs.google.com/spreadsheets/d/1vNDpP86H9Ix43HThliS4SflbtuEXzIeeJUFv5YooVuo/edit?gid=1675272907" TargetMode="External"/><Relationship Id="rId33" Type="http://schemas.openxmlformats.org/officeDocument/2006/relationships/hyperlink" Target="https://docs.google.com/spreadsheets/d/1N92gj8zaiRTTIOlHH0d-jqlQXdXx47QqJ7X_p4JnLJs/edit?gid=1880382121" TargetMode="External"/><Relationship Id="rId38" Type="http://schemas.openxmlformats.org/officeDocument/2006/relationships/hyperlink" Target="https://docs.google.com/spreadsheets/d/17RbyFXZEw411mBewVwYnr5338Cu7ZnlGM4-9iv5PfiU/edit?gid=0" TargetMode="External"/><Relationship Id="rId46" Type="http://schemas.openxmlformats.org/officeDocument/2006/relationships/hyperlink" Target="https://docs.google.com/spreadsheets/d/1OfYWuJt43x1-av1P9U1r-GW1ZaX2y-EEC_LKJi8cKoc/edit?gid=1286383306" TargetMode="External"/><Relationship Id="rId59" Type="http://schemas.openxmlformats.org/officeDocument/2006/relationships/hyperlink" Target="https://docs.google.com/spreadsheets/d/1iJ-64gEpgAh3iaBBpycilmEhR8boXTlZ6eoEqcKsNEU/edit?gid=349295540" TargetMode="External"/><Relationship Id="rId20" Type="http://schemas.openxmlformats.org/officeDocument/2006/relationships/hyperlink" Target="https://docs.google.com/spreadsheets/d/1iA1pnBTSGLeEVcD669DyUKOptWEry9G75QplhINUT_8/edit?gid=1987691835" TargetMode="External"/><Relationship Id="rId41" Type="http://schemas.openxmlformats.org/officeDocument/2006/relationships/hyperlink" Target="https://docs.google.com/spreadsheets/d/19EziZnFFdo0ob0PbflK_wBvlGL24rKE3oxYLaVFGRWo/edit?gid=1675272907" TargetMode="External"/><Relationship Id="rId54" Type="http://schemas.openxmlformats.org/officeDocument/2006/relationships/hyperlink" Target="https://docs.google.com/spreadsheets/d/1SEfStE9sTlQ6ELlMtSN7f5X5MctL6hKP9p7TOywBZiU/edit?gid=1161881018" TargetMode="External"/><Relationship Id="rId62" Type="http://schemas.openxmlformats.org/officeDocument/2006/relationships/hyperlink" Target="https://docs.google.com/spreadsheets/d/1TKHE9u1YekcehpH97885IMzMfNmkuirhnIL2WL0D_yg/edit?gid=1311022860" TargetMode="External"/><Relationship Id="rId1" Type="http://schemas.openxmlformats.org/officeDocument/2006/relationships/hyperlink" Target="https://docs.google.com/spreadsheets/d/1L0y7ob_1Aq6VlMgj15NmCKz4X6XGx90-gYNb6ULAbb8/edit?gid=0" TargetMode="External"/><Relationship Id="rId6" Type="http://schemas.openxmlformats.org/officeDocument/2006/relationships/hyperlink" Target="https://docs.google.com/spreadsheets/d/1GSOUyFNsvVQA-Q_TCpoHkGeW96anrZpdU3rS3pGOfuI/edit?gid=689502523" TargetMode="External"/><Relationship Id="rId15" Type="http://schemas.openxmlformats.org/officeDocument/2006/relationships/hyperlink" Target="https://docs.google.com/spreadsheets/d/1iA1pnBTSGLeEVcD669DyUKOptWEry9G75QplhINUT_8/edit?gid=644584907" TargetMode="External"/><Relationship Id="rId23" Type="http://schemas.openxmlformats.org/officeDocument/2006/relationships/hyperlink" Target="https://docs.google.com/spreadsheets/d/1vNDpP86H9Ix43HThliS4SflbtuEXzIeeJUFv5YooVuo/edit?gid=0" TargetMode="External"/><Relationship Id="rId28" Type="http://schemas.openxmlformats.org/officeDocument/2006/relationships/hyperlink" Target="https://docs.google.com/spreadsheets/d/1N92gj8zaiRTTIOlHH0d-jqlQXdXx47QqJ7X_p4JnLJs/edit?gid=95711931" TargetMode="External"/><Relationship Id="rId36" Type="http://schemas.openxmlformats.org/officeDocument/2006/relationships/hyperlink" Target="https://docs.google.com/spreadsheets/d/18AVdPrLcJZrUzdQEUvrE4fCsoubl_u2WBWKPLhsb6R8/edit?gid=188909213" TargetMode="External"/><Relationship Id="rId49" Type="http://schemas.openxmlformats.org/officeDocument/2006/relationships/hyperlink" Target="https://docs.google.com/spreadsheets/d/17j7atKraLC6Cygf8t42ScZmS45St2QfYmHFfZWBq2oU/edit?gid=924916616" TargetMode="External"/><Relationship Id="rId57" Type="http://schemas.openxmlformats.org/officeDocument/2006/relationships/hyperlink" Target="https://docs.google.com/spreadsheets/d/18-1W6ClhM2wlDXxhfooLWl3f6kPu5DRiH73mOFWO71k/edit?gid=757892196" TargetMode="External"/><Relationship Id="rId10" Type="http://schemas.openxmlformats.org/officeDocument/2006/relationships/hyperlink" Target="https://docs.google.com/spreadsheets/d/16MDhDw0nOzJBuAupcd5ZcgtQ7xKgEeScEm9A-AyXTMc/edit?gid=0" TargetMode="External"/><Relationship Id="rId31" Type="http://schemas.openxmlformats.org/officeDocument/2006/relationships/hyperlink" Target="https://docs.google.com/spreadsheets/d/1N92gj8zaiRTTIOlHH0d-jqlQXdXx47QqJ7X_p4JnLJs/edit?gid=1760356234" TargetMode="External"/><Relationship Id="rId44" Type="http://schemas.openxmlformats.org/officeDocument/2006/relationships/hyperlink" Target="https://docs.google.com/spreadsheets/d/19EziZnFFdo0ob0PbflK_wBvlGL24rKE3oxYLaVFGRWo/edit?gid=1154961347" TargetMode="External"/><Relationship Id="rId52" Type="http://schemas.openxmlformats.org/officeDocument/2006/relationships/hyperlink" Target="https://docs.google.com/spreadsheets/d/1DpW6EQc0CoEBZd58eJWchlgUYn1H3z1lUK_xK-r93Tg/edit?gid=1736252366" TargetMode="External"/><Relationship Id="rId60" Type="http://schemas.openxmlformats.org/officeDocument/2006/relationships/hyperlink" Target="https://docs.google.com/spreadsheets/d/1iJ-64gEpgAh3iaBBpycilmEhR8boXTlZ6eoEqcKsNEU/edit?gid=2004762737" TargetMode="External"/><Relationship Id="rId4" Type="http://schemas.openxmlformats.org/officeDocument/2006/relationships/hyperlink" Target="https://docs.google.com/spreadsheets/d/1GSOUyFNsvVQA-Q_TCpoHkGeW96anrZpdU3rS3pGOfuI/edit?gid=1203612246" TargetMode="External"/><Relationship Id="rId9" Type="http://schemas.openxmlformats.org/officeDocument/2006/relationships/hyperlink" Target="https://docs.google.com/spreadsheets/d/1GSOUyFNsvVQA-Q_TCpoHkGeW96anrZpdU3rS3pGOfuI/edit?gid=1784196008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lens.yandex-team.ru/wbenuos6lxv4o-subsidy-details-advanced?tab=8Z&amp;state=9c372b401134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lens.yandex-team.ru/am8u3uq2e7ow2-cancels-corporate-clients-c2c?tab=p8&amp;state=2939e0c72626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lens.yandex-team.ru/sne8u5ggtwoih-cdr-utilization-per-option-region?tab=Aj&amp;state=5c2bf175953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lens.yandex-team.ru/sne8u5ggtwoih-cdr-utilization-per-option-region?tab=Aj&amp;state=950700d31042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lens.yandex-team.ru/sne8u5ggtwoih-cdr-utilization-per-option-region?tab=Aj&amp;state=950700d31042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lens.yandex-team.ru/sne8u5ggtwoih-cdr-utilization-per-option-region?tab=Aj&amp;state=978ad817959" TargetMode="External"/><Relationship Id="rId2" Type="http://schemas.openxmlformats.org/officeDocument/2006/relationships/hyperlink" Target="https://datalens.yandex-team.ru/sne8u5ggtwoih-cdr-utilization-per-option-region?tab=Aj&amp;state=978ad817959" TargetMode="External"/><Relationship Id="rId1" Type="http://schemas.openxmlformats.org/officeDocument/2006/relationships/hyperlink" Target="https://datalens.yandex-team.ru/sne8u5ggtwoih-cdr-utilization-per-option-region?tab=Aj&amp;state=e90ef374959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lens.yandex-team.ru/sne8u5ggtwoih-cdr-utilization-per-option-region?tab=Aj&amp;state=b05d22461079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lens.yandex-team.ru/t9j0q9xdumu4g-cargo-mm-on-demand?state=40e374e8915" TargetMode="External"/><Relationship Id="rId1" Type="http://schemas.openxmlformats.org/officeDocument/2006/relationships/hyperlink" Target="https://datalens.yandex-team.ru/sne8u5ggtwoih-cdr-utilization-per-option-region?tab=Aj&amp;state=47b527981080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lens.yandex-team.ru/sne8u5ggtwoih-cdr-utilization-per-option-region?tab=Aj&amp;state=68ad4e6c1095" TargetMode="External"/><Relationship Id="rId1" Type="http://schemas.openxmlformats.org/officeDocument/2006/relationships/hyperlink" Target="https://datalens.yandex-team.ru/sne8u5ggtwoih-cdr-utilization-per-option-region?tab=Aj&amp;state=14c2c1851096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lens.yandex-team.ru/t9j0q9xdumu4g-cargo-mm-on-demand?state=40e374e8915" TargetMode="External"/><Relationship Id="rId1" Type="http://schemas.openxmlformats.org/officeDocument/2006/relationships/hyperlink" Target="https://datalens.yandex-team.ru/sne8u5ggtwoih-cdr-utilization-per-option-region?tab=Aj&amp;state=a97ac29b1090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atalens.yandex-team.ru/am8u3uq2e7ow2-cancels-corporate-clients-c2c?tab=p8&amp;state=be7867ca2671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lens.yandex-team.ru/sne8u5ggtwoih-cdr-utilization-per-option-region?tab=Aj&amp;state=b0174e911004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lens.yandex-team.ru/sne8u5ggtwoih-cdr-utilization-per-option-region?tab=Aj&amp;state=666ccf9b1170" TargetMode="External"/><Relationship Id="rId1" Type="http://schemas.openxmlformats.org/officeDocument/2006/relationships/hyperlink" Target="https://datalens.yandex-team.ru/sne8u5ggtwoih-cdr-utilization-per-option-region?tab=Aj&amp;state=e84872a11171" TargetMode="Externa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datalens.yandex-team.ru/sne8u5ggtwoih-cdr-utilization-per-option-region?tab=Aj&amp;state=91564d7e1066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https://st.yandex-team.ru/LOGPRICE-35462" TargetMode="Externa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https://st.yandex-team.ru/LOGPRICE-35457" TargetMode="Externa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https://st.yandex-team.ru/LOGPRICE-354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H103"/>
  <sheetViews>
    <sheetView showGridLines="0" workbookViewId="0"/>
  </sheetViews>
  <sheetFormatPr defaultColWidth="12.6640625" defaultRowHeight="15.75" customHeight="1"/>
  <cols>
    <col min="1" max="1" width="0.33203125" customWidth="1"/>
  </cols>
  <sheetData>
    <row r="1" spans="2:8" ht="3.75" customHeight="1"/>
    <row r="2" spans="2:8" ht="13.8">
      <c r="B2" s="1"/>
      <c r="C2" s="2" t="s">
        <v>111</v>
      </c>
      <c r="D2" s="423" t="s">
        <v>112</v>
      </c>
      <c r="E2" s="419"/>
      <c r="F2" s="419"/>
      <c r="G2" s="419"/>
      <c r="H2" s="417"/>
    </row>
    <row r="3" spans="2:8" ht="13.2"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13.2">
      <c r="B4" s="6" t="s">
        <v>10</v>
      </c>
      <c r="C4" s="6" t="str">
        <f>VLOOKUP(B4,'население 2023'!C:D,2,0)</f>
        <v>Екб</v>
      </c>
      <c r="D4" s="9">
        <v>6.3E-2</v>
      </c>
      <c r="E4" s="10">
        <v>894180</v>
      </c>
      <c r="F4" s="10">
        <v>20839</v>
      </c>
      <c r="G4" s="10">
        <v>0</v>
      </c>
      <c r="H4" s="10">
        <v>918519</v>
      </c>
    </row>
    <row r="5" spans="2:8" ht="13.2">
      <c r="B5" s="6" t="s">
        <v>9</v>
      </c>
      <c r="C5" s="6" t="str">
        <f>VLOOKUP(B5,'население 2023'!C:D,2,0)</f>
        <v>СПб</v>
      </c>
      <c r="D5" s="9">
        <v>1.0999999999999999E-2</v>
      </c>
      <c r="E5" s="10">
        <v>648907</v>
      </c>
      <c r="F5" s="10">
        <v>5839</v>
      </c>
      <c r="G5" s="10">
        <v>0</v>
      </c>
      <c r="H5" s="10">
        <v>658746</v>
      </c>
    </row>
    <row r="6" spans="2:8" ht="13.2">
      <c r="B6" s="6" t="s">
        <v>12</v>
      </c>
      <c r="C6" s="6" t="str">
        <f>VLOOKUP(B6,'население 2023'!C:D,2,0)</f>
        <v>Нск</v>
      </c>
      <c r="D6" s="9">
        <v>3.6999999999999998E-2</v>
      </c>
      <c r="E6" s="10">
        <v>496835</v>
      </c>
      <c r="F6" s="10">
        <v>76202</v>
      </c>
      <c r="G6" s="10">
        <v>0</v>
      </c>
      <c r="H6" s="10">
        <v>573037</v>
      </c>
    </row>
    <row r="7" spans="2:8" ht="13.2">
      <c r="B7" s="6" t="s">
        <v>11</v>
      </c>
      <c r="C7" s="6" t="str">
        <f>VLOOKUP(B7,'население 2023'!C:D,2,0)</f>
        <v>НиНо</v>
      </c>
      <c r="D7" s="9">
        <v>8.8999999999999996E-2</v>
      </c>
      <c r="E7" s="10">
        <v>483540</v>
      </c>
      <c r="F7" s="10">
        <v>29437</v>
      </c>
      <c r="G7" s="10">
        <v>0</v>
      </c>
      <c r="H7" s="10">
        <v>518977</v>
      </c>
    </row>
    <row r="8" spans="2:8" ht="13.2">
      <c r="B8" s="6" t="s">
        <v>17</v>
      </c>
      <c r="C8" s="6" t="str">
        <f>VLOOKUP(B8,'население 2023'!C:D,2,0)</f>
        <v>РнД</v>
      </c>
      <c r="D8" s="9">
        <v>3.1E-2</v>
      </c>
      <c r="E8" s="10">
        <v>298373</v>
      </c>
      <c r="F8" s="10">
        <v>24087</v>
      </c>
      <c r="G8" s="10">
        <v>0</v>
      </c>
      <c r="H8" s="10">
        <v>322460</v>
      </c>
    </row>
    <row r="9" spans="2:8" ht="13.2">
      <c r="B9" s="6" t="s">
        <v>13</v>
      </c>
      <c r="C9" s="6" t="str">
        <f>VLOOKUP(B9,'население 2023'!C:D,2,0)</f>
        <v>Краснодар</v>
      </c>
      <c r="D9" s="9">
        <v>1.4E-2</v>
      </c>
      <c r="E9" s="10">
        <v>276300</v>
      </c>
      <c r="F9" s="10">
        <v>38621</v>
      </c>
      <c r="G9" s="10">
        <v>0</v>
      </c>
      <c r="H9" s="10">
        <v>314921</v>
      </c>
    </row>
    <row r="10" spans="2:8" ht="13.2">
      <c r="B10" s="6" t="s">
        <v>14</v>
      </c>
      <c r="C10" s="6" t="str">
        <f>VLOOKUP(B10,'население 2023'!C:D,2,0)</f>
        <v>Пермь</v>
      </c>
      <c r="D10" s="9">
        <v>8.5000000000000006E-2</v>
      </c>
      <c r="E10" s="10">
        <v>246662</v>
      </c>
      <c r="F10" s="10">
        <v>54031</v>
      </c>
      <c r="G10" s="10">
        <v>0</v>
      </c>
      <c r="H10" s="10">
        <v>305693</v>
      </c>
    </row>
    <row r="11" spans="2:8" ht="13.2">
      <c r="B11" s="6" t="s">
        <v>16</v>
      </c>
      <c r="C11" s="6" t="str">
        <f>VLOOKUP(B11,'население 2023'!C:D,2,0)</f>
        <v>Казань</v>
      </c>
      <c r="D11" s="9">
        <v>2.8000000000000001E-2</v>
      </c>
      <c r="E11" s="10">
        <v>209530</v>
      </c>
      <c r="F11" s="10">
        <v>37619</v>
      </c>
      <c r="G11" s="10">
        <v>0</v>
      </c>
      <c r="H11" s="10">
        <v>247149</v>
      </c>
    </row>
    <row r="12" spans="2:8" ht="13.2">
      <c r="B12" s="6" t="s">
        <v>15</v>
      </c>
      <c r="C12" s="6" t="str">
        <f>VLOOKUP(B12,'население 2023'!C:D,2,0)</f>
        <v>Самара</v>
      </c>
      <c r="D12" s="9">
        <v>0.05</v>
      </c>
      <c r="E12" s="10">
        <v>163371</v>
      </c>
      <c r="F12" s="10">
        <v>52545</v>
      </c>
      <c r="G12" s="10">
        <v>0</v>
      </c>
      <c r="H12" s="10">
        <v>215916</v>
      </c>
    </row>
    <row r="13" spans="2:8" ht="13.2">
      <c r="B13" s="6" t="s">
        <v>18</v>
      </c>
      <c r="C13" s="6" t="str">
        <f>VLOOKUP(B13,'население 2023'!C:D,2,0)</f>
        <v>Влг</v>
      </c>
      <c r="D13" s="9">
        <v>8.5999999999999993E-2</v>
      </c>
      <c r="E13" s="10">
        <v>173514</v>
      </c>
      <c r="F13" s="10">
        <v>10760</v>
      </c>
      <c r="G13" s="10">
        <v>0</v>
      </c>
      <c r="H13" s="10">
        <v>184274</v>
      </c>
    </row>
    <row r="14" spans="2:8" ht="13.2">
      <c r="B14" s="6" t="s">
        <v>19</v>
      </c>
      <c r="C14" s="6" t="str">
        <f>VLOOKUP(B14,'население 2023'!C:D,2,0)</f>
        <v>Сочи</v>
      </c>
      <c r="D14" s="9">
        <v>0.109</v>
      </c>
      <c r="E14" s="10">
        <v>88780</v>
      </c>
      <c r="F14" s="10">
        <v>42638</v>
      </c>
      <c r="G14" s="10">
        <v>0</v>
      </c>
      <c r="H14" s="10">
        <v>136465</v>
      </c>
    </row>
    <row r="15" spans="2:8" ht="13.2">
      <c r="B15" s="6" t="s">
        <v>21</v>
      </c>
      <c r="C15" s="6" t="str">
        <f>VLOOKUP(B15,'население 2023'!C:D,2,0)</f>
        <v>Члб</v>
      </c>
      <c r="D15" s="9">
        <v>0.02</v>
      </c>
      <c r="E15" s="10">
        <v>112047</v>
      </c>
      <c r="F15" s="10">
        <v>15831</v>
      </c>
      <c r="G15" s="10">
        <v>0</v>
      </c>
      <c r="H15" s="10">
        <v>127878</v>
      </c>
    </row>
    <row r="16" spans="2:8" ht="13.2">
      <c r="B16" s="6" t="s">
        <v>20</v>
      </c>
      <c r="C16" s="6" t="str">
        <f>VLOOKUP(B16,'население 2023'!C:D,2,0)</f>
        <v>Омск</v>
      </c>
      <c r="D16" s="9">
        <v>5.3999999999999999E-2</v>
      </c>
      <c r="E16" s="10">
        <v>112188</v>
      </c>
      <c r="F16" s="10">
        <v>3231</v>
      </c>
      <c r="G16" s="10">
        <v>0</v>
      </c>
      <c r="H16" s="10">
        <v>115419</v>
      </c>
    </row>
    <row r="17" spans="2:8" ht="13.2">
      <c r="B17" s="6" t="s">
        <v>24</v>
      </c>
      <c r="C17" s="6" t="str">
        <f>VLOOKUP(B17,'население 2023'!C:D,2,0)</f>
        <v>Калининград</v>
      </c>
      <c r="D17" s="9">
        <v>9.1999999999999998E-2</v>
      </c>
      <c r="E17" s="10">
        <v>71495</v>
      </c>
      <c r="F17" s="10">
        <v>19610</v>
      </c>
      <c r="G17" s="10">
        <v>0</v>
      </c>
      <c r="H17" s="10">
        <v>91105</v>
      </c>
    </row>
    <row r="18" spans="2:8" ht="13.2">
      <c r="B18" s="6" t="s">
        <v>22</v>
      </c>
      <c r="C18" s="6" t="str">
        <f>VLOOKUP(B18,'население 2023'!C:D,2,0)</f>
        <v>Уфа</v>
      </c>
      <c r="D18" s="9">
        <v>2.4E-2</v>
      </c>
      <c r="E18" s="10">
        <v>59881</v>
      </c>
      <c r="F18" s="10">
        <v>25579</v>
      </c>
      <c r="G18" s="10">
        <v>0</v>
      </c>
      <c r="H18" s="10">
        <v>85460</v>
      </c>
    </row>
    <row r="19" spans="2:8" ht="13.2">
      <c r="B19" s="6" t="s">
        <v>23</v>
      </c>
      <c r="C19" s="6" t="str">
        <f>VLOOKUP(B19,'население 2023'!C:D,2,0)</f>
        <v>Тюмень</v>
      </c>
      <c r="D19" s="9">
        <v>2.5999999999999999E-2</v>
      </c>
      <c r="E19" s="10">
        <v>74000</v>
      </c>
      <c r="F19" s="10">
        <v>7774</v>
      </c>
      <c r="G19" s="10">
        <v>0</v>
      </c>
      <c r="H19" s="10">
        <v>81774</v>
      </c>
    </row>
    <row r="20" spans="2:8" ht="13.2">
      <c r="B20" s="6" t="s">
        <v>27</v>
      </c>
      <c r="C20" s="6" t="str">
        <f>VLOOKUP(B20,'население 2023'!C:D,2,0)</f>
        <v>Ставрополь</v>
      </c>
      <c r="D20" s="9">
        <v>0.189</v>
      </c>
      <c r="E20" s="10">
        <v>57255</v>
      </c>
      <c r="F20" s="10">
        <v>20704</v>
      </c>
      <c r="G20" s="10">
        <v>0</v>
      </c>
      <c r="H20" s="10">
        <v>77959</v>
      </c>
    </row>
    <row r="21" spans="2:8" ht="13.2">
      <c r="B21" s="6" t="s">
        <v>28</v>
      </c>
      <c r="C21" s="6" t="str">
        <f>VLOOKUP(B21,'население 2023'!C:D,2,0)</f>
        <v>Красноярск</v>
      </c>
      <c r="D21" s="9">
        <v>0.04</v>
      </c>
      <c r="E21" s="10">
        <v>70467</v>
      </c>
      <c r="F21" s="10">
        <v>5549</v>
      </c>
      <c r="G21" s="10">
        <v>0</v>
      </c>
      <c r="H21" s="10">
        <v>76016</v>
      </c>
    </row>
    <row r="22" spans="2:8" ht="13.2">
      <c r="B22" s="6" t="s">
        <v>25</v>
      </c>
      <c r="C22" s="6" t="str">
        <f>VLOOKUP(B22,'население 2023'!C:D,2,0)</f>
        <v>Саратов</v>
      </c>
      <c r="D22" s="9">
        <v>4.2000000000000003E-2</v>
      </c>
      <c r="E22" s="10">
        <v>51311</v>
      </c>
      <c r="F22" s="10">
        <v>17576</v>
      </c>
      <c r="G22" s="10">
        <v>0</v>
      </c>
      <c r="H22" s="10">
        <v>68887</v>
      </c>
    </row>
    <row r="23" spans="2:8" ht="13.2">
      <c r="B23" s="6" t="s">
        <v>29</v>
      </c>
      <c r="C23" s="6" t="str">
        <f>VLOOKUP(B23,'население 2023'!C:D,2,0)</f>
        <v>Иваново</v>
      </c>
      <c r="D23" s="9">
        <v>0.26</v>
      </c>
      <c r="E23" s="10">
        <v>37357</v>
      </c>
      <c r="F23" s="10">
        <v>29352</v>
      </c>
      <c r="G23" s="10">
        <v>0</v>
      </c>
      <c r="H23" s="10">
        <v>66709</v>
      </c>
    </row>
    <row r="24" spans="2:8" ht="13.2">
      <c r="B24" s="6" t="s">
        <v>26</v>
      </c>
      <c r="C24" s="6" t="str">
        <f>VLOOKUP(B24,'население 2023'!C:D,2,0)</f>
        <v>Москва</v>
      </c>
      <c r="D24" s="9">
        <v>0</v>
      </c>
      <c r="E24" s="10">
        <v>27316</v>
      </c>
      <c r="F24" s="10">
        <v>31925</v>
      </c>
      <c r="G24" s="10">
        <v>1388</v>
      </c>
      <c r="H24" s="10">
        <v>61601</v>
      </c>
    </row>
    <row r="25" spans="2:8" ht="13.2">
      <c r="B25" s="6" t="s">
        <v>36</v>
      </c>
      <c r="C25" s="6" t="str">
        <f>VLOOKUP(B25,'население 2023'!C:D,2,0)</f>
        <v>Оренбург</v>
      </c>
      <c r="D25" s="9">
        <v>0.19700000000000001</v>
      </c>
      <c r="E25" s="10">
        <v>40410</v>
      </c>
      <c r="F25" s="10">
        <v>9110</v>
      </c>
      <c r="G25" s="10">
        <v>0</v>
      </c>
      <c r="H25" s="10">
        <v>49520</v>
      </c>
    </row>
    <row r="26" spans="2:8" ht="13.2">
      <c r="B26" s="6" t="s">
        <v>33</v>
      </c>
      <c r="C26" s="6" t="str">
        <f>VLOOKUP(B26,'население 2023'!C:D,2,0)</f>
        <v>Воронеж</v>
      </c>
      <c r="D26" s="9">
        <v>1.2999999999999999E-2</v>
      </c>
      <c r="E26" s="10">
        <v>34783</v>
      </c>
      <c r="F26" s="10">
        <v>6171</v>
      </c>
      <c r="G26" s="10">
        <v>0</v>
      </c>
      <c r="H26" s="10">
        <v>40954</v>
      </c>
    </row>
    <row r="27" spans="2:8" ht="13.2">
      <c r="B27" s="6" t="s">
        <v>34</v>
      </c>
      <c r="C27" s="6" t="str">
        <f>VLOOKUP(B27,'население 2023'!C:D,2,0)</f>
        <v>Иркутск</v>
      </c>
      <c r="D27" s="9">
        <v>9.7000000000000003E-2</v>
      </c>
      <c r="E27" s="10">
        <v>32400</v>
      </c>
      <c r="F27" s="10">
        <v>5715</v>
      </c>
      <c r="G27" s="10">
        <v>0</v>
      </c>
      <c r="H27" s="10">
        <v>38115</v>
      </c>
    </row>
    <row r="28" spans="2:8" ht="13.2">
      <c r="B28" s="6" t="s">
        <v>35</v>
      </c>
      <c r="C28" s="6" t="e">
        <f>VLOOKUP(B28,'население 2023'!C:D,2,0)</f>
        <v>#N/A</v>
      </c>
      <c r="D28" s="9">
        <v>7.9000000000000001E-2</v>
      </c>
      <c r="E28" s="10">
        <v>29745</v>
      </c>
      <c r="F28" s="10">
        <v>7586</v>
      </c>
      <c r="G28" s="10">
        <v>0</v>
      </c>
      <c r="H28" s="10">
        <v>37331</v>
      </c>
    </row>
    <row r="29" spans="2:8" ht="13.2">
      <c r="B29" s="6" t="s">
        <v>31</v>
      </c>
      <c r="C29" s="6" t="str">
        <f>VLOOKUP(B29,'население 2023'!C:D,2,0)</f>
        <v>Астрахань</v>
      </c>
      <c r="D29" s="9">
        <v>0.15</v>
      </c>
      <c r="E29" s="10">
        <v>24948</v>
      </c>
      <c r="F29" s="10">
        <v>8640</v>
      </c>
      <c r="G29" s="10">
        <v>225</v>
      </c>
      <c r="H29" s="10">
        <v>33813</v>
      </c>
    </row>
    <row r="30" spans="2:8" ht="13.2">
      <c r="B30" s="6" t="s">
        <v>30</v>
      </c>
      <c r="C30" s="6" t="str">
        <f>VLOOKUP(B30,'население 2023'!C:D,2,0)</f>
        <v>Орел</v>
      </c>
      <c r="D30" s="9">
        <v>0.108</v>
      </c>
      <c r="E30" s="10">
        <v>22800</v>
      </c>
      <c r="F30" s="10">
        <v>8254</v>
      </c>
      <c r="G30" s="10">
        <v>0</v>
      </c>
      <c r="H30" s="10">
        <v>31054</v>
      </c>
    </row>
    <row r="31" spans="2:8" ht="13.2">
      <c r="B31" s="6" t="s">
        <v>32</v>
      </c>
      <c r="C31" s="6" t="str">
        <f>VLOOKUP(B31,'население 2023'!C:D,2,0)</f>
        <v>Тольятти</v>
      </c>
      <c r="D31" s="9">
        <v>0.16700000000000001</v>
      </c>
      <c r="E31" s="10">
        <v>25100</v>
      </c>
      <c r="F31" s="10">
        <v>5149</v>
      </c>
      <c r="G31" s="10">
        <v>0</v>
      </c>
      <c r="H31" s="10">
        <v>30249</v>
      </c>
    </row>
    <row r="32" spans="2:8" ht="13.2">
      <c r="B32" s="6" t="s">
        <v>37</v>
      </c>
      <c r="C32" s="6" t="str">
        <f>VLOOKUP(B32,'население 2023'!C:D,2,0)</f>
        <v>Набережные Челны</v>
      </c>
      <c r="D32" s="9">
        <v>0.154</v>
      </c>
      <c r="E32" s="10">
        <v>15400</v>
      </c>
      <c r="F32" s="10">
        <v>7322</v>
      </c>
      <c r="G32" s="10">
        <v>51</v>
      </c>
      <c r="H32" s="10">
        <v>22773</v>
      </c>
    </row>
    <row r="33" spans="2:8" ht="13.2">
      <c r="B33" s="6" t="s">
        <v>38</v>
      </c>
      <c r="C33" s="6" t="str">
        <f>VLOOKUP(B33,'население 2023'!C:D,2,0)</f>
        <v>Барнаул</v>
      </c>
      <c r="D33" s="9">
        <v>0.115</v>
      </c>
      <c r="E33" s="10">
        <v>16100</v>
      </c>
      <c r="F33" s="10">
        <v>3713</v>
      </c>
      <c r="G33" s="10">
        <v>0</v>
      </c>
      <c r="H33" s="10">
        <v>19813</v>
      </c>
    </row>
    <row r="34" spans="2:8" ht="13.2">
      <c r="B34" s="6" t="s">
        <v>43</v>
      </c>
      <c r="C34" s="6" t="str">
        <f>VLOOKUP(B34,'население 2023'!C:D,2,0)</f>
        <v>Вологда</v>
      </c>
      <c r="D34" s="9">
        <v>0.248</v>
      </c>
      <c r="E34" s="10">
        <v>17714</v>
      </c>
      <c r="F34" s="10">
        <v>1400</v>
      </c>
      <c r="G34" s="10">
        <v>0</v>
      </c>
      <c r="H34" s="10">
        <v>19114</v>
      </c>
    </row>
    <row r="35" spans="2:8" ht="13.2">
      <c r="B35" s="6" t="s">
        <v>65</v>
      </c>
      <c r="C35" s="6" t="str">
        <f>VLOOKUP(B35,'население 2023'!C:D,2,0)</f>
        <v>Тула</v>
      </c>
      <c r="D35" s="9">
        <v>6.0999999999999999E-2</v>
      </c>
      <c r="E35" s="10">
        <v>18300</v>
      </c>
      <c r="F35" s="10">
        <v>597</v>
      </c>
      <c r="G35" s="10">
        <v>0</v>
      </c>
      <c r="H35" s="10">
        <v>18897</v>
      </c>
    </row>
    <row r="36" spans="2:8" ht="13.2">
      <c r="B36" s="6" t="s">
        <v>40</v>
      </c>
      <c r="C36" s="6" t="str">
        <f>VLOOKUP(B36,'население 2023'!C:D,2,0)</f>
        <v>Ульяновск</v>
      </c>
      <c r="D36" s="9">
        <v>7.9000000000000001E-2</v>
      </c>
      <c r="E36" s="10">
        <v>16071</v>
      </c>
      <c r="F36" s="10">
        <v>2310</v>
      </c>
      <c r="G36" s="10">
        <v>0</v>
      </c>
      <c r="H36" s="10">
        <v>18381</v>
      </c>
    </row>
    <row r="37" spans="2:8" ht="13.2">
      <c r="B37" s="6" t="s">
        <v>58</v>
      </c>
      <c r="C37" s="6" t="str">
        <f>VLOOKUP(B37,'население 2023'!C:D,2,0)</f>
        <v>Рязань</v>
      </c>
      <c r="D37" s="9">
        <v>0.112</v>
      </c>
      <c r="E37" s="10">
        <v>16800</v>
      </c>
      <c r="F37" s="10">
        <v>1537</v>
      </c>
      <c r="G37" s="10">
        <v>0</v>
      </c>
      <c r="H37" s="10">
        <v>18337</v>
      </c>
    </row>
    <row r="38" spans="2:8" ht="13.2">
      <c r="B38" s="6" t="s">
        <v>42</v>
      </c>
      <c r="C38" s="6" t="str">
        <f>VLOOKUP(B38,'население 2023'!C:D,2,0)</f>
        <v>Новороссийск</v>
      </c>
      <c r="D38" s="9">
        <v>7.1999999999999995E-2</v>
      </c>
      <c r="E38" s="10">
        <v>15167</v>
      </c>
      <c r="F38" s="10">
        <v>3062</v>
      </c>
      <c r="G38" s="10">
        <v>0</v>
      </c>
      <c r="H38" s="10">
        <v>18229</v>
      </c>
    </row>
    <row r="39" spans="2:8" ht="13.2">
      <c r="B39" s="6" t="s">
        <v>68</v>
      </c>
      <c r="C39" s="6" t="str">
        <f>VLOOKUP(B39,'население 2023'!C:D,2,0)</f>
        <v>Волжский</v>
      </c>
      <c r="D39" s="9">
        <v>6.8000000000000005E-2</v>
      </c>
      <c r="E39" s="10">
        <v>13849</v>
      </c>
      <c r="F39" s="10">
        <v>1207</v>
      </c>
      <c r="G39" s="10">
        <v>0</v>
      </c>
      <c r="H39" s="10">
        <v>15056</v>
      </c>
    </row>
    <row r="40" spans="2:8" ht="13.2">
      <c r="B40" s="6" t="s">
        <v>54</v>
      </c>
      <c r="C40" s="6" t="e">
        <f>VLOOKUP(B40,'население 2023'!C:D,2,0)</f>
        <v>#N/A</v>
      </c>
      <c r="D40" s="9">
        <v>0.01</v>
      </c>
      <c r="E40" s="10">
        <v>13549</v>
      </c>
      <c r="F40" s="10">
        <v>754</v>
      </c>
      <c r="G40" s="10">
        <v>0</v>
      </c>
      <c r="H40" s="10">
        <v>14303</v>
      </c>
    </row>
    <row r="41" spans="2:8" ht="13.2">
      <c r="B41" s="6" t="s">
        <v>44</v>
      </c>
      <c r="C41" s="6" t="str">
        <f>VLOOKUP(B41,'население 2023'!C:D,2,0)</f>
        <v>Владивосток</v>
      </c>
      <c r="D41" s="9">
        <v>0.09</v>
      </c>
      <c r="E41" s="10">
        <v>13604</v>
      </c>
      <c r="F41" s="10">
        <v>537</v>
      </c>
      <c r="G41" s="10">
        <v>0</v>
      </c>
      <c r="H41" s="10">
        <v>14141</v>
      </c>
    </row>
    <row r="42" spans="2:8" ht="13.2">
      <c r="B42" s="6" t="s">
        <v>50</v>
      </c>
      <c r="C42" s="6" t="e">
        <f>VLOOKUP(B42,'население 2023'!C:D,2,0)</f>
        <v>#N/A</v>
      </c>
      <c r="D42" s="9">
        <v>1.7999999999999999E-2</v>
      </c>
      <c r="E42" s="10">
        <v>11238</v>
      </c>
      <c r="F42" s="10">
        <v>1831</v>
      </c>
      <c r="G42" s="10">
        <v>567</v>
      </c>
      <c r="H42" s="10">
        <v>13636</v>
      </c>
    </row>
    <row r="43" spans="2:8" ht="13.2">
      <c r="B43" s="6" t="s">
        <v>46</v>
      </c>
      <c r="C43" s="6" t="str">
        <f>VLOOKUP(B43,'население 2023'!C:D,2,0)</f>
        <v>Ижевск</v>
      </c>
      <c r="D43" s="9">
        <v>0.108</v>
      </c>
      <c r="E43" s="10">
        <v>11519</v>
      </c>
      <c r="F43" s="10">
        <v>1339</v>
      </c>
      <c r="G43" s="10">
        <v>0</v>
      </c>
      <c r="H43" s="10">
        <v>12858</v>
      </c>
    </row>
    <row r="44" spans="2:8" ht="13.2">
      <c r="B44" s="6" t="s">
        <v>39</v>
      </c>
      <c r="C44" s="6" t="str">
        <f>VLOOKUP(B44,'население 2023'!C:D,2,0)</f>
        <v>Чебоксары</v>
      </c>
      <c r="D44" s="9">
        <v>7.6999999999999999E-2</v>
      </c>
      <c r="E44" s="10">
        <v>11867</v>
      </c>
      <c r="F44" s="10">
        <v>799</v>
      </c>
      <c r="G44" s="10">
        <v>0</v>
      </c>
      <c r="H44" s="10">
        <v>12666</v>
      </c>
    </row>
    <row r="45" spans="2:8" ht="13.2">
      <c r="B45" s="6" t="s">
        <v>48</v>
      </c>
      <c r="C45" s="6" t="e">
        <f>VLOOKUP(B45,'население 2023'!C:D,2,0)</f>
        <v>#N/A</v>
      </c>
      <c r="D45" s="9">
        <v>8.0000000000000002E-3</v>
      </c>
      <c r="E45" s="10">
        <v>12306</v>
      </c>
      <c r="F45" s="10">
        <v>0</v>
      </c>
      <c r="G45" s="10">
        <v>0</v>
      </c>
      <c r="H45" s="10">
        <v>12306</v>
      </c>
    </row>
    <row r="46" spans="2:8" ht="13.2">
      <c r="B46" s="6" t="s">
        <v>53</v>
      </c>
      <c r="C46" s="6" t="str">
        <f>VLOOKUP(B46,'население 2023'!C:D,2,0)</f>
        <v>Подольск</v>
      </c>
      <c r="D46" s="9">
        <v>1E-3</v>
      </c>
      <c r="E46" s="10">
        <v>630</v>
      </c>
      <c r="F46" s="10">
        <v>5261</v>
      </c>
      <c r="G46" s="10">
        <v>3030</v>
      </c>
      <c r="H46" s="10">
        <v>8922</v>
      </c>
    </row>
    <row r="47" spans="2:8" ht="13.2">
      <c r="B47" s="6" t="s">
        <v>45</v>
      </c>
      <c r="C47" s="6" t="e">
        <f>VLOOKUP(B47,'население 2023'!C:D,2,0)</f>
        <v>#N/A</v>
      </c>
      <c r="D47" s="9">
        <v>7.0000000000000001E-3</v>
      </c>
      <c r="E47" s="10">
        <v>7250</v>
      </c>
      <c r="F47" s="10">
        <v>52</v>
      </c>
      <c r="G47" s="10">
        <v>0</v>
      </c>
      <c r="H47" s="10">
        <v>7302</v>
      </c>
    </row>
    <row r="48" spans="2:8" ht="13.2">
      <c r="B48" s="6" t="s">
        <v>47</v>
      </c>
      <c r="C48" s="6" t="str">
        <f>VLOOKUP(B48,'население 2023'!C:D,2,0)</f>
        <v>Пенза</v>
      </c>
      <c r="D48" s="9">
        <v>1.2999999999999999E-2</v>
      </c>
      <c r="E48" s="10">
        <v>0</v>
      </c>
      <c r="F48" s="10">
        <v>7259</v>
      </c>
      <c r="G48" s="10">
        <v>0</v>
      </c>
      <c r="H48" s="10">
        <v>7259</v>
      </c>
    </row>
    <row r="49" spans="2:8" ht="13.2">
      <c r="B49" s="6" t="s">
        <v>41</v>
      </c>
      <c r="C49" s="6" t="e">
        <f>VLOOKUP(B49,'население 2023'!C:D,2,0)</f>
        <v>#N/A</v>
      </c>
      <c r="D49" s="9">
        <v>4.0000000000000001E-3</v>
      </c>
      <c r="E49" s="10">
        <v>6771</v>
      </c>
      <c r="F49" s="10">
        <v>342</v>
      </c>
      <c r="G49" s="10">
        <v>0</v>
      </c>
      <c r="H49" s="10">
        <v>7112</v>
      </c>
    </row>
    <row r="50" spans="2:8" ht="13.2">
      <c r="B50" s="6" t="s">
        <v>52</v>
      </c>
      <c r="C50" s="6" t="str">
        <f>VLOOKUP(B50,'население 2023'!C:D,2,0)</f>
        <v>Томск</v>
      </c>
      <c r="D50" s="9">
        <v>7.5999999999999998E-2</v>
      </c>
      <c r="E50" s="10">
        <v>7000</v>
      </c>
      <c r="F50" s="10">
        <v>6</v>
      </c>
      <c r="G50" s="10">
        <v>0</v>
      </c>
      <c r="H50" s="10">
        <v>7006</v>
      </c>
    </row>
    <row r="51" spans="2:8" ht="13.2">
      <c r="B51" s="6" t="s">
        <v>56</v>
      </c>
      <c r="C51" s="6" t="str">
        <f>VLOOKUP(B51,'население 2023'!C:D,2,0)</f>
        <v>Липецк</v>
      </c>
      <c r="D51" s="9">
        <v>0.10100000000000001</v>
      </c>
      <c r="E51" s="10">
        <v>5300</v>
      </c>
      <c r="F51" s="10">
        <v>1428</v>
      </c>
      <c r="G51" s="10">
        <v>0</v>
      </c>
      <c r="H51" s="10">
        <v>6728</v>
      </c>
    </row>
    <row r="52" spans="2:8" ht="13.2">
      <c r="B52" s="6" t="s">
        <v>60</v>
      </c>
      <c r="C52" s="6" t="str">
        <f>VLOOKUP(B52,'население 2023'!C:D,2,0)</f>
        <v>Тверь</v>
      </c>
      <c r="D52" s="9">
        <v>0.01</v>
      </c>
      <c r="E52" s="10">
        <v>0</v>
      </c>
      <c r="F52" s="10">
        <v>6572</v>
      </c>
      <c r="G52" s="10">
        <v>0</v>
      </c>
      <c r="H52" s="10">
        <v>6572</v>
      </c>
    </row>
    <row r="53" spans="2:8" ht="13.2">
      <c r="B53" s="6" t="s">
        <v>57</v>
      </c>
      <c r="C53" s="6" t="str">
        <f>VLOOKUP(B53,'население 2023'!C:D,2,0)</f>
        <v>Макхачкала</v>
      </c>
      <c r="D53" s="9">
        <v>8.4000000000000005E-2</v>
      </c>
      <c r="E53" s="10">
        <v>5167</v>
      </c>
      <c r="F53" s="10">
        <v>1262</v>
      </c>
      <c r="G53" s="10">
        <v>0</v>
      </c>
      <c r="H53" s="10">
        <v>6429</v>
      </c>
    </row>
    <row r="54" spans="2:8" ht="13.2">
      <c r="B54" s="6" t="s">
        <v>73</v>
      </c>
      <c r="C54" s="6" t="str">
        <f>VLOOKUP(B54,'население 2023'!C:D,2,0)</f>
        <v>Нальчик</v>
      </c>
      <c r="D54" s="9">
        <v>6.2E-2</v>
      </c>
      <c r="E54" s="10">
        <v>4600</v>
      </c>
      <c r="F54" s="10">
        <v>981</v>
      </c>
      <c r="G54" s="10">
        <v>0</v>
      </c>
      <c r="H54" s="10">
        <v>5581</v>
      </c>
    </row>
    <row r="55" spans="2:8" ht="13.2">
      <c r="B55" s="6" t="s">
        <v>51</v>
      </c>
      <c r="C55" s="6" t="str">
        <f>VLOOKUP(B55,'население 2023'!C:D,2,0)</f>
        <v>Одинцово</v>
      </c>
      <c r="D55" s="9">
        <v>1E-3</v>
      </c>
      <c r="E55" s="10">
        <v>4333</v>
      </c>
      <c r="F55" s="10">
        <v>719</v>
      </c>
      <c r="G55" s="10">
        <v>110</v>
      </c>
      <c r="H55" s="10">
        <v>5162</v>
      </c>
    </row>
    <row r="56" spans="2:8" ht="13.2">
      <c r="B56" s="6" t="s">
        <v>63</v>
      </c>
      <c r="C56" s="6" t="str">
        <f>VLOOKUP(B56,'население 2023'!C:D,2,0)</f>
        <v>Кемерово</v>
      </c>
      <c r="D56" s="9">
        <v>6.3E-2</v>
      </c>
      <c r="E56" s="10">
        <v>4362</v>
      </c>
      <c r="F56" s="10">
        <v>666</v>
      </c>
      <c r="G56" s="10">
        <v>0</v>
      </c>
      <c r="H56" s="10">
        <v>5028</v>
      </c>
    </row>
    <row r="57" spans="2:8" ht="13.2">
      <c r="B57" s="6" t="s">
        <v>62</v>
      </c>
      <c r="C57" s="6" t="str">
        <f>VLOOKUP(B57,'население 2023'!C:D,2,0)</f>
        <v>Люберцы</v>
      </c>
      <c r="D57" s="9">
        <v>1E-3</v>
      </c>
      <c r="E57" s="10">
        <v>2156</v>
      </c>
      <c r="F57" s="10">
        <v>2202</v>
      </c>
      <c r="G57" s="10">
        <v>667</v>
      </c>
      <c r="H57" s="10">
        <v>5024</v>
      </c>
    </row>
    <row r="58" spans="2:8" ht="13.2">
      <c r="B58" s="6" t="s">
        <v>86</v>
      </c>
      <c r="C58" s="6" t="str">
        <f>VLOOKUP(B58,'население 2023'!C:D,2,0)</f>
        <v>Мытищи</v>
      </c>
      <c r="D58" s="9">
        <v>1E-3</v>
      </c>
      <c r="E58" s="10">
        <v>4533</v>
      </c>
      <c r="F58" s="10">
        <v>488</v>
      </c>
      <c r="G58" s="10">
        <v>0</v>
      </c>
      <c r="H58" s="10">
        <v>5021</v>
      </c>
    </row>
    <row r="59" spans="2:8" ht="13.2">
      <c r="B59" s="6" t="s">
        <v>61</v>
      </c>
      <c r="C59" s="6" t="str">
        <f>VLOOKUP(B59,'население 2023'!C:D,2,0)</f>
        <v>Таганрог</v>
      </c>
      <c r="D59" s="9">
        <v>5.3999999999999999E-2</v>
      </c>
      <c r="E59" s="10">
        <v>3825</v>
      </c>
      <c r="F59" s="10">
        <v>953</v>
      </c>
      <c r="G59" s="10">
        <v>0</v>
      </c>
      <c r="H59" s="10">
        <v>4778</v>
      </c>
    </row>
    <row r="60" spans="2:8" ht="13.2">
      <c r="B60" s="6" t="s">
        <v>59</v>
      </c>
      <c r="C60" s="6" t="str">
        <f>VLOOKUP(B60,'население 2023'!C:D,2,0)</f>
        <v>Кострома</v>
      </c>
      <c r="D60" s="9">
        <v>0.22900000000000001</v>
      </c>
      <c r="E60" s="10">
        <v>2000</v>
      </c>
      <c r="F60" s="10">
        <v>2727</v>
      </c>
      <c r="G60" s="10">
        <v>0</v>
      </c>
      <c r="H60" s="10">
        <v>4727</v>
      </c>
    </row>
    <row r="61" spans="2:8" ht="13.2">
      <c r="B61" s="6" t="s">
        <v>71</v>
      </c>
      <c r="C61" s="6" t="str">
        <f>VLOOKUP(B61,'население 2023'!C:D,2,0)</f>
        <v>Владикавказ</v>
      </c>
      <c r="D61" s="9">
        <v>6.4000000000000001E-2</v>
      </c>
      <c r="E61" s="10">
        <v>3200</v>
      </c>
      <c r="F61" s="10">
        <v>1508</v>
      </c>
      <c r="G61" s="10">
        <v>0</v>
      </c>
      <c r="H61" s="10">
        <v>4708</v>
      </c>
    </row>
    <row r="62" spans="2:8" ht="13.2">
      <c r="B62" s="6" t="s">
        <v>77</v>
      </c>
      <c r="C62" s="6" t="str">
        <f>VLOOKUP(B62,'население 2023'!C:D,2,0)</f>
        <v>Нижний Тагил</v>
      </c>
      <c r="D62" s="9">
        <v>9.9000000000000005E-2</v>
      </c>
      <c r="E62" s="10">
        <v>0</v>
      </c>
      <c r="F62" s="10">
        <v>4617</v>
      </c>
      <c r="G62" s="10">
        <v>0</v>
      </c>
      <c r="H62" s="10">
        <v>4617</v>
      </c>
    </row>
    <row r="63" spans="2:8" ht="13.2">
      <c r="B63" s="6" t="s">
        <v>55</v>
      </c>
      <c r="C63" s="6" t="str">
        <f>VLOOKUP(B63,'население 2023'!C:D,2,0)</f>
        <v>Ярославль</v>
      </c>
      <c r="D63" s="9">
        <v>6.2E-2</v>
      </c>
      <c r="E63" s="10">
        <v>3200</v>
      </c>
      <c r="F63" s="10">
        <v>1401</v>
      </c>
      <c r="G63" s="10">
        <v>0</v>
      </c>
      <c r="H63" s="10">
        <v>4601</v>
      </c>
    </row>
    <row r="64" spans="2:8" ht="13.2">
      <c r="B64" s="6" t="s">
        <v>81</v>
      </c>
      <c r="C64" s="6" t="str">
        <f>VLOOKUP(B64,'население 2023'!C:D,2,0)</f>
        <v>Мурманск</v>
      </c>
      <c r="D64" s="9">
        <v>5.8999999999999997E-2</v>
      </c>
      <c r="E64" s="10">
        <v>3400</v>
      </c>
      <c r="F64" s="10">
        <v>1108</v>
      </c>
      <c r="G64" s="10">
        <v>0</v>
      </c>
      <c r="H64" s="10">
        <v>4508</v>
      </c>
    </row>
    <row r="65" spans="2:8" ht="13.2">
      <c r="B65" s="6" t="s">
        <v>66</v>
      </c>
      <c r="C65" s="6" t="e">
        <f>VLOOKUP(B65,'население 2023'!C:D,2,0)</f>
        <v>#N/A</v>
      </c>
      <c r="D65" s="9">
        <v>1E-3</v>
      </c>
      <c r="E65" s="10">
        <v>1293</v>
      </c>
      <c r="F65" s="10">
        <v>2810</v>
      </c>
      <c r="G65" s="10">
        <v>85</v>
      </c>
      <c r="H65" s="10">
        <v>4188</v>
      </c>
    </row>
    <row r="66" spans="2:8" ht="13.2">
      <c r="B66" s="6" t="s">
        <v>75</v>
      </c>
      <c r="C66" s="6" t="str">
        <f>VLOOKUP(B66,'население 2023'!C:D,2,0)</f>
        <v>Петрозаводск</v>
      </c>
      <c r="D66" s="9">
        <v>6.8000000000000005E-2</v>
      </c>
      <c r="E66" s="10">
        <v>3100</v>
      </c>
      <c r="F66" s="10">
        <v>955</v>
      </c>
      <c r="G66" s="10">
        <v>0</v>
      </c>
      <c r="H66" s="10">
        <v>4055</v>
      </c>
    </row>
    <row r="67" spans="2:8" ht="13.2">
      <c r="B67" s="6" t="s">
        <v>64</v>
      </c>
      <c r="C67" s="6" t="str">
        <f>VLOOKUP(B67,'население 2023'!C:D,2,0)</f>
        <v>Химки</v>
      </c>
      <c r="D67" s="9">
        <v>0</v>
      </c>
      <c r="E67" s="10">
        <v>1697</v>
      </c>
      <c r="F67" s="10">
        <v>2209</v>
      </c>
      <c r="G67" s="10">
        <v>0</v>
      </c>
      <c r="H67" s="10">
        <v>3906</v>
      </c>
    </row>
    <row r="68" spans="2:8" ht="13.2">
      <c r="B68" s="6" t="s">
        <v>74</v>
      </c>
      <c r="C68" s="6" t="str">
        <f>VLOOKUP(B68,'население 2023'!C:D,2,0)</f>
        <v>Магнитогорск</v>
      </c>
      <c r="D68" s="9">
        <v>0.11700000000000001</v>
      </c>
      <c r="E68" s="10">
        <v>1181</v>
      </c>
      <c r="F68" s="10">
        <v>2624</v>
      </c>
      <c r="G68" s="10">
        <v>0</v>
      </c>
      <c r="H68" s="10">
        <v>3805</v>
      </c>
    </row>
    <row r="69" spans="2:8" ht="13.2">
      <c r="B69" s="6" t="s">
        <v>76</v>
      </c>
      <c r="C69" s="6" t="str">
        <f>VLOOKUP(B69,'население 2023'!C:D,2,0)</f>
        <v>Тамбов</v>
      </c>
      <c r="D69" s="9">
        <v>9.0999999999999998E-2</v>
      </c>
      <c r="E69" s="10">
        <v>2300</v>
      </c>
      <c r="F69" s="10">
        <v>1381</v>
      </c>
      <c r="G69" s="10">
        <v>0</v>
      </c>
      <c r="H69" s="10">
        <v>3681</v>
      </c>
    </row>
    <row r="70" spans="2:8" ht="13.2">
      <c r="B70" s="6" t="s">
        <v>113</v>
      </c>
      <c r="C70" s="6" t="e">
        <f>VLOOKUP(B70,'население 2023'!C:D,2,0)</f>
        <v>#N/A</v>
      </c>
      <c r="D70" s="9">
        <v>6.0000000000000001E-3</v>
      </c>
      <c r="E70" s="10">
        <v>3433</v>
      </c>
      <c r="F70" s="10">
        <v>0</v>
      </c>
      <c r="G70" s="10">
        <v>0</v>
      </c>
      <c r="H70" s="10">
        <v>3433</v>
      </c>
    </row>
    <row r="71" spans="2:8" ht="13.2">
      <c r="B71" s="6" t="s">
        <v>114</v>
      </c>
      <c r="C71" s="6" t="str">
        <f>VLOOKUP(B71,'население 2023'!C:D,2,0)</f>
        <v>Первоуральск</v>
      </c>
      <c r="D71" s="9">
        <v>7.0000000000000007E-2</v>
      </c>
      <c r="E71" s="10">
        <v>2673</v>
      </c>
      <c r="F71" s="10">
        <v>0</v>
      </c>
      <c r="G71" s="10">
        <v>0</v>
      </c>
      <c r="H71" s="10">
        <v>2673</v>
      </c>
    </row>
    <row r="72" spans="2:8" ht="13.2">
      <c r="B72" s="6" t="s">
        <v>88</v>
      </c>
      <c r="C72" s="6" t="e">
        <f>VLOOKUP(B72,'население 2023'!C:D,2,0)</f>
        <v>#N/A</v>
      </c>
      <c r="D72" s="9">
        <v>1E-3</v>
      </c>
      <c r="E72" s="10">
        <v>1433</v>
      </c>
      <c r="F72" s="10">
        <v>1173</v>
      </c>
      <c r="G72" s="10">
        <v>0</v>
      </c>
      <c r="H72" s="10">
        <v>2606</v>
      </c>
    </row>
    <row r="73" spans="2:8" ht="13.2">
      <c r="B73" s="6" t="s">
        <v>82</v>
      </c>
      <c r="C73" s="6" t="str">
        <f>VLOOKUP(B73,'население 2023'!C:D,2,0)</f>
        <v>Бердск</v>
      </c>
      <c r="D73" s="9">
        <v>1.0999999999999999E-2</v>
      </c>
      <c r="E73" s="10">
        <v>1302</v>
      </c>
      <c r="F73" s="10">
        <v>1282</v>
      </c>
      <c r="G73" s="10">
        <v>0</v>
      </c>
      <c r="H73" s="10">
        <v>2584</v>
      </c>
    </row>
    <row r="74" spans="2:8" ht="13.2">
      <c r="B74" s="6" t="s">
        <v>85</v>
      </c>
      <c r="C74" s="6" t="e">
        <f>VLOOKUP(B74,'население 2023'!C:D,2,0)</f>
        <v>#N/A</v>
      </c>
      <c r="D74" s="9">
        <v>2.3E-2</v>
      </c>
      <c r="E74" s="10">
        <v>2412</v>
      </c>
      <c r="F74" s="10">
        <v>0</v>
      </c>
      <c r="G74" s="10">
        <v>0</v>
      </c>
      <c r="H74" s="10">
        <v>2412</v>
      </c>
    </row>
    <row r="75" spans="2:8" ht="13.2">
      <c r="B75" s="6" t="s">
        <v>70</v>
      </c>
      <c r="C75" s="6" t="str">
        <f>VLOOKUP(B75,'население 2023'!C:D,2,0)</f>
        <v>Красногорск</v>
      </c>
      <c r="D75" s="9">
        <v>0</v>
      </c>
      <c r="E75" s="10">
        <v>578</v>
      </c>
      <c r="F75" s="10">
        <v>1794</v>
      </c>
      <c r="G75" s="10">
        <v>0</v>
      </c>
      <c r="H75" s="10">
        <v>2372</v>
      </c>
    </row>
    <row r="76" spans="2:8" ht="13.2">
      <c r="B76" s="6" t="s">
        <v>92</v>
      </c>
      <c r="C76" s="6" t="str">
        <f>VLOOKUP(B76,'население 2023'!C:D,2,0)</f>
        <v>Долгопрудный</v>
      </c>
      <c r="D76" s="9">
        <v>0</v>
      </c>
      <c r="E76" s="10">
        <v>678</v>
      </c>
      <c r="F76" s="10">
        <v>1550</v>
      </c>
      <c r="G76" s="10">
        <v>0</v>
      </c>
      <c r="H76" s="10">
        <v>2228</v>
      </c>
    </row>
    <row r="77" spans="2:8" ht="13.2">
      <c r="B77" s="6" t="s">
        <v>72</v>
      </c>
      <c r="C77" s="6" t="str">
        <f>VLOOKUP(B77,'население 2023'!C:D,2,0)</f>
        <v>Видное</v>
      </c>
      <c r="D77" s="9">
        <v>0</v>
      </c>
      <c r="E77" s="10">
        <v>1090</v>
      </c>
      <c r="F77" s="10">
        <v>1119</v>
      </c>
      <c r="G77" s="10">
        <v>0</v>
      </c>
      <c r="H77" s="10">
        <v>2210</v>
      </c>
    </row>
    <row r="78" spans="2:8" ht="13.2">
      <c r="B78" s="6" t="s">
        <v>90</v>
      </c>
      <c r="C78" s="6" t="str">
        <f>VLOOKUP(B78,'население 2023'!C:D,2,0)</f>
        <v>Бор</v>
      </c>
      <c r="D78" s="9">
        <v>2.7E-2</v>
      </c>
      <c r="E78" s="10">
        <v>2121</v>
      </c>
      <c r="F78" s="10">
        <v>0</v>
      </c>
      <c r="G78" s="10">
        <v>0</v>
      </c>
      <c r="H78" s="10">
        <v>2121</v>
      </c>
    </row>
    <row r="79" spans="2:8" ht="13.2">
      <c r="B79" s="6" t="s">
        <v>96</v>
      </c>
      <c r="C79" s="6" t="e">
        <f>VLOOKUP(B79,'население 2023'!C:D,2,0)</f>
        <v>#N/A</v>
      </c>
      <c r="D79" s="9">
        <v>1E-3</v>
      </c>
      <c r="E79" s="10">
        <v>244</v>
      </c>
      <c r="F79" s="10">
        <v>1868</v>
      </c>
      <c r="G79" s="10">
        <v>0</v>
      </c>
      <c r="H79" s="10">
        <v>2113</v>
      </c>
    </row>
    <row r="80" spans="2:8" ht="13.2">
      <c r="B80" s="6" t="s">
        <v>69</v>
      </c>
      <c r="C80" s="6" t="str">
        <f>VLOOKUP(B80,'население 2023'!C:D,2,0)</f>
        <v>Стерлитамак</v>
      </c>
      <c r="D80" s="9">
        <v>9.2999999999999999E-2</v>
      </c>
      <c r="E80" s="10">
        <v>1650</v>
      </c>
      <c r="F80" s="10">
        <v>376</v>
      </c>
      <c r="G80" s="10">
        <v>0</v>
      </c>
      <c r="H80" s="10">
        <v>2026</v>
      </c>
    </row>
    <row r="81" spans="2:8" ht="13.2">
      <c r="B81" s="6" t="s">
        <v>93</v>
      </c>
      <c r="C81" s="6" t="str">
        <f>VLOOKUP(B81,'население 2023'!C:D,2,0)</f>
        <v>Энгельс</v>
      </c>
      <c r="D81" s="9">
        <v>1.4999999999999999E-2</v>
      </c>
      <c r="E81" s="10">
        <v>1153</v>
      </c>
      <c r="F81" s="10">
        <v>787</v>
      </c>
      <c r="G81" s="10">
        <v>0</v>
      </c>
      <c r="H81" s="10">
        <v>1940</v>
      </c>
    </row>
    <row r="82" spans="2:8" ht="13.2">
      <c r="B82" s="6" t="s">
        <v>109</v>
      </c>
      <c r="C82" s="6" t="e">
        <f>VLOOKUP(B82,'население 2023'!C:D,2,0)</f>
        <v>#N/A</v>
      </c>
      <c r="D82" s="9">
        <v>1E-3</v>
      </c>
      <c r="E82" s="10">
        <v>306</v>
      </c>
      <c r="F82" s="10">
        <v>1550</v>
      </c>
      <c r="G82" s="10">
        <v>0</v>
      </c>
      <c r="H82" s="10">
        <v>1856</v>
      </c>
    </row>
    <row r="83" spans="2:8" ht="13.2">
      <c r="B83" s="6" t="s">
        <v>80</v>
      </c>
      <c r="C83" s="6" t="e">
        <f>VLOOKUP(B83,'население 2023'!C:D,2,0)</f>
        <v>#N/A</v>
      </c>
      <c r="D83" s="9">
        <v>1E-3</v>
      </c>
      <c r="E83" s="10">
        <v>1364</v>
      </c>
      <c r="F83" s="10">
        <v>328</v>
      </c>
      <c r="G83" s="10">
        <v>141</v>
      </c>
      <c r="H83" s="10">
        <v>1834</v>
      </c>
    </row>
    <row r="84" spans="2:8" ht="13.2">
      <c r="B84" s="6" t="s">
        <v>89</v>
      </c>
      <c r="C84" s="6" t="str">
        <f>VLOOKUP(B84,'население 2023'!C:D,2,0)</f>
        <v>Сыктывкар</v>
      </c>
      <c r="D84" s="9">
        <v>4.3999999999999997E-2</v>
      </c>
      <c r="E84" s="10">
        <v>0</v>
      </c>
      <c r="F84" s="10">
        <v>1660</v>
      </c>
      <c r="G84" s="10">
        <v>0</v>
      </c>
      <c r="H84" s="10">
        <v>1660</v>
      </c>
    </row>
    <row r="85" spans="2:8" ht="13.2">
      <c r="B85" s="6" t="s">
        <v>115</v>
      </c>
      <c r="C85" s="6" t="str">
        <f>VLOOKUP(B85,'население 2023'!C:D,2,0)</f>
        <v>Саранск</v>
      </c>
      <c r="D85" s="9">
        <v>3.2000000000000001E-2</v>
      </c>
      <c r="E85" s="10">
        <v>1200</v>
      </c>
      <c r="F85" s="10">
        <v>390</v>
      </c>
      <c r="G85" s="10">
        <v>0</v>
      </c>
      <c r="H85" s="10">
        <v>1590</v>
      </c>
    </row>
    <row r="86" spans="2:8" ht="13.2">
      <c r="B86" s="6" t="s">
        <v>67</v>
      </c>
      <c r="C86" s="6" t="str">
        <f>VLOOKUP(B86,'население 2023'!C:D,2,0)</f>
        <v>Реутов</v>
      </c>
      <c r="D86" s="9">
        <v>1E-3</v>
      </c>
      <c r="E86" s="10">
        <v>1362</v>
      </c>
      <c r="F86" s="10">
        <v>146</v>
      </c>
      <c r="G86" s="10">
        <v>0</v>
      </c>
      <c r="H86" s="10">
        <v>1508</v>
      </c>
    </row>
    <row r="87" spans="2:8" ht="13.2">
      <c r="B87" s="6" t="s">
        <v>95</v>
      </c>
      <c r="C87" s="6" t="e">
        <f>VLOOKUP(B87,'население 2023'!C:D,2,0)</f>
        <v>#N/A</v>
      </c>
      <c r="D87" s="9">
        <v>2.4E-2</v>
      </c>
      <c r="E87" s="10">
        <v>1367</v>
      </c>
      <c r="F87" s="10">
        <v>0</v>
      </c>
      <c r="G87" s="10">
        <v>0</v>
      </c>
      <c r="H87" s="10">
        <v>1367</v>
      </c>
    </row>
    <row r="88" spans="2:8" ht="13.2">
      <c r="B88" s="6" t="s">
        <v>94</v>
      </c>
      <c r="C88" s="6" t="e">
        <f>VLOOKUP(B88,'население 2023'!C:D,2,0)</f>
        <v>#N/A</v>
      </c>
      <c r="D88" s="9">
        <v>0</v>
      </c>
      <c r="E88" s="10">
        <v>0</v>
      </c>
      <c r="F88" s="10">
        <v>1217</v>
      </c>
      <c r="G88" s="10">
        <v>0</v>
      </c>
      <c r="H88" s="10">
        <v>1217</v>
      </c>
    </row>
    <row r="89" spans="2:8" ht="13.2">
      <c r="B89" s="6" t="s">
        <v>104</v>
      </c>
      <c r="C89" s="6" t="str">
        <f>VLOOKUP(B89,'население 2023'!C:D,2,0)</f>
        <v>Сургут</v>
      </c>
      <c r="D89" s="9">
        <v>5.0000000000000001E-3</v>
      </c>
      <c r="E89" s="10">
        <v>0</v>
      </c>
      <c r="F89" s="10">
        <v>1191</v>
      </c>
      <c r="G89" s="10">
        <v>0</v>
      </c>
      <c r="H89" s="10">
        <v>1191</v>
      </c>
    </row>
    <row r="90" spans="2:8" ht="13.2">
      <c r="B90" s="6" t="s">
        <v>83</v>
      </c>
      <c r="C90" s="6" t="str">
        <f>VLOOKUP(B90,'население 2023'!C:D,2,0)</f>
        <v>Белгород</v>
      </c>
      <c r="D90" s="9">
        <v>6.0000000000000001E-3</v>
      </c>
      <c r="E90" s="10">
        <v>0</v>
      </c>
      <c r="F90" s="10">
        <v>973</v>
      </c>
      <c r="G90" s="10">
        <v>0</v>
      </c>
      <c r="H90" s="10">
        <v>973</v>
      </c>
    </row>
    <row r="91" spans="2:8" ht="13.2">
      <c r="B91" s="6" t="s">
        <v>98</v>
      </c>
      <c r="C91" s="6" t="str">
        <f>VLOOKUP(B91,'население 2023'!C:D,2,0)</f>
        <v>Пушкино</v>
      </c>
      <c r="D91" s="9">
        <v>0</v>
      </c>
      <c r="E91" s="10">
        <v>766</v>
      </c>
      <c r="F91" s="10">
        <v>194</v>
      </c>
      <c r="G91" s="10">
        <v>0</v>
      </c>
      <c r="H91" s="10">
        <v>960</v>
      </c>
    </row>
    <row r="92" spans="2:8" ht="13.2">
      <c r="B92" s="6" t="s">
        <v>116</v>
      </c>
      <c r="C92" s="6" t="e">
        <f>VLOOKUP(B92,'население 2023'!C:D,2,0)</f>
        <v>#N/A</v>
      </c>
      <c r="D92" s="9">
        <v>1E-3</v>
      </c>
      <c r="E92" s="10">
        <v>905</v>
      </c>
      <c r="F92" s="10">
        <v>0</v>
      </c>
      <c r="G92" s="10">
        <v>0</v>
      </c>
      <c r="H92" s="10">
        <v>905</v>
      </c>
    </row>
    <row r="93" spans="2:8" ht="13.2">
      <c r="B93" s="6" t="s">
        <v>103</v>
      </c>
      <c r="C93" s="6" t="str">
        <f>VLOOKUP(B93,'население 2023'!C:D,2,0)</f>
        <v>Раменское</v>
      </c>
      <c r="D93" s="9">
        <v>0</v>
      </c>
      <c r="E93" s="10">
        <v>877</v>
      </c>
      <c r="F93" s="10">
        <v>0</v>
      </c>
      <c r="G93" s="10">
        <v>0</v>
      </c>
      <c r="H93" s="10">
        <v>877</v>
      </c>
    </row>
    <row r="94" spans="2:8" ht="13.2">
      <c r="B94" s="6" t="s">
        <v>87</v>
      </c>
      <c r="C94" s="6" t="str">
        <f>VLOOKUP(B94,'население 2023'!C:D,2,0)</f>
        <v>Гатчина</v>
      </c>
      <c r="D94" s="9">
        <v>2E-3</v>
      </c>
      <c r="E94" s="10">
        <v>800</v>
      </c>
      <c r="F94" s="10">
        <v>69</v>
      </c>
      <c r="G94" s="10">
        <v>0</v>
      </c>
      <c r="H94" s="10">
        <v>869</v>
      </c>
    </row>
    <row r="95" spans="2:8" ht="13.2">
      <c r="B95" s="6" t="s">
        <v>84</v>
      </c>
      <c r="C95" s="6" t="e">
        <f>VLOOKUP(B95,'население 2023'!C:D,2,0)</f>
        <v>#N/A</v>
      </c>
      <c r="D95" s="9">
        <v>1E-3</v>
      </c>
      <c r="E95" s="10">
        <v>800</v>
      </c>
      <c r="F95" s="10">
        <v>0</v>
      </c>
      <c r="G95" s="10">
        <v>0</v>
      </c>
      <c r="H95" s="10">
        <v>800</v>
      </c>
    </row>
    <row r="96" spans="2:8" ht="13.2">
      <c r="B96" s="6" t="s">
        <v>78</v>
      </c>
      <c r="C96" s="6" t="e">
        <f>VLOOKUP(B96,'население 2023'!C:D,2,0)</f>
        <v>#N/A</v>
      </c>
      <c r="D96" s="9">
        <v>0</v>
      </c>
      <c r="E96" s="10">
        <v>433</v>
      </c>
      <c r="F96" s="10">
        <v>344</v>
      </c>
      <c r="G96" s="10">
        <v>0</v>
      </c>
      <c r="H96" s="10">
        <v>778</v>
      </c>
    </row>
    <row r="97" spans="2:8" ht="13.2">
      <c r="B97" s="6" t="s">
        <v>100</v>
      </c>
      <c r="C97" s="6" t="e">
        <f>VLOOKUP(B97,'население 2023'!C:D,2,0)</f>
        <v>#N/A</v>
      </c>
      <c r="D97" s="9">
        <v>0</v>
      </c>
      <c r="E97" s="10">
        <v>550</v>
      </c>
      <c r="F97" s="10">
        <v>25</v>
      </c>
      <c r="G97" s="10">
        <v>0</v>
      </c>
      <c r="H97" s="10">
        <v>575</v>
      </c>
    </row>
    <row r="98" spans="2:8" ht="13.2">
      <c r="B98" s="6" t="s">
        <v>106</v>
      </c>
      <c r="C98" s="6" t="str">
        <f>VLOOKUP(B98,'население 2023'!C:D,2,0)</f>
        <v>Истра</v>
      </c>
      <c r="D98" s="9">
        <v>0</v>
      </c>
      <c r="E98" s="10">
        <v>0</v>
      </c>
      <c r="F98" s="10">
        <v>513</v>
      </c>
      <c r="G98" s="10">
        <v>0</v>
      </c>
      <c r="H98" s="10">
        <v>513</v>
      </c>
    </row>
    <row r="99" spans="2:8" ht="13.2">
      <c r="B99" s="6" t="s">
        <v>117</v>
      </c>
      <c r="C99" s="6" t="str">
        <f>VLOOKUP(B99,'население 2023'!C:D,2,0)</f>
        <v>Наро-Фоминск</v>
      </c>
      <c r="D99" s="9">
        <v>0</v>
      </c>
      <c r="E99" s="10">
        <v>433</v>
      </c>
      <c r="F99" s="10">
        <v>0</v>
      </c>
      <c r="G99" s="10">
        <v>0</v>
      </c>
      <c r="H99" s="10">
        <v>433</v>
      </c>
    </row>
    <row r="100" spans="2:8" ht="13.2">
      <c r="B100" s="6" t="s">
        <v>91</v>
      </c>
      <c r="C100" s="6" t="str">
        <f>VLOOKUP(B100,'население 2023'!C:D,2,0)</f>
        <v>Электросталь</v>
      </c>
      <c r="D100" s="9">
        <v>0</v>
      </c>
      <c r="E100" s="10">
        <v>0</v>
      </c>
      <c r="F100" s="10">
        <v>432</v>
      </c>
      <c r="G100" s="10">
        <v>0</v>
      </c>
      <c r="H100" s="10">
        <v>432</v>
      </c>
    </row>
    <row r="101" spans="2:8" ht="13.2">
      <c r="B101" s="6" t="s">
        <v>118</v>
      </c>
      <c r="C101" s="6" t="str">
        <f>VLOOKUP(B101,'население 2023'!C:D,2,0)</f>
        <v>Шахты</v>
      </c>
      <c r="D101" s="9">
        <v>1.0999999999999999E-2</v>
      </c>
      <c r="E101" s="10">
        <v>0</v>
      </c>
      <c r="F101" s="10">
        <v>375</v>
      </c>
      <c r="G101" s="10">
        <v>0</v>
      </c>
      <c r="H101" s="10">
        <v>375</v>
      </c>
    </row>
    <row r="102" spans="2:8" ht="13.2">
      <c r="B102" s="6" t="s">
        <v>119</v>
      </c>
      <c r="C102" s="6" t="str">
        <f>VLOOKUP(B102,'население 2023'!C:D,2,0)</f>
        <v xml:space="preserve">Артем </v>
      </c>
      <c r="D102" s="9">
        <v>2.5999999999999999E-2</v>
      </c>
      <c r="E102" s="10">
        <v>309</v>
      </c>
      <c r="F102" s="10">
        <v>0</v>
      </c>
      <c r="G102" s="10">
        <v>0</v>
      </c>
      <c r="H102" s="10">
        <v>309</v>
      </c>
    </row>
    <row r="103" spans="2:8" ht="13.2">
      <c r="B103" s="6" t="s">
        <v>79</v>
      </c>
      <c r="C103" s="6" t="e">
        <f>VLOOKUP(B103,'население 2023'!C:D,2,0)</f>
        <v>#N/A</v>
      </c>
      <c r="D103" s="9">
        <v>0</v>
      </c>
      <c r="E103" s="10">
        <v>0</v>
      </c>
      <c r="F103" s="10">
        <v>304</v>
      </c>
      <c r="G103" s="10">
        <v>0</v>
      </c>
      <c r="H103" s="10">
        <v>304</v>
      </c>
    </row>
  </sheetData>
  <mergeCells count="1">
    <mergeCell ref="D2:H2"/>
  </mergeCells>
  <hyperlinks>
    <hyperlink ref="C2" r:id="rId1" xr:uid="{00000000-0004-0000-01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H1001"/>
  <sheetViews>
    <sheetView showGridLines="0" workbookViewId="0"/>
  </sheetViews>
  <sheetFormatPr defaultColWidth="12.6640625" defaultRowHeight="15.75" customHeight="1"/>
  <cols>
    <col min="1" max="1" width="0.33203125" customWidth="1"/>
  </cols>
  <sheetData>
    <row r="1" spans="2:8" ht="3.75" customHeight="1">
      <c r="D1" s="7"/>
    </row>
    <row r="2" spans="2:8" ht="13.8">
      <c r="B2" s="2" t="s">
        <v>120</v>
      </c>
      <c r="C2" s="5"/>
      <c r="D2" s="424" t="s">
        <v>121</v>
      </c>
      <c r="E2" s="419"/>
      <c r="F2" s="419"/>
      <c r="G2" s="419"/>
      <c r="H2" s="417"/>
    </row>
    <row r="3" spans="2:8" ht="13.2"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13.2">
      <c r="B4" s="6" t="s">
        <v>10</v>
      </c>
      <c r="C4" s="6" t="str">
        <f>VLOOKUP(B4,'население 2023'!C:D,2,0)</f>
        <v>Екб</v>
      </c>
      <c r="D4" s="9">
        <v>6.3E-2</v>
      </c>
      <c r="E4" s="10">
        <v>855628</v>
      </c>
      <c r="F4" s="10">
        <v>21412</v>
      </c>
      <c r="G4" s="10">
        <v>0</v>
      </c>
      <c r="H4" s="10">
        <v>877040</v>
      </c>
    </row>
    <row r="5" spans="2:8" ht="13.2">
      <c r="B5" s="6" t="s">
        <v>9</v>
      </c>
      <c r="C5" s="6" t="str">
        <f>VLOOKUP(B5,'население 2023'!C:D,2,0)</f>
        <v>СПб</v>
      </c>
      <c r="D5" s="9">
        <v>1.0999999999999999E-2</v>
      </c>
      <c r="E5" s="10">
        <v>593670</v>
      </c>
      <c r="F5" s="10">
        <v>6043</v>
      </c>
      <c r="G5" s="10">
        <v>0</v>
      </c>
      <c r="H5" s="10">
        <v>599713</v>
      </c>
    </row>
    <row r="6" spans="2:8" ht="13.2">
      <c r="B6" s="6" t="s">
        <v>12</v>
      </c>
      <c r="C6" s="6" t="str">
        <f>VLOOKUP(B6,'население 2023'!C:D,2,0)</f>
        <v>Нск</v>
      </c>
      <c r="D6" s="9">
        <v>4.3999999999999997E-2</v>
      </c>
      <c r="E6" s="10">
        <v>547588</v>
      </c>
      <c r="F6" s="10">
        <v>124483</v>
      </c>
      <c r="G6" s="10">
        <v>0</v>
      </c>
      <c r="H6" s="10">
        <v>680574</v>
      </c>
    </row>
    <row r="7" spans="2:8" ht="13.2">
      <c r="B7" s="6" t="s">
        <v>11</v>
      </c>
      <c r="C7" s="6" t="str">
        <f>VLOOKUP(B7,'население 2023'!C:D,2,0)</f>
        <v>НиНо</v>
      </c>
      <c r="D7" s="9">
        <v>8.2000000000000003E-2</v>
      </c>
      <c r="E7" s="10">
        <v>460734</v>
      </c>
      <c r="F7" s="10">
        <v>26875</v>
      </c>
      <c r="G7" s="10">
        <v>0</v>
      </c>
      <c r="H7" s="10">
        <v>487609</v>
      </c>
    </row>
    <row r="8" spans="2:8" ht="13.2">
      <c r="B8" s="6" t="s">
        <v>13</v>
      </c>
      <c r="C8" s="6" t="str">
        <f>VLOOKUP(B8,'население 2023'!C:D,2,0)</f>
        <v>Краснодар</v>
      </c>
      <c r="D8" s="9">
        <v>2.1000000000000001E-2</v>
      </c>
      <c r="E8" s="10">
        <v>426600</v>
      </c>
      <c r="F8" s="10">
        <v>41430</v>
      </c>
      <c r="G8" s="10">
        <v>0</v>
      </c>
      <c r="H8" s="10">
        <v>468030</v>
      </c>
    </row>
    <row r="9" spans="2:8" ht="13.2">
      <c r="B9" s="6" t="s">
        <v>17</v>
      </c>
      <c r="C9" s="6" t="str">
        <f>VLOOKUP(B9,'население 2023'!C:D,2,0)</f>
        <v>РнД</v>
      </c>
      <c r="D9" s="9">
        <v>0.03</v>
      </c>
      <c r="E9" s="10">
        <v>267994</v>
      </c>
      <c r="F9" s="10">
        <v>17883</v>
      </c>
      <c r="G9" s="10">
        <v>0</v>
      </c>
      <c r="H9" s="10">
        <v>285877</v>
      </c>
    </row>
    <row r="10" spans="2:8" ht="13.2">
      <c r="B10" s="6" t="s">
        <v>14</v>
      </c>
      <c r="C10" s="6" t="str">
        <f>VLOOKUP(B10,'население 2023'!C:D,2,0)</f>
        <v>Пермь</v>
      </c>
      <c r="D10" s="9">
        <v>8.5999999999999993E-2</v>
      </c>
      <c r="E10" s="10">
        <v>250382</v>
      </c>
      <c r="F10" s="10">
        <v>49825</v>
      </c>
      <c r="G10" s="10">
        <v>0</v>
      </c>
      <c r="H10" s="10">
        <v>300207</v>
      </c>
    </row>
    <row r="11" spans="2:8" ht="13.2">
      <c r="B11" s="6" t="s">
        <v>16</v>
      </c>
      <c r="C11" s="6" t="str">
        <f>VLOOKUP(B11,'население 2023'!C:D,2,0)</f>
        <v>Казань</v>
      </c>
      <c r="D11" s="9">
        <v>2.5000000000000001E-2</v>
      </c>
      <c r="E11" s="10">
        <v>203270</v>
      </c>
      <c r="F11" s="10">
        <v>32284</v>
      </c>
      <c r="G11" s="10">
        <v>0</v>
      </c>
      <c r="H11" s="10">
        <v>235554</v>
      </c>
    </row>
    <row r="12" spans="2:8" ht="13.2">
      <c r="B12" s="6" t="s">
        <v>18</v>
      </c>
      <c r="C12" s="6" t="str">
        <f>VLOOKUP(B12,'население 2023'!C:D,2,0)</f>
        <v>Влг</v>
      </c>
      <c r="D12" s="9">
        <v>8.7999999999999995E-2</v>
      </c>
      <c r="E12" s="10">
        <v>179548</v>
      </c>
      <c r="F12" s="10">
        <v>12564</v>
      </c>
      <c r="G12" s="10">
        <v>0</v>
      </c>
      <c r="H12" s="10">
        <v>192112</v>
      </c>
    </row>
    <row r="13" spans="2:8" ht="13.2">
      <c r="B13" s="6" t="s">
        <v>15</v>
      </c>
      <c r="C13" s="6" t="str">
        <f>VLOOKUP(B13,'население 2023'!C:D,2,0)</f>
        <v>Самара</v>
      </c>
      <c r="D13" s="9">
        <v>4.2999999999999997E-2</v>
      </c>
      <c r="E13" s="10">
        <v>150974</v>
      </c>
      <c r="F13" s="10">
        <v>44420</v>
      </c>
      <c r="G13" s="10">
        <v>0</v>
      </c>
      <c r="H13" s="10">
        <v>195394</v>
      </c>
    </row>
    <row r="14" spans="2:8" ht="13.2">
      <c r="B14" s="6" t="s">
        <v>20</v>
      </c>
      <c r="C14" s="6" t="str">
        <f>VLOOKUP(B14,'население 2023'!C:D,2,0)</f>
        <v>Омск</v>
      </c>
      <c r="D14" s="9">
        <v>5.2999999999999999E-2</v>
      </c>
      <c r="E14" s="10">
        <v>116796</v>
      </c>
      <c r="F14" s="10">
        <v>2971</v>
      </c>
      <c r="G14" s="10">
        <v>0</v>
      </c>
      <c r="H14" s="10">
        <v>119767</v>
      </c>
    </row>
    <row r="15" spans="2:8" ht="13.2">
      <c r="B15" s="6" t="s">
        <v>21</v>
      </c>
      <c r="C15" s="6" t="str">
        <f>VLOOKUP(B15,'население 2023'!C:D,2,0)</f>
        <v>Члб</v>
      </c>
      <c r="D15" s="9">
        <v>1.7999999999999999E-2</v>
      </c>
      <c r="E15" s="10">
        <v>91713</v>
      </c>
      <c r="F15" s="10">
        <v>22115</v>
      </c>
      <c r="G15" s="10">
        <v>0</v>
      </c>
      <c r="H15" s="10">
        <v>113828</v>
      </c>
    </row>
    <row r="16" spans="2:8" ht="13.2">
      <c r="B16" s="6" t="s">
        <v>22</v>
      </c>
      <c r="C16" s="6" t="str">
        <f>VLOOKUP(B16,'население 2023'!C:D,2,0)</f>
        <v>Уфа</v>
      </c>
      <c r="D16" s="9">
        <v>2.9000000000000001E-2</v>
      </c>
      <c r="E16" s="10">
        <v>84053</v>
      </c>
      <c r="F16" s="10">
        <v>20013</v>
      </c>
      <c r="G16" s="10">
        <v>0</v>
      </c>
      <c r="H16" s="10">
        <v>104066</v>
      </c>
    </row>
    <row r="17" spans="2:8" ht="13.2">
      <c r="B17" s="6" t="s">
        <v>24</v>
      </c>
      <c r="C17" s="6" t="str">
        <f>VLOOKUP(B17,'население 2023'!C:D,2,0)</f>
        <v>Калининград</v>
      </c>
      <c r="D17" s="9">
        <v>9.2999999999999999E-2</v>
      </c>
      <c r="E17" s="10">
        <v>76023</v>
      </c>
      <c r="F17" s="10">
        <v>18958</v>
      </c>
      <c r="G17" s="10">
        <v>0</v>
      </c>
      <c r="H17" s="10">
        <v>94981</v>
      </c>
    </row>
    <row r="18" spans="2:8" ht="13.2">
      <c r="B18" s="6" t="s">
        <v>23</v>
      </c>
      <c r="C18" s="6" t="str">
        <f>VLOOKUP(B18,'население 2023'!C:D,2,0)</f>
        <v>Тюмень</v>
      </c>
      <c r="D18" s="9">
        <v>2.4E-2</v>
      </c>
      <c r="E18" s="10">
        <v>65000</v>
      </c>
      <c r="F18" s="10">
        <v>7544</v>
      </c>
      <c r="G18" s="10">
        <v>0</v>
      </c>
      <c r="H18" s="10">
        <v>72544</v>
      </c>
    </row>
    <row r="19" spans="2:8" ht="13.2">
      <c r="B19" s="6" t="s">
        <v>25</v>
      </c>
      <c r="C19" s="6" t="str">
        <f>VLOOKUP(B19,'население 2023'!C:D,2,0)</f>
        <v>Саратов</v>
      </c>
      <c r="D19" s="9">
        <v>5.2999999999999999E-2</v>
      </c>
      <c r="E19" s="10">
        <v>64590</v>
      </c>
      <c r="F19" s="10">
        <v>22049</v>
      </c>
      <c r="G19" s="10">
        <v>0</v>
      </c>
      <c r="H19" s="10">
        <v>86639</v>
      </c>
    </row>
    <row r="20" spans="2:8" ht="13.2">
      <c r="B20" s="6" t="s">
        <v>26</v>
      </c>
      <c r="C20" s="6" t="str">
        <f>VLOOKUP(B20,'население 2023'!C:D,2,0)</f>
        <v>Москва</v>
      </c>
      <c r="D20" s="9">
        <v>1E-3</v>
      </c>
      <c r="E20" s="10">
        <v>64077</v>
      </c>
      <c r="F20" s="10">
        <v>33105</v>
      </c>
      <c r="G20" s="10">
        <v>1307</v>
      </c>
      <c r="H20" s="10">
        <v>98489</v>
      </c>
    </row>
    <row r="21" spans="2:8" ht="13.2">
      <c r="B21" s="6" t="s">
        <v>28</v>
      </c>
      <c r="C21" s="6" t="str">
        <f>VLOOKUP(B21,'население 2023'!C:D,2,0)</f>
        <v>Красноярск</v>
      </c>
      <c r="D21" s="9">
        <v>4.2000000000000003E-2</v>
      </c>
      <c r="E21" s="10">
        <v>61103</v>
      </c>
      <c r="F21" s="10">
        <v>6769</v>
      </c>
      <c r="G21" s="10">
        <v>0</v>
      </c>
      <c r="H21" s="10">
        <v>67872</v>
      </c>
    </row>
    <row r="22" spans="2:8" ht="13.2">
      <c r="B22" s="6" t="s">
        <v>27</v>
      </c>
      <c r="C22" s="6" t="str">
        <f>VLOOKUP(B22,'население 2023'!C:D,2,0)</f>
        <v>Ставрополь</v>
      </c>
      <c r="D22" s="9">
        <v>0.20799999999999999</v>
      </c>
      <c r="E22" s="10">
        <v>53352</v>
      </c>
      <c r="F22" s="10">
        <v>22989</v>
      </c>
      <c r="G22" s="10">
        <v>0</v>
      </c>
      <c r="H22" s="10">
        <v>76341</v>
      </c>
    </row>
    <row r="23" spans="2:8" ht="13.2">
      <c r="B23" s="6" t="s">
        <v>29</v>
      </c>
      <c r="C23" s="6" t="str">
        <f>VLOOKUP(B23,'население 2023'!C:D,2,0)</f>
        <v>Иваново</v>
      </c>
      <c r="D23" s="9">
        <v>0.20399999999999999</v>
      </c>
      <c r="E23" s="10">
        <v>40145</v>
      </c>
      <c r="F23" s="10">
        <v>20573</v>
      </c>
      <c r="G23" s="10">
        <v>0</v>
      </c>
      <c r="H23" s="10">
        <v>60718</v>
      </c>
    </row>
    <row r="24" spans="2:8" ht="13.2">
      <c r="B24" s="6" t="s">
        <v>34</v>
      </c>
      <c r="C24" s="6" t="str">
        <f>VLOOKUP(B24,'население 2023'!C:D,2,0)</f>
        <v>Иркутск</v>
      </c>
      <c r="D24" s="9">
        <v>0.113</v>
      </c>
      <c r="E24" s="10">
        <v>38400</v>
      </c>
      <c r="F24" s="10">
        <v>7295</v>
      </c>
      <c r="G24" s="10">
        <v>0</v>
      </c>
      <c r="H24" s="10">
        <v>45695</v>
      </c>
    </row>
    <row r="25" spans="2:8" ht="13.2">
      <c r="B25" s="6" t="s">
        <v>36</v>
      </c>
      <c r="C25" s="6" t="str">
        <f>VLOOKUP(B25,'население 2023'!C:D,2,0)</f>
        <v>Оренбург</v>
      </c>
      <c r="D25" s="9">
        <v>0.16700000000000001</v>
      </c>
      <c r="E25" s="10">
        <v>36497</v>
      </c>
      <c r="F25" s="10">
        <v>6178</v>
      </c>
      <c r="G25" s="10">
        <v>0</v>
      </c>
      <c r="H25" s="10">
        <v>42675</v>
      </c>
    </row>
    <row r="26" spans="2:8" ht="13.2">
      <c r="B26" s="6" t="s">
        <v>30</v>
      </c>
      <c r="C26" s="6" t="str">
        <f>VLOOKUP(B26,'население 2023'!C:D,2,0)</f>
        <v>Орел</v>
      </c>
      <c r="D26" s="9">
        <v>0.16400000000000001</v>
      </c>
      <c r="E26" s="10">
        <v>33400</v>
      </c>
      <c r="F26" s="10">
        <v>9047</v>
      </c>
      <c r="G26" s="10">
        <v>0</v>
      </c>
      <c r="H26" s="10">
        <v>42447</v>
      </c>
    </row>
    <row r="27" spans="2:8" ht="13.2">
      <c r="B27" s="6" t="s">
        <v>33</v>
      </c>
      <c r="C27" s="6" t="str">
        <f>VLOOKUP(B27,'население 2023'!C:D,2,0)</f>
        <v>Воронеж</v>
      </c>
      <c r="D27" s="9">
        <v>1.2E-2</v>
      </c>
      <c r="E27" s="10">
        <v>28632</v>
      </c>
      <c r="F27" s="10">
        <v>6549</v>
      </c>
      <c r="G27" s="10">
        <v>0</v>
      </c>
      <c r="H27" s="10">
        <v>35181</v>
      </c>
    </row>
    <row r="28" spans="2:8" ht="13.2">
      <c r="B28" s="6" t="s">
        <v>31</v>
      </c>
      <c r="C28" s="6" t="str">
        <f>VLOOKUP(B28,'население 2023'!C:D,2,0)</f>
        <v>Астрахань</v>
      </c>
      <c r="D28" s="9">
        <v>0.14699999999999999</v>
      </c>
      <c r="E28" s="10">
        <v>28000</v>
      </c>
      <c r="F28" s="10">
        <v>11937</v>
      </c>
      <c r="G28" s="10">
        <v>0</v>
      </c>
      <c r="H28" s="10">
        <v>39937</v>
      </c>
    </row>
    <row r="29" spans="2:8" ht="13.2">
      <c r="B29" s="6" t="s">
        <v>38</v>
      </c>
      <c r="C29" s="6" t="str">
        <f>VLOOKUP(B29,'население 2023'!C:D,2,0)</f>
        <v>Барнаул</v>
      </c>
      <c r="D29" s="9">
        <v>0.13900000000000001</v>
      </c>
      <c r="E29" s="10">
        <v>24500</v>
      </c>
      <c r="F29" s="10">
        <v>5225</v>
      </c>
      <c r="G29" s="10">
        <v>0</v>
      </c>
      <c r="H29" s="10">
        <v>29725</v>
      </c>
    </row>
    <row r="30" spans="2:8" ht="13.2">
      <c r="B30" s="6" t="s">
        <v>40</v>
      </c>
      <c r="C30" s="6" t="str">
        <f>VLOOKUP(B30,'население 2023'!C:D,2,0)</f>
        <v>Ульяновск</v>
      </c>
      <c r="D30" s="9">
        <v>0.11700000000000001</v>
      </c>
      <c r="E30" s="10">
        <v>24071</v>
      </c>
      <c r="F30" s="10">
        <v>3694</v>
      </c>
      <c r="G30" s="10">
        <v>0</v>
      </c>
      <c r="H30" s="10">
        <v>27765</v>
      </c>
    </row>
    <row r="31" spans="2:8" ht="13.2">
      <c r="B31" s="6" t="s">
        <v>32</v>
      </c>
      <c r="C31" s="6" t="str">
        <f>VLOOKUP(B31,'население 2023'!C:D,2,0)</f>
        <v>Тольятти</v>
      </c>
      <c r="D31" s="9">
        <v>0.152</v>
      </c>
      <c r="E31" s="10">
        <v>23100</v>
      </c>
      <c r="F31" s="10">
        <v>4154</v>
      </c>
      <c r="G31" s="10">
        <v>0</v>
      </c>
      <c r="H31" s="10">
        <v>27254</v>
      </c>
    </row>
    <row r="32" spans="2:8" ht="13.2">
      <c r="B32" s="6" t="s">
        <v>65</v>
      </c>
      <c r="C32" s="6" t="str">
        <f>VLOOKUP(B32,'население 2023'!C:D,2,0)</f>
        <v>Тула</v>
      </c>
      <c r="D32" s="9">
        <v>6.6000000000000003E-2</v>
      </c>
      <c r="E32" s="10">
        <v>20929</v>
      </c>
      <c r="F32" s="10">
        <v>206</v>
      </c>
      <c r="G32" s="10">
        <v>45</v>
      </c>
      <c r="H32" s="10">
        <v>21180</v>
      </c>
    </row>
    <row r="33" spans="2:8" ht="13.2">
      <c r="B33" s="6" t="s">
        <v>43</v>
      </c>
      <c r="C33" s="6" t="str">
        <f>VLOOKUP(B33,'население 2023'!C:D,2,0)</f>
        <v>Вологда</v>
      </c>
      <c r="D33" s="9">
        <v>0.32</v>
      </c>
      <c r="E33" s="10">
        <v>17667</v>
      </c>
      <c r="F33" s="10">
        <v>2911</v>
      </c>
      <c r="G33" s="10">
        <v>0</v>
      </c>
      <c r="H33" s="10">
        <v>20578</v>
      </c>
    </row>
    <row r="34" spans="2:8" ht="13.2">
      <c r="B34" s="6" t="s">
        <v>44</v>
      </c>
      <c r="C34" s="6" t="str">
        <f>VLOOKUP(B34,'население 2023'!C:D,2,0)</f>
        <v>Владивосток</v>
      </c>
      <c r="D34" s="9">
        <v>8.5999999999999993E-2</v>
      </c>
      <c r="E34" s="10">
        <v>17258</v>
      </c>
      <c r="F34" s="10">
        <v>1389</v>
      </c>
      <c r="G34" s="10">
        <v>0</v>
      </c>
      <c r="H34" s="10">
        <v>18647</v>
      </c>
    </row>
    <row r="35" spans="2:8" ht="13.2">
      <c r="B35" s="6" t="s">
        <v>39</v>
      </c>
      <c r="C35" s="6" t="str">
        <f>VLOOKUP(B35,'население 2023'!C:D,2,0)</f>
        <v>Чебоксары</v>
      </c>
      <c r="D35" s="9">
        <v>0.106</v>
      </c>
      <c r="E35" s="10">
        <v>15383</v>
      </c>
      <c r="F35" s="10">
        <v>1134</v>
      </c>
      <c r="G35" s="10">
        <v>0</v>
      </c>
      <c r="H35" s="10">
        <v>16517</v>
      </c>
    </row>
    <row r="36" spans="2:8" ht="13.2">
      <c r="B36" s="6" t="s">
        <v>50</v>
      </c>
      <c r="C36" s="6" t="e">
        <f>VLOOKUP(B36,'население 2023'!C:D,2,0)</f>
        <v>#N/A</v>
      </c>
      <c r="D36" s="9">
        <v>1.9E-2</v>
      </c>
      <c r="E36" s="10">
        <v>13579</v>
      </c>
      <c r="F36" s="10">
        <v>1599</v>
      </c>
      <c r="G36" s="10">
        <v>0</v>
      </c>
      <c r="H36" s="10">
        <v>15178</v>
      </c>
    </row>
    <row r="37" spans="2:8" ht="13.2">
      <c r="B37" s="6" t="s">
        <v>42</v>
      </c>
      <c r="C37" s="6" t="str">
        <f>VLOOKUP(B37,'население 2023'!C:D,2,0)</f>
        <v>Новороссийск</v>
      </c>
      <c r="D37" s="9">
        <v>7.6999999999999999E-2</v>
      </c>
      <c r="E37" s="10">
        <v>12603</v>
      </c>
      <c r="F37" s="10">
        <v>2853</v>
      </c>
      <c r="G37" s="10">
        <v>0</v>
      </c>
      <c r="H37" s="10">
        <v>15456</v>
      </c>
    </row>
    <row r="38" spans="2:8" ht="13.2">
      <c r="B38" s="6" t="s">
        <v>68</v>
      </c>
      <c r="C38" s="6" t="str">
        <f>VLOOKUP(B38,'население 2023'!C:D,2,0)</f>
        <v>Волжский</v>
      </c>
      <c r="D38" s="9">
        <v>0.05</v>
      </c>
      <c r="E38" s="10">
        <v>11304</v>
      </c>
      <c r="F38" s="10">
        <v>1350</v>
      </c>
      <c r="G38" s="10">
        <v>0</v>
      </c>
      <c r="H38" s="10">
        <v>12654</v>
      </c>
    </row>
    <row r="39" spans="2:8" ht="13.2">
      <c r="B39" s="6" t="s">
        <v>46</v>
      </c>
      <c r="C39" s="6" t="str">
        <f>VLOOKUP(B39,'население 2023'!C:D,2,0)</f>
        <v>Ижевск</v>
      </c>
      <c r="D39" s="9">
        <v>0.105</v>
      </c>
      <c r="E39" s="10">
        <v>10905</v>
      </c>
      <c r="F39" s="10">
        <v>1443</v>
      </c>
      <c r="G39" s="10">
        <v>0</v>
      </c>
      <c r="H39" s="10">
        <v>12348</v>
      </c>
    </row>
    <row r="40" spans="2:8" ht="13.2">
      <c r="B40" s="6" t="s">
        <v>58</v>
      </c>
      <c r="C40" s="6" t="str">
        <f>VLOOKUP(B40,'население 2023'!C:D,2,0)</f>
        <v>Рязань</v>
      </c>
      <c r="D40" s="9">
        <v>8.7999999999999995E-2</v>
      </c>
      <c r="E40" s="10">
        <v>10862</v>
      </c>
      <c r="F40" s="10">
        <v>1447</v>
      </c>
      <c r="G40" s="10">
        <v>0</v>
      </c>
      <c r="H40" s="10">
        <v>12309</v>
      </c>
    </row>
    <row r="41" spans="2:8" ht="13.2">
      <c r="B41" s="6" t="s">
        <v>48</v>
      </c>
      <c r="C41" s="6" t="e">
        <f>VLOOKUP(B41,'население 2023'!C:D,2,0)</f>
        <v>#N/A</v>
      </c>
      <c r="D41" s="9">
        <v>8.0000000000000002E-3</v>
      </c>
      <c r="E41" s="10">
        <v>9534</v>
      </c>
      <c r="F41" s="10">
        <v>868</v>
      </c>
      <c r="G41" s="10">
        <v>0</v>
      </c>
      <c r="H41" s="10">
        <v>10401</v>
      </c>
    </row>
    <row r="42" spans="2:8" ht="13.2">
      <c r="B42" s="6" t="s">
        <v>54</v>
      </c>
      <c r="C42" s="6" t="e">
        <f>VLOOKUP(B42,'население 2023'!C:D,2,0)</f>
        <v>#N/A</v>
      </c>
      <c r="D42" s="9">
        <v>7.0000000000000001E-3</v>
      </c>
      <c r="E42" s="10">
        <v>8891</v>
      </c>
      <c r="F42" s="10">
        <v>23</v>
      </c>
      <c r="G42" s="10">
        <v>0</v>
      </c>
      <c r="H42" s="10">
        <v>8914</v>
      </c>
    </row>
    <row r="43" spans="2:8" ht="13.2">
      <c r="B43" s="6" t="s">
        <v>52</v>
      </c>
      <c r="C43" s="6" t="str">
        <f>VLOOKUP(B43,'население 2023'!C:D,2,0)</f>
        <v>Томск</v>
      </c>
      <c r="D43" s="9">
        <v>7.2999999999999995E-2</v>
      </c>
      <c r="E43" s="10">
        <v>8500</v>
      </c>
      <c r="F43" s="10">
        <v>0</v>
      </c>
      <c r="G43" s="10">
        <v>0</v>
      </c>
      <c r="H43" s="10">
        <v>8500</v>
      </c>
    </row>
    <row r="44" spans="2:8" ht="13.2">
      <c r="B44" s="6" t="s">
        <v>37</v>
      </c>
      <c r="C44" s="6" t="str">
        <f>VLOOKUP(B44,'население 2023'!C:D,2,0)</f>
        <v>Набережные Челны</v>
      </c>
      <c r="D44" s="9">
        <v>0.16700000000000001</v>
      </c>
      <c r="E44" s="10">
        <v>8000</v>
      </c>
      <c r="F44" s="10">
        <v>6154</v>
      </c>
      <c r="G44" s="10">
        <v>0</v>
      </c>
      <c r="H44" s="10">
        <v>14154</v>
      </c>
    </row>
    <row r="45" spans="2:8" ht="13.2">
      <c r="B45" s="6" t="s">
        <v>57</v>
      </c>
      <c r="C45" s="6" t="str">
        <f>VLOOKUP(B45,'население 2023'!C:D,2,0)</f>
        <v>Макхачкала</v>
      </c>
      <c r="D45" s="9">
        <v>0.11600000000000001</v>
      </c>
      <c r="E45" s="10">
        <v>6425</v>
      </c>
      <c r="F45" s="10">
        <v>1284</v>
      </c>
      <c r="G45" s="10">
        <v>0</v>
      </c>
      <c r="H45" s="10">
        <v>7709</v>
      </c>
    </row>
    <row r="46" spans="2:8" ht="13.2">
      <c r="B46" s="6" t="s">
        <v>62</v>
      </c>
      <c r="C46" s="6" t="str">
        <f>VLOOKUP(B46,'население 2023'!C:D,2,0)</f>
        <v>Люберцы</v>
      </c>
      <c r="D46" s="9">
        <v>1E-3</v>
      </c>
      <c r="E46" s="10">
        <v>5633</v>
      </c>
      <c r="F46" s="10">
        <v>1058</v>
      </c>
      <c r="G46" s="10">
        <v>146</v>
      </c>
      <c r="H46" s="10">
        <v>6836</v>
      </c>
    </row>
    <row r="47" spans="2:8" ht="13.2">
      <c r="B47" s="6" t="s">
        <v>63</v>
      </c>
      <c r="C47" s="6" t="str">
        <f>VLOOKUP(B47,'население 2023'!C:D,2,0)</f>
        <v>Кемерово</v>
      </c>
      <c r="D47" s="9">
        <v>6.7000000000000004E-2</v>
      </c>
      <c r="E47" s="10">
        <v>5500</v>
      </c>
      <c r="F47" s="10">
        <v>573</v>
      </c>
      <c r="G47" s="10">
        <v>0</v>
      </c>
      <c r="H47" s="10">
        <v>6073</v>
      </c>
    </row>
    <row r="48" spans="2:8" ht="13.2">
      <c r="B48" s="6" t="s">
        <v>64</v>
      </c>
      <c r="C48" s="6" t="str">
        <f>VLOOKUP(B48,'население 2023'!C:D,2,0)</f>
        <v>Химки</v>
      </c>
      <c r="D48" s="9">
        <v>1E-3</v>
      </c>
      <c r="E48" s="10">
        <v>5451</v>
      </c>
      <c r="F48" s="10">
        <v>2112</v>
      </c>
      <c r="G48" s="10">
        <v>0</v>
      </c>
      <c r="H48" s="10">
        <v>7562</v>
      </c>
    </row>
    <row r="49" spans="2:8" ht="13.2">
      <c r="B49" s="6" t="s">
        <v>70</v>
      </c>
      <c r="C49" s="6" t="str">
        <f>VLOOKUP(B49,'население 2023'!C:D,2,0)</f>
        <v>Красногорск</v>
      </c>
      <c r="D49" s="9">
        <v>1E-3</v>
      </c>
      <c r="E49" s="10">
        <v>5296</v>
      </c>
      <c r="F49" s="10">
        <v>1316</v>
      </c>
      <c r="G49" s="10">
        <v>0</v>
      </c>
      <c r="H49" s="10">
        <v>6613</v>
      </c>
    </row>
    <row r="50" spans="2:8" ht="13.2">
      <c r="B50" s="6" t="s">
        <v>41</v>
      </c>
      <c r="C50" s="6" t="e">
        <f>VLOOKUP(B50,'население 2023'!C:D,2,0)</f>
        <v>#N/A</v>
      </c>
      <c r="D50" s="9">
        <v>3.0000000000000001E-3</v>
      </c>
      <c r="E50" s="10">
        <v>5122</v>
      </c>
      <c r="F50" s="10">
        <v>0</v>
      </c>
      <c r="G50" s="10">
        <v>0</v>
      </c>
      <c r="H50" s="10">
        <v>5122</v>
      </c>
    </row>
    <row r="51" spans="2:8" ht="13.2">
      <c r="B51" s="6" t="s">
        <v>51</v>
      </c>
      <c r="C51" s="6" t="str">
        <f>VLOOKUP(B51,'население 2023'!C:D,2,0)</f>
        <v>Одинцово</v>
      </c>
      <c r="D51" s="9">
        <v>1E-3</v>
      </c>
      <c r="E51" s="10">
        <v>5023</v>
      </c>
      <c r="F51" s="10">
        <v>101</v>
      </c>
      <c r="G51" s="10">
        <v>0</v>
      </c>
      <c r="H51" s="10">
        <v>5124</v>
      </c>
    </row>
    <row r="52" spans="2:8" ht="13.2">
      <c r="B52" s="6" t="s">
        <v>55</v>
      </c>
      <c r="C52" s="6" t="str">
        <f>VLOOKUP(B52,'население 2023'!C:D,2,0)</f>
        <v>Ярославль</v>
      </c>
      <c r="D52" s="9">
        <v>0.108</v>
      </c>
      <c r="E52" s="10">
        <v>4500</v>
      </c>
      <c r="F52" s="10">
        <v>2006</v>
      </c>
      <c r="G52" s="10">
        <v>0</v>
      </c>
      <c r="H52" s="10">
        <v>6506</v>
      </c>
    </row>
    <row r="53" spans="2:8" ht="13.2">
      <c r="B53" s="6" t="s">
        <v>72</v>
      </c>
      <c r="C53" s="6" t="str">
        <f>VLOOKUP(B53,'население 2023'!C:D,2,0)</f>
        <v>Видное</v>
      </c>
      <c r="D53" s="9">
        <v>1E-3</v>
      </c>
      <c r="E53" s="10">
        <v>4315</v>
      </c>
      <c r="F53" s="10">
        <v>2390</v>
      </c>
      <c r="G53" s="10">
        <v>0</v>
      </c>
      <c r="H53" s="10">
        <v>6704</v>
      </c>
    </row>
    <row r="54" spans="2:8" ht="13.2">
      <c r="B54" s="6" t="s">
        <v>56</v>
      </c>
      <c r="C54" s="6" t="str">
        <f>VLOOKUP(B54,'население 2023'!C:D,2,0)</f>
        <v>Липецк</v>
      </c>
      <c r="D54" s="9">
        <v>6.8000000000000005E-2</v>
      </c>
      <c r="E54" s="10">
        <v>4200</v>
      </c>
      <c r="F54" s="10">
        <v>750</v>
      </c>
      <c r="G54" s="10">
        <v>0</v>
      </c>
      <c r="H54" s="10">
        <v>4950</v>
      </c>
    </row>
    <row r="55" spans="2:8" ht="13.2">
      <c r="B55" s="6" t="s">
        <v>59</v>
      </c>
      <c r="C55" s="6" t="str">
        <f>VLOOKUP(B55,'население 2023'!C:D,2,0)</f>
        <v>Кострома</v>
      </c>
      <c r="D55" s="9">
        <v>0.188</v>
      </c>
      <c r="E55" s="10">
        <v>4000</v>
      </c>
      <c r="F55" s="10">
        <v>3483</v>
      </c>
      <c r="G55" s="10">
        <v>0</v>
      </c>
      <c r="H55" s="10">
        <v>7483</v>
      </c>
    </row>
    <row r="56" spans="2:8" ht="13.2">
      <c r="B56" s="6" t="s">
        <v>92</v>
      </c>
      <c r="C56" s="6" t="str">
        <f>VLOOKUP(B56,'население 2023'!C:D,2,0)</f>
        <v>Долгопрудный</v>
      </c>
      <c r="D56" s="9">
        <v>1E-3</v>
      </c>
      <c r="E56" s="10">
        <v>3743</v>
      </c>
      <c r="F56" s="10">
        <v>645</v>
      </c>
      <c r="G56" s="10">
        <v>0</v>
      </c>
      <c r="H56" s="10">
        <v>4388</v>
      </c>
    </row>
    <row r="57" spans="2:8" ht="13.2">
      <c r="B57" s="6" t="s">
        <v>73</v>
      </c>
      <c r="C57" s="6" t="str">
        <f>VLOOKUP(B57,'население 2023'!C:D,2,0)</f>
        <v>Нальчик</v>
      </c>
      <c r="D57" s="9">
        <v>0.10100000000000001</v>
      </c>
      <c r="E57" s="10">
        <v>3700</v>
      </c>
      <c r="F57" s="10">
        <v>2060</v>
      </c>
      <c r="G57" s="10">
        <v>0</v>
      </c>
      <c r="H57" s="10">
        <v>5760</v>
      </c>
    </row>
    <row r="58" spans="2:8" ht="13.2">
      <c r="B58" s="6" t="s">
        <v>113</v>
      </c>
      <c r="C58" s="6" t="e">
        <f>VLOOKUP(B58,'население 2023'!C:D,2,0)</f>
        <v>#N/A</v>
      </c>
      <c r="D58" s="9">
        <v>7.0000000000000001E-3</v>
      </c>
      <c r="E58" s="10">
        <v>3533</v>
      </c>
      <c r="F58" s="10">
        <v>0</v>
      </c>
      <c r="G58" s="10">
        <v>0</v>
      </c>
      <c r="H58" s="10">
        <v>3533</v>
      </c>
    </row>
    <row r="59" spans="2:8" ht="13.2">
      <c r="B59" s="6" t="s">
        <v>45</v>
      </c>
      <c r="C59" s="6" t="e">
        <f>VLOOKUP(B59,'население 2023'!C:D,2,0)</f>
        <v>#N/A</v>
      </c>
      <c r="D59" s="9">
        <v>4.0000000000000001E-3</v>
      </c>
      <c r="E59" s="10">
        <v>3530</v>
      </c>
      <c r="F59" s="10">
        <v>0</v>
      </c>
      <c r="G59" s="10">
        <v>0</v>
      </c>
      <c r="H59" s="10">
        <v>3530</v>
      </c>
    </row>
    <row r="60" spans="2:8" ht="13.2">
      <c r="B60" s="6" t="s">
        <v>75</v>
      </c>
      <c r="C60" s="6" t="str">
        <f>VLOOKUP(B60,'население 2023'!C:D,2,0)</f>
        <v>Петрозаводск</v>
      </c>
      <c r="D60" s="9">
        <v>0.11600000000000001</v>
      </c>
      <c r="E60" s="10">
        <v>3200</v>
      </c>
      <c r="F60" s="10">
        <v>2045</v>
      </c>
      <c r="G60" s="10">
        <v>0</v>
      </c>
      <c r="H60" s="10">
        <v>5245</v>
      </c>
    </row>
    <row r="61" spans="2:8" ht="13.2">
      <c r="B61" s="6" t="s">
        <v>86</v>
      </c>
      <c r="C61" s="6" t="str">
        <f>VLOOKUP(B61,'население 2023'!C:D,2,0)</f>
        <v>Мытищи</v>
      </c>
      <c r="D61" s="9">
        <v>1E-3</v>
      </c>
      <c r="E61" s="10">
        <v>2871</v>
      </c>
      <c r="F61" s="10">
        <v>768</v>
      </c>
      <c r="G61" s="10">
        <v>238</v>
      </c>
      <c r="H61" s="10">
        <v>9877</v>
      </c>
    </row>
    <row r="62" spans="2:8" ht="13.2">
      <c r="B62" s="6" t="s">
        <v>90</v>
      </c>
      <c r="C62" s="6" t="str">
        <f>VLOOKUP(B62,'население 2023'!C:D,2,0)</f>
        <v>Бор</v>
      </c>
      <c r="D62" s="9">
        <v>3.1E-2</v>
      </c>
      <c r="E62" s="10">
        <v>2757</v>
      </c>
      <c r="F62" s="10">
        <v>0</v>
      </c>
      <c r="G62" s="10">
        <v>0</v>
      </c>
      <c r="H62" s="10">
        <v>2757</v>
      </c>
    </row>
    <row r="63" spans="2:8" ht="13.2">
      <c r="B63" s="6" t="s">
        <v>53</v>
      </c>
      <c r="C63" s="6" t="str">
        <f>VLOOKUP(B63,'население 2023'!C:D,2,0)</f>
        <v>Подольск</v>
      </c>
      <c r="D63" s="9">
        <v>1E-3</v>
      </c>
      <c r="E63" s="10">
        <v>2696</v>
      </c>
      <c r="F63" s="10">
        <v>4816</v>
      </c>
      <c r="G63" s="10">
        <v>2140</v>
      </c>
      <c r="H63" s="10">
        <v>9652</v>
      </c>
    </row>
    <row r="64" spans="2:8" ht="13.2">
      <c r="B64" s="6" t="s">
        <v>19</v>
      </c>
      <c r="C64" s="6" t="str">
        <f>VLOOKUP(B64,'население 2023'!C:D,2,0)</f>
        <v>Сочи</v>
      </c>
      <c r="D64" s="9">
        <v>3.3000000000000002E-2</v>
      </c>
      <c r="E64" s="10">
        <v>2681</v>
      </c>
      <c r="F64" s="10">
        <v>35360</v>
      </c>
      <c r="G64" s="10">
        <v>0</v>
      </c>
      <c r="H64" s="10">
        <v>38041</v>
      </c>
    </row>
    <row r="65" spans="2:8" ht="13.2">
      <c r="B65" s="6" t="s">
        <v>82</v>
      </c>
      <c r="C65" s="6" t="str">
        <f>VLOOKUP(B65,'население 2023'!C:D,2,0)</f>
        <v>Бердск</v>
      </c>
      <c r="D65" s="9">
        <v>1.7000000000000001E-2</v>
      </c>
      <c r="E65" s="10">
        <v>2391</v>
      </c>
      <c r="F65" s="10">
        <v>2236</v>
      </c>
      <c r="G65" s="10">
        <v>0</v>
      </c>
      <c r="H65" s="10">
        <v>4627</v>
      </c>
    </row>
    <row r="66" spans="2:8" ht="13.2">
      <c r="B66" s="6" t="s">
        <v>95</v>
      </c>
      <c r="C66" s="6" t="e">
        <f>VLOOKUP(B66,'население 2023'!C:D,2,0)</f>
        <v>#N/A</v>
      </c>
      <c r="D66" s="9">
        <v>3.3000000000000002E-2</v>
      </c>
      <c r="E66" s="10">
        <v>2313</v>
      </c>
      <c r="F66" s="10">
        <v>0</v>
      </c>
      <c r="G66" s="10">
        <v>0</v>
      </c>
      <c r="H66" s="10">
        <v>2313</v>
      </c>
    </row>
    <row r="67" spans="2:8" ht="13.2">
      <c r="B67" s="6" t="s">
        <v>81</v>
      </c>
      <c r="C67" s="6" t="str">
        <f>VLOOKUP(B67,'население 2023'!C:D,2,0)</f>
        <v>Мурманск</v>
      </c>
      <c r="D67" s="9">
        <v>0.06</v>
      </c>
      <c r="E67" s="10">
        <v>2200</v>
      </c>
      <c r="F67" s="10">
        <v>887</v>
      </c>
      <c r="G67" s="10">
        <v>0</v>
      </c>
      <c r="H67" s="10">
        <v>3087</v>
      </c>
    </row>
    <row r="68" spans="2:8" ht="13.2">
      <c r="B68" s="6" t="s">
        <v>61</v>
      </c>
      <c r="C68" s="6" t="str">
        <f>VLOOKUP(B68,'население 2023'!C:D,2,0)</f>
        <v>Таганрог</v>
      </c>
      <c r="D68" s="9">
        <v>4.1000000000000002E-2</v>
      </c>
      <c r="E68" s="10">
        <v>2145</v>
      </c>
      <c r="F68" s="10">
        <v>554</v>
      </c>
      <c r="G68" s="10">
        <v>0</v>
      </c>
      <c r="H68" s="10">
        <v>2699</v>
      </c>
    </row>
    <row r="69" spans="2:8" ht="13.2">
      <c r="B69" s="6" t="s">
        <v>103</v>
      </c>
      <c r="C69" s="6" t="str">
        <f>VLOOKUP(B69,'население 2023'!C:D,2,0)</f>
        <v>Раменское</v>
      </c>
      <c r="D69" s="9">
        <v>1E-3</v>
      </c>
      <c r="E69" s="10">
        <v>2132</v>
      </c>
      <c r="F69" s="10">
        <v>84</v>
      </c>
      <c r="G69" s="10">
        <v>0</v>
      </c>
      <c r="H69" s="10">
        <v>2216</v>
      </c>
    </row>
    <row r="70" spans="2:8" ht="13.2">
      <c r="B70" s="6" t="s">
        <v>78</v>
      </c>
      <c r="C70" s="6" t="e">
        <f>VLOOKUP(B70,'население 2023'!C:D,2,0)</f>
        <v>#N/A</v>
      </c>
      <c r="D70" s="9">
        <v>1E-3</v>
      </c>
      <c r="E70" s="10">
        <v>1869</v>
      </c>
      <c r="F70" s="10">
        <v>2077</v>
      </c>
      <c r="G70" s="10">
        <v>0</v>
      </c>
      <c r="H70" s="10">
        <v>3946</v>
      </c>
    </row>
    <row r="71" spans="2:8" ht="13.2">
      <c r="B71" s="6" t="s">
        <v>93</v>
      </c>
      <c r="C71" s="6" t="str">
        <f>VLOOKUP(B71,'население 2023'!C:D,2,0)</f>
        <v>Энгельс</v>
      </c>
      <c r="D71" s="9">
        <v>0.02</v>
      </c>
      <c r="E71" s="10">
        <v>1810</v>
      </c>
      <c r="F71" s="10">
        <v>982</v>
      </c>
      <c r="G71" s="10">
        <v>0</v>
      </c>
      <c r="H71" s="10">
        <v>2792</v>
      </c>
    </row>
    <row r="72" spans="2:8" ht="13.2">
      <c r="B72" s="6" t="s">
        <v>69</v>
      </c>
      <c r="C72" s="6" t="str">
        <f>VLOOKUP(B72,'население 2023'!C:D,2,0)</f>
        <v>Стерлитамак</v>
      </c>
      <c r="D72" s="9">
        <v>0.17100000000000001</v>
      </c>
      <c r="E72" s="10">
        <v>1800</v>
      </c>
      <c r="F72" s="10">
        <v>1368</v>
      </c>
      <c r="G72" s="10">
        <v>0</v>
      </c>
      <c r="H72" s="10">
        <v>3168</v>
      </c>
    </row>
    <row r="73" spans="2:8" ht="13.2">
      <c r="B73" s="6" t="s">
        <v>71</v>
      </c>
      <c r="C73" s="6" t="str">
        <f>VLOOKUP(B73,'население 2023'!C:D,2,0)</f>
        <v>Владикавказ</v>
      </c>
      <c r="D73" s="9">
        <v>3.7999999999999999E-2</v>
      </c>
      <c r="E73" s="10">
        <v>1800</v>
      </c>
      <c r="F73" s="10">
        <v>331</v>
      </c>
      <c r="G73" s="10">
        <v>0</v>
      </c>
      <c r="H73" s="10">
        <v>2131</v>
      </c>
    </row>
    <row r="74" spans="2:8" ht="13.2">
      <c r="B74" s="6" t="s">
        <v>66</v>
      </c>
      <c r="C74" s="6" t="e">
        <f>VLOOKUP(B74,'население 2023'!C:D,2,0)</f>
        <v>#N/A</v>
      </c>
      <c r="D74" s="9">
        <v>0</v>
      </c>
      <c r="E74" s="10">
        <v>1737</v>
      </c>
      <c r="F74" s="10">
        <v>1078</v>
      </c>
      <c r="G74" s="10">
        <v>25</v>
      </c>
      <c r="H74" s="10">
        <v>2841</v>
      </c>
    </row>
    <row r="75" spans="2:8" ht="13.2">
      <c r="B75" s="6" t="s">
        <v>88</v>
      </c>
      <c r="C75" s="6" t="e">
        <f>VLOOKUP(B75,'население 2023'!C:D,2,0)</f>
        <v>#N/A</v>
      </c>
      <c r="D75" s="9">
        <v>1E-3</v>
      </c>
      <c r="E75" s="10">
        <v>1615</v>
      </c>
      <c r="F75" s="10">
        <v>2056</v>
      </c>
      <c r="G75" s="10">
        <v>0</v>
      </c>
      <c r="H75" s="10">
        <v>3671</v>
      </c>
    </row>
    <row r="76" spans="2:8" ht="13.2">
      <c r="B76" s="6" t="s">
        <v>99</v>
      </c>
      <c r="C76" s="6" t="str">
        <f>VLOOKUP(B76,'население 2023'!C:D,2,0)</f>
        <v>Дзержинск</v>
      </c>
      <c r="D76" s="9">
        <v>1.9E-2</v>
      </c>
      <c r="E76" s="10">
        <v>1472</v>
      </c>
      <c r="F76" s="10">
        <v>0</v>
      </c>
      <c r="G76" s="10">
        <v>0</v>
      </c>
      <c r="H76" s="10">
        <v>1472</v>
      </c>
    </row>
    <row r="77" spans="2:8" ht="13.2">
      <c r="B77" s="6" t="s">
        <v>35</v>
      </c>
      <c r="C77" s="6" t="e">
        <f>VLOOKUP(B77,'население 2023'!C:D,2,0)</f>
        <v>#N/A</v>
      </c>
      <c r="D77" s="9">
        <v>2.1000000000000001E-2</v>
      </c>
      <c r="E77" s="10">
        <v>1408</v>
      </c>
      <c r="F77" s="10">
        <v>8468</v>
      </c>
      <c r="G77" s="10">
        <v>0</v>
      </c>
      <c r="H77" s="10">
        <v>9876</v>
      </c>
    </row>
    <row r="78" spans="2:8" ht="13.2">
      <c r="B78" s="6" t="s">
        <v>74</v>
      </c>
      <c r="C78" s="6" t="str">
        <f>VLOOKUP(B78,'население 2023'!C:D,2,0)</f>
        <v>Магнитогорск</v>
      </c>
      <c r="D78" s="9">
        <v>0.158</v>
      </c>
      <c r="E78" s="10">
        <v>1200</v>
      </c>
      <c r="F78" s="10">
        <v>2085</v>
      </c>
      <c r="G78" s="10">
        <v>0</v>
      </c>
      <c r="H78" s="10">
        <v>3285</v>
      </c>
    </row>
    <row r="79" spans="2:8" ht="13.2">
      <c r="B79" s="6" t="s">
        <v>98</v>
      </c>
      <c r="C79" s="6" t="str">
        <f>VLOOKUP(B79,'население 2023'!C:D,2,0)</f>
        <v>Пушкино</v>
      </c>
      <c r="D79" s="9">
        <v>1E-3</v>
      </c>
      <c r="E79" s="10">
        <v>1130</v>
      </c>
      <c r="F79" s="10">
        <v>1743</v>
      </c>
      <c r="G79" s="10">
        <v>1167</v>
      </c>
      <c r="H79" s="10">
        <v>4040</v>
      </c>
    </row>
    <row r="80" spans="2:8" ht="13.2">
      <c r="B80" s="6" t="s">
        <v>94</v>
      </c>
      <c r="C80" s="6" t="e">
        <f>VLOOKUP(B80,'население 2023'!C:D,2,0)</f>
        <v>#N/A</v>
      </c>
      <c r="D80" s="9">
        <v>1E-3</v>
      </c>
      <c r="E80" s="10">
        <v>992</v>
      </c>
      <c r="F80" s="10">
        <v>796</v>
      </c>
      <c r="G80" s="10">
        <v>0</v>
      </c>
      <c r="H80" s="10">
        <v>1787</v>
      </c>
    </row>
    <row r="81" spans="2:8" ht="13.2">
      <c r="B81" s="6" t="s">
        <v>84</v>
      </c>
      <c r="C81" s="6" t="e">
        <f>VLOOKUP(B81,'население 2023'!C:D,2,0)</f>
        <v>#N/A</v>
      </c>
      <c r="D81" s="9">
        <v>2E-3</v>
      </c>
      <c r="E81" s="10">
        <v>833</v>
      </c>
      <c r="F81" s="10">
        <v>0</v>
      </c>
      <c r="G81" s="10">
        <v>0</v>
      </c>
      <c r="H81" s="10">
        <v>833</v>
      </c>
    </row>
    <row r="82" spans="2:8" ht="13.2">
      <c r="B82" s="6" t="s">
        <v>67</v>
      </c>
      <c r="C82" s="6" t="str">
        <f>VLOOKUP(B82,'население 2023'!C:D,2,0)</f>
        <v>Реутов</v>
      </c>
      <c r="D82" s="9">
        <v>0</v>
      </c>
      <c r="E82" s="10">
        <v>809</v>
      </c>
      <c r="F82" s="10">
        <v>270</v>
      </c>
      <c r="G82" s="10">
        <v>0</v>
      </c>
      <c r="H82" s="10">
        <v>1079</v>
      </c>
    </row>
    <row r="83" spans="2:8" ht="13.2">
      <c r="B83" s="6" t="s">
        <v>80</v>
      </c>
      <c r="C83" s="6" t="e">
        <f>VLOOKUP(B83,'население 2023'!C:D,2,0)</f>
        <v>#N/A</v>
      </c>
      <c r="D83" s="9">
        <v>0</v>
      </c>
      <c r="E83" s="10">
        <v>805</v>
      </c>
      <c r="F83" s="10">
        <v>580</v>
      </c>
      <c r="G83" s="10">
        <v>78</v>
      </c>
      <c r="H83" s="10">
        <v>1463</v>
      </c>
    </row>
    <row r="84" spans="2:8" ht="13.2">
      <c r="B84" s="6" t="s">
        <v>105</v>
      </c>
      <c r="C84" s="6" t="str">
        <f>VLOOKUP(B84,'население 2023'!C:D,2,0)</f>
        <v>Королев</v>
      </c>
      <c r="D84" s="9">
        <v>0</v>
      </c>
      <c r="E84" s="10">
        <v>650</v>
      </c>
      <c r="F84" s="10">
        <v>0</v>
      </c>
      <c r="G84" s="10">
        <v>263</v>
      </c>
      <c r="H84" s="10">
        <v>913</v>
      </c>
    </row>
    <row r="85" spans="2:8" ht="13.2">
      <c r="B85" s="6" t="s">
        <v>96</v>
      </c>
      <c r="C85" s="6" t="e">
        <f>VLOOKUP(B85,'население 2023'!C:D,2,0)</f>
        <v>#N/A</v>
      </c>
      <c r="D85" s="9">
        <v>1E-3</v>
      </c>
      <c r="E85" s="10">
        <v>600</v>
      </c>
      <c r="F85" s="10">
        <v>1460</v>
      </c>
      <c r="G85" s="10">
        <v>0</v>
      </c>
      <c r="H85" s="10">
        <v>2060</v>
      </c>
    </row>
    <row r="86" spans="2:8" ht="13.2">
      <c r="B86" s="6" t="s">
        <v>91</v>
      </c>
      <c r="C86" s="6" t="str">
        <f>VLOOKUP(B86,'население 2023'!C:D,2,0)</f>
        <v>Электросталь</v>
      </c>
      <c r="D86" s="9">
        <v>1E-3</v>
      </c>
      <c r="E86" s="10">
        <v>586</v>
      </c>
      <c r="F86" s="10">
        <v>549</v>
      </c>
      <c r="G86" s="10">
        <v>0</v>
      </c>
      <c r="H86" s="10">
        <v>1135</v>
      </c>
    </row>
    <row r="87" spans="2:8" ht="13.2">
      <c r="B87" s="6" t="s">
        <v>116</v>
      </c>
      <c r="C87" s="6" t="e">
        <f>VLOOKUP(B87,'население 2023'!C:D,2,0)</f>
        <v>#N/A</v>
      </c>
      <c r="D87" s="9">
        <v>1E-3</v>
      </c>
      <c r="E87" s="10">
        <v>500</v>
      </c>
      <c r="F87" s="10">
        <v>0</v>
      </c>
      <c r="G87" s="10">
        <v>0</v>
      </c>
      <c r="H87" s="10">
        <v>500</v>
      </c>
    </row>
    <row r="88" spans="2:8" ht="13.2">
      <c r="B88" s="6" t="s">
        <v>85</v>
      </c>
      <c r="C88" s="6" t="e">
        <f>VLOOKUP(B88,'население 2023'!C:D,2,0)</f>
        <v>#N/A</v>
      </c>
      <c r="D88" s="9">
        <v>1.0999999999999999E-2</v>
      </c>
      <c r="E88" s="10">
        <v>409</v>
      </c>
      <c r="F88" s="10">
        <v>115</v>
      </c>
      <c r="G88" s="10">
        <v>0</v>
      </c>
      <c r="H88" s="10">
        <v>524</v>
      </c>
    </row>
    <row r="89" spans="2:8" ht="13.2">
      <c r="B89" s="6" t="s">
        <v>122</v>
      </c>
      <c r="C89" s="6" t="str">
        <f>VLOOKUP(B89,'население 2023'!C:D,2,0)</f>
        <v>Солнечногорск</v>
      </c>
      <c r="D89" s="9">
        <v>1E-3</v>
      </c>
      <c r="E89" s="10">
        <v>364</v>
      </c>
      <c r="F89" s="10">
        <v>136</v>
      </c>
      <c r="G89" s="10">
        <v>0</v>
      </c>
      <c r="H89" s="10">
        <v>500</v>
      </c>
    </row>
    <row r="90" spans="2:8" ht="13.2">
      <c r="B90" s="6" t="s">
        <v>101</v>
      </c>
      <c r="C90" s="6" t="e">
        <f>VLOOKUP(B90,'население 2023'!C:D,2,0)</f>
        <v>#N/A</v>
      </c>
      <c r="D90" s="9">
        <v>0</v>
      </c>
      <c r="E90" s="10">
        <v>352</v>
      </c>
      <c r="F90" s="10">
        <v>381</v>
      </c>
      <c r="G90" s="10">
        <v>0</v>
      </c>
      <c r="H90" s="10">
        <v>733</v>
      </c>
    </row>
    <row r="91" spans="2:8" ht="13.2">
      <c r="B91" s="6" t="s">
        <v>110</v>
      </c>
      <c r="C91" s="6" t="str">
        <f>VLOOKUP(B91,'население 2023'!C:D,2,0)</f>
        <v>Каспийск</v>
      </c>
      <c r="D91" s="9">
        <v>7.2999999999999995E-2</v>
      </c>
      <c r="E91" s="10">
        <v>275</v>
      </c>
      <c r="F91" s="10">
        <v>521</v>
      </c>
      <c r="G91" s="10">
        <v>0</v>
      </c>
      <c r="H91" s="10">
        <v>796</v>
      </c>
    </row>
    <row r="92" spans="2:8" ht="13.2">
      <c r="B92" s="6" t="s">
        <v>47</v>
      </c>
      <c r="C92" s="6" t="str">
        <f>VLOOKUP(B92,'население 2023'!C:D,2,0)</f>
        <v>Пенза</v>
      </c>
      <c r="D92" s="9">
        <v>2.4E-2</v>
      </c>
      <c r="E92" s="10">
        <v>0</v>
      </c>
      <c r="F92" s="10">
        <v>13393</v>
      </c>
      <c r="G92" s="10">
        <v>0</v>
      </c>
      <c r="H92" s="10">
        <v>13393</v>
      </c>
    </row>
    <row r="93" spans="2:8" ht="13.2">
      <c r="B93" s="6" t="s">
        <v>60</v>
      </c>
      <c r="C93" s="6" t="str">
        <f>VLOOKUP(B93,'население 2023'!C:D,2,0)</f>
        <v>Тверь</v>
      </c>
      <c r="D93" s="9">
        <v>8.0000000000000002E-3</v>
      </c>
      <c r="E93" s="10">
        <v>0</v>
      </c>
      <c r="F93" s="10">
        <v>5709</v>
      </c>
      <c r="G93" s="10">
        <v>0</v>
      </c>
      <c r="H93" s="10">
        <v>5709</v>
      </c>
    </row>
    <row r="94" spans="2:8" ht="13.2">
      <c r="B94" s="6" t="s">
        <v>104</v>
      </c>
      <c r="C94" s="6" t="str">
        <f>VLOOKUP(B94,'население 2023'!C:D,2,0)</f>
        <v>Сургут</v>
      </c>
      <c r="D94" s="9">
        <v>1.2999999999999999E-2</v>
      </c>
      <c r="E94" s="10">
        <v>0</v>
      </c>
      <c r="F94" s="10">
        <v>3196</v>
      </c>
      <c r="G94" s="10">
        <v>0</v>
      </c>
      <c r="H94" s="10">
        <v>3196</v>
      </c>
    </row>
    <row r="95" spans="2:8" ht="13.2">
      <c r="B95" s="6" t="s">
        <v>77</v>
      </c>
      <c r="C95" s="6" t="str">
        <f>VLOOKUP(B95,'население 2023'!C:D,2,0)</f>
        <v>Нижний Тагил</v>
      </c>
      <c r="D95" s="9">
        <v>0.10299999999999999</v>
      </c>
      <c r="E95" s="10">
        <v>0</v>
      </c>
      <c r="F95" s="10">
        <v>2519</v>
      </c>
      <c r="G95" s="10">
        <v>0</v>
      </c>
      <c r="H95" s="10">
        <v>2519</v>
      </c>
    </row>
    <row r="96" spans="2:8" ht="13.2">
      <c r="B96" s="6" t="s">
        <v>83</v>
      </c>
      <c r="C96" s="6" t="str">
        <f>VLOOKUP(B96,'население 2023'!C:D,2,0)</f>
        <v>Белгород</v>
      </c>
      <c r="D96" s="9">
        <v>8.0000000000000002E-3</v>
      </c>
      <c r="E96" s="10">
        <v>0</v>
      </c>
      <c r="F96" s="10">
        <v>1471</v>
      </c>
      <c r="G96" s="10">
        <v>0</v>
      </c>
      <c r="H96" s="10">
        <v>1471</v>
      </c>
    </row>
    <row r="97" spans="2:8" ht="13.2">
      <c r="B97" s="6" t="s">
        <v>89</v>
      </c>
      <c r="C97" s="6" t="str">
        <f>VLOOKUP(B97,'население 2023'!C:D,2,0)</f>
        <v>Сыктывкар</v>
      </c>
      <c r="D97" s="9">
        <v>2.4E-2</v>
      </c>
      <c r="E97" s="10">
        <v>0</v>
      </c>
      <c r="F97" s="10">
        <v>1221</v>
      </c>
      <c r="G97" s="10">
        <v>0</v>
      </c>
      <c r="H97" s="10">
        <v>1221</v>
      </c>
    </row>
    <row r="98" spans="2:8" ht="13.2">
      <c r="B98" s="6" t="s">
        <v>76</v>
      </c>
      <c r="C98" s="6" t="str">
        <f>VLOOKUP(B98,'население 2023'!C:D,2,0)</f>
        <v>Тамбов</v>
      </c>
      <c r="D98" s="9">
        <v>2.9000000000000001E-2</v>
      </c>
      <c r="E98" s="10">
        <v>0</v>
      </c>
      <c r="F98" s="10">
        <v>1030</v>
      </c>
      <c r="G98" s="10">
        <v>0</v>
      </c>
      <c r="H98" s="10">
        <v>1030</v>
      </c>
    </row>
    <row r="99" spans="2:8" ht="13.2">
      <c r="B99" s="6" t="s">
        <v>115</v>
      </c>
      <c r="C99" s="6" t="str">
        <f>VLOOKUP(B99,'население 2023'!C:D,2,0)</f>
        <v>Саранск</v>
      </c>
      <c r="D99" s="9">
        <v>1.7999999999999999E-2</v>
      </c>
      <c r="E99" s="10">
        <v>0</v>
      </c>
      <c r="F99" s="10">
        <v>980</v>
      </c>
      <c r="G99" s="10">
        <v>0</v>
      </c>
      <c r="H99" s="10">
        <v>980</v>
      </c>
    </row>
    <row r="100" spans="2:8" ht="13.2">
      <c r="B100" s="6" t="s">
        <v>123</v>
      </c>
      <c r="C100" s="6" t="str">
        <f>VLOOKUP(B100,'население 2023'!C:D,2,0)</f>
        <v>Красноармейск</v>
      </c>
      <c r="D100" s="9">
        <v>2E-3</v>
      </c>
      <c r="E100" s="10">
        <v>0</v>
      </c>
      <c r="F100" s="10">
        <v>691</v>
      </c>
      <c r="G100" s="10">
        <v>0</v>
      </c>
      <c r="H100" s="10">
        <v>691</v>
      </c>
    </row>
    <row r="101" spans="2:8" ht="13.2">
      <c r="B101" s="6" t="s">
        <v>100</v>
      </c>
      <c r="C101" s="6" t="e">
        <f>VLOOKUP(B101,'население 2023'!C:D,2,0)</f>
        <v>#N/A</v>
      </c>
      <c r="D101" s="9">
        <v>0</v>
      </c>
      <c r="E101" s="10">
        <v>0</v>
      </c>
      <c r="F101" s="10">
        <v>657</v>
      </c>
      <c r="G101" s="10">
        <v>0</v>
      </c>
      <c r="H101" s="10">
        <v>657</v>
      </c>
    </row>
    <row r="102" spans="2:8" ht="13.2">
      <c r="B102" s="6" t="s">
        <v>124</v>
      </c>
      <c r="C102" s="6" t="str">
        <f>VLOOKUP(B102,'население 2023'!C:D,2,0)</f>
        <v>Серпухов</v>
      </c>
      <c r="D102" s="9">
        <v>1E-3</v>
      </c>
      <c r="E102" s="10">
        <v>0</v>
      </c>
      <c r="F102" s="10">
        <v>481</v>
      </c>
      <c r="G102" s="10">
        <v>0</v>
      </c>
      <c r="H102" s="10">
        <v>481</v>
      </c>
    </row>
    <row r="103" spans="2:8" ht="13.2">
      <c r="B103" s="11" t="s">
        <v>118</v>
      </c>
      <c r="C103" s="11" t="str">
        <f>VLOOKUP(B103,'население 2023'!C:D,2,0)</f>
        <v>Шахты</v>
      </c>
      <c r="D103" s="12">
        <v>1.4E-2</v>
      </c>
      <c r="E103" s="13">
        <v>0</v>
      </c>
      <c r="F103" s="13">
        <v>387</v>
      </c>
      <c r="G103" s="13">
        <v>0</v>
      </c>
      <c r="H103" s="13">
        <v>387</v>
      </c>
    </row>
    <row r="104" spans="2:8" ht="13.2">
      <c r="D104" s="7"/>
    </row>
    <row r="105" spans="2:8" ht="13.2">
      <c r="D105" s="7"/>
    </row>
    <row r="106" spans="2:8" ht="13.2">
      <c r="D106" s="7"/>
    </row>
    <row r="107" spans="2:8" ht="13.2">
      <c r="D107" s="7"/>
    </row>
    <row r="108" spans="2:8" ht="13.2">
      <c r="D108" s="7"/>
    </row>
    <row r="109" spans="2:8" ht="13.2">
      <c r="D109" s="7"/>
    </row>
    <row r="110" spans="2:8" ht="13.2">
      <c r="D110" s="7"/>
    </row>
    <row r="111" spans="2:8" ht="13.2">
      <c r="D111" s="7"/>
    </row>
    <row r="112" spans="2:8" ht="13.2">
      <c r="D112" s="7"/>
    </row>
    <row r="113" spans="4:4" ht="13.2">
      <c r="D113" s="7"/>
    </row>
    <row r="114" spans="4:4" ht="13.2">
      <c r="D114" s="7"/>
    </row>
    <row r="115" spans="4:4" ht="13.2">
      <c r="D115" s="7"/>
    </row>
    <row r="116" spans="4:4" ht="13.2">
      <c r="D116" s="7"/>
    </row>
    <row r="117" spans="4:4" ht="13.2">
      <c r="D117" s="7"/>
    </row>
    <row r="118" spans="4:4" ht="13.2">
      <c r="D118" s="7"/>
    </row>
    <row r="119" spans="4:4" ht="13.2">
      <c r="D119" s="7"/>
    </row>
    <row r="120" spans="4:4" ht="13.2">
      <c r="D120" s="7"/>
    </row>
    <row r="121" spans="4:4" ht="13.2">
      <c r="D121" s="7"/>
    </row>
    <row r="122" spans="4:4" ht="13.2">
      <c r="D122" s="7"/>
    </row>
    <row r="123" spans="4:4" ht="13.2">
      <c r="D123" s="7"/>
    </row>
    <row r="124" spans="4:4" ht="13.2">
      <c r="D124" s="7"/>
    </row>
    <row r="125" spans="4:4" ht="13.2">
      <c r="D125" s="7"/>
    </row>
    <row r="126" spans="4:4" ht="13.2">
      <c r="D126" s="7"/>
    </row>
    <row r="127" spans="4:4" ht="13.2">
      <c r="D127" s="7"/>
    </row>
    <row r="128" spans="4:4" ht="13.2">
      <c r="D128" s="7"/>
    </row>
    <row r="129" spans="4:4" ht="13.2">
      <c r="D129" s="7"/>
    </row>
    <row r="130" spans="4:4" ht="13.2">
      <c r="D130" s="7"/>
    </row>
    <row r="131" spans="4:4" ht="13.2">
      <c r="D131" s="7"/>
    </row>
    <row r="132" spans="4:4" ht="13.2">
      <c r="D132" s="7"/>
    </row>
    <row r="133" spans="4:4" ht="13.2">
      <c r="D133" s="7"/>
    </row>
    <row r="134" spans="4:4" ht="13.2">
      <c r="D134" s="7"/>
    </row>
    <row r="135" spans="4:4" ht="13.2">
      <c r="D135" s="7"/>
    </row>
    <row r="136" spans="4:4" ht="13.2">
      <c r="D136" s="7"/>
    </row>
    <row r="137" spans="4:4" ht="13.2">
      <c r="D137" s="7"/>
    </row>
    <row r="138" spans="4:4" ht="13.2">
      <c r="D138" s="7"/>
    </row>
    <row r="139" spans="4:4" ht="13.2">
      <c r="D139" s="7"/>
    </row>
    <row r="140" spans="4:4" ht="13.2">
      <c r="D140" s="7"/>
    </row>
    <row r="141" spans="4:4" ht="13.2">
      <c r="D141" s="7"/>
    </row>
    <row r="142" spans="4:4" ht="13.2">
      <c r="D142" s="7"/>
    </row>
    <row r="143" spans="4:4" ht="13.2">
      <c r="D143" s="7"/>
    </row>
    <row r="144" spans="4:4" ht="13.2">
      <c r="D144" s="7"/>
    </row>
    <row r="145" spans="4:4" ht="13.2">
      <c r="D145" s="7"/>
    </row>
    <row r="146" spans="4:4" ht="13.2">
      <c r="D146" s="7"/>
    </row>
    <row r="147" spans="4:4" ht="13.2">
      <c r="D147" s="7"/>
    </row>
    <row r="148" spans="4:4" ht="13.2">
      <c r="D148" s="7"/>
    </row>
    <row r="149" spans="4:4" ht="13.2">
      <c r="D149" s="7"/>
    </row>
    <row r="150" spans="4:4" ht="13.2">
      <c r="D150" s="7"/>
    </row>
    <row r="151" spans="4:4" ht="13.2">
      <c r="D151" s="7"/>
    </row>
    <row r="152" spans="4:4" ht="13.2">
      <c r="D152" s="7"/>
    </row>
    <row r="153" spans="4:4" ht="13.2">
      <c r="D153" s="7"/>
    </row>
    <row r="154" spans="4:4" ht="13.2">
      <c r="D154" s="7"/>
    </row>
    <row r="155" spans="4:4" ht="13.2">
      <c r="D155" s="7"/>
    </row>
    <row r="156" spans="4:4" ht="13.2">
      <c r="D156" s="7"/>
    </row>
    <row r="157" spans="4:4" ht="13.2">
      <c r="D157" s="7"/>
    </row>
    <row r="158" spans="4:4" ht="13.2">
      <c r="D158" s="7"/>
    </row>
    <row r="159" spans="4:4" ht="13.2">
      <c r="D159" s="7"/>
    </row>
    <row r="160" spans="4:4" ht="13.2">
      <c r="D160" s="7"/>
    </row>
    <row r="161" spans="4:4" ht="13.2">
      <c r="D161" s="7"/>
    </row>
    <row r="162" spans="4:4" ht="13.2">
      <c r="D162" s="7"/>
    </row>
    <row r="163" spans="4:4" ht="13.2">
      <c r="D163" s="7"/>
    </row>
    <row r="164" spans="4:4" ht="13.2">
      <c r="D164" s="7"/>
    </row>
    <row r="165" spans="4:4" ht="13.2">
      <c r="D165" s="7"/>
    </row>
    <row r="166" spans="4:4" ht="13.2">
      <c r="D166" s="7"/>
    </row>
    <row r="167" spans="4:4" ht="13.2">
      <c r="D167" s="7"/>
    </row>
    <row r="168" spans="4:4" ht="13.2">
      <c r="D168" s="7"/>
    </row>
    <row r="169" spans="4:4" ht="13.2">
      <c r="D169" s="7"/>
    </row>
    <row r="170" spans="4:4" ht="13.2">
      <c r="D170" s="7"/>
    </row>
    <row r="171" spans="4:4" ht="13.2">
      <c r="D171" s="7"/>
    </row>
    <row r="172" spans="4:4" ht="13.2">
      <c r="D172" s="7"/>
    </row>
    <row r="173" spans="4:4" ht="13.2">
      <c r="D173" s="7"/>
    </row>
    <row r="174" spans="4:4" ht="13.2">
      <c r="D174" s="7"/>
    </row>
    <row r="175" spans="4:4" ht="13.2">
      <c r="D175" s="7"/>
    </row>
    <row r="176" spans="4:4" ht="13.2">
      <c r="D176" s="7"/>
    </row>
    <row r="177" spans="4:4" ht="13.2">
      <c r="D177" s="7"/>
    </row>
    <row r="178" spans="4:4" ht="13.2">
      <c r="D178" s="7"/>
    </row>
    <row r="179" spans="4:4" ht="13.2">
      <c r="D179" s="7"/>
    </row>
    <row r="180" spans="4:4" ht="13.2">
      <c r="D180" s="7"/>
    </row>
    <row r="181" spans="4:4" ht="13.2">
      <c r="D181" s="7"/>
    </row>
    <row r="182" spans="4:4" ht="13.2">
      <c r="D182" s="7"/>
    </row>
    <row r="183" spans="4:4" ht="13.2">
      <c r="D183" s="7"/>
    </row>
    <row r="184" spans="4:4" ht="13.2">
      <c r="D184" s="7"/>
    </row>
    <row r="185" spans="4:4" ht="13.2">
      <c r="D185" s="7"/>
    </row>
    <row r="186" spans="4:4" ht="13.2">
      <c r="D186" s="7"/>
    </row>
    <row r="187" spans="4:4" ht="13.2">
      <c r="D187" s="7"/>
    </row>
    <row r="188" spans="4:4" ht="13.2">
      <c r="D188" s="7"/>
    </row>
    <row r="189" spans="4:4" ht="13.2">
      <c r="D189" s="7"/>
    </row>
    <row r="190" spans="4:4" ht="13.2">
      <c r="D190" s="7"/>
    </row>
    <row r="191" spans="4:4" ht="13.2">
      <c r="D191" s="7"/>
    </row>
    <row r="192" spans="4:4" ht="13.2">
      <c r="D192" s="7"/>
    </row>
    <row r="193" spans="4:4" ht="13.2">
      <c r="D193" s="7"/>
    </row>
    <row r="194" spans="4:4" ht="13.2">
      <c r="D194" s="7"/>
    </row>
    <row r="195" spans="4:4" ht="13.2">
      <c r="D195" s="7"/>
    </row>
    <row r="196" spans="4:4" ht="13.2">
      <c r="D196" s="7"/>
    </row>
    <row r="197" spans="4:4" ht="13.2">
      <c r="D197" s="7"/>
    </row>
    <row r="198" spans="4:4" ht="13.2">
      <c r="D198" s="7"/>
    </row>
    <row r="199" spans="4:4" ht="13.2">
      <c r="D199" s="7"/>
    </row>
    <row r="200" spans="4:4" ht="13.2">
      <c r="D200" s="7"/>
    </row>
    <row r="201" spans="4:4" ht="13.2">
      <c r="D201" s="7"/>
    </row>
    <row r="202" spans="4:4" ht="13.2">
      <c r="D202" s="7"/>
    </row>
    <row r="203" spans="4:4" ht="13.2">
      <c r="D203" s="7"/>
    </row>
    <row r="204" spans="4:4" ht="13.2">
      <c r="D204" s="7"/>
    </row>
    <row r="205" spans="4:4" ht="13.2">
      <c r="D205" s="7"/>
    </row>
    <row r="206" spans="4:4" ht="13.2">
      <c r="D206" s="7"/>
    </row>
    <row r="207" spans="4:4" ht="13.2">
      <c r="D207" s="7"/>
    </row>
    <row r="208" spans="4:4" ht="13.2">
      <c r="D208" s="7"/>
    </row>
    <row r="209" spans="4:4" ht="13.2">
      <c r="D209" s="7"/>
    </row>
    <row r="210" spans="4:4" ht="13.2">
      <c r="D210" s="7"/>
    </row>
    <row r="211" spans="4:4" ht="13.2">
      <c r="D211" s="7"/>
    </row>
    <row r="212" spans="4:4" ht="13.2">
      <c r="D212" s="7"/>
    </row>
    <row r="213" spans="4:4" ht="13.2">
      <c r="D213" s="7"/>
    </row>
    <row r="214" spans="4:4" ht="13.2">
      <c r="D214" s="7"/>
    </row>
    <row r="215" spans="4:4" ht="13.2">
      <c r="D215" s="7"/>
    </row>
    <row r="216" spans="4:4" ht="13.2">
      <c r="D216" s="7"/>
    </row>
    <row r="217" spans="4:4" ht="13.2">
      <c r="D217" s="7"/>
    </row>
    <row r="218" spans="4:4" ht="13.2">
      <c r="D218" s="7"/>
    </row>
    <row r="219" spans="4:4" ht="13.2">
      <c r="D219" s="7"/>
    </row>
    <row r="220" spans="4:4" ht="13.2">
      <c r="D220" s="7"/>
    </row>
    <row r="221" spans="4:4" ht="13.2">
      <c r="D221" s="7"/>
    </row>
    <row r="222" spans="4:4" ht="13.2">
      <c r="D222" s="7"/>
    </row>
    <row r="223" spans="4:4" ht="13.2">
      <c r="D223" s="7"/>
    </row>
    <row r="224" spans="4:4" ht="13.2">
      <c r="D224" s="7"/>
    </row>
    <row r="225" spans="4:4" ht="13.2">
      <c r="D225" s="7"/>
    </row>
    <row r="226" spans="4:4" ht="13.2">
      <c r="D226" s="7"/>
    </row>
    <row r="227" spans="4:4" ht="13.2">
      <c r="D227" s="7"/>
    </row>
    <row r="228" spans="4:4" ht="13.2">
      <c r="D228" s="7"/>
    </row>
    <row r="229" spans="4:4" ht="13.2">
      <c r="D229" s="7"/>
    </row>
    <row r="230" spans="4:4" ht="13.2">
      <c r="D230" s="7"/>
    </row>
    <row r="231" spans="4:4" ht="13.2">
      <c r="D231" s="7"/>
    </row>
    <row r="232" spans="4:4" ht="13.2">
      <c r="D232" s="7"/>
    </row>
    <row r="233" spans="4:4" ht="13.2">
      <c r="D233" s="7"/>
    </row>
    <row r="234" spans="4:4" ht="13.2">
      <c r="D234" s="7"/>
    </row>
    <row r="235" spans="4:4" ht="13.2">
      <c r="D235" s="7"/>
    </row>
    <row r="236" spans="4:4" ht="13.2">
      <c r="D236" s="7"/>
    </row>
    <row r="237" spans="4:4" ht="13.2">
      <c r="D237" s="7"/>
    </row>
    <row r="238" spans="4:4" ht="13.2">
      <c r="D238" s="7"/>
    </row>
    <row r="239" spans="4:4" ht="13.2">
      <c r="D239" s="7"/>
    </row>
    <row r="240" spans="4:4" ht="13.2">
      <c r="D240" s="7"/>
    </row>
    <row r="241" spans="4:4" ht="13.2">
      <c r="D241" s="7"/>
    </row>
    <row r="242" spans="4:4" ht="13.2">
      <c r="D242" s="7"/>
    </row>
    <row r="243" spans="4:4" ht="13.2">
      <c r="D243" s="7"/>
    </row>
    <row r="244" spans="4:4" ht="13.2">
      <c r="D244" s="7"/>
    </row>
    <row r="245" spans="4:4" ht="13.2">
      <c r="D245" s="7"/>
    </row>
    <row r="246" spans="4:4" ht="13.2">
      <c r="D246" s="7"/>
    </row>
    <row r="247" spans="4:4" ht="13.2">
      <c r="D247" s="7"/>
    </row>
    <row r="248" spans="4:4" ht="13.2">
      <c r="D248" s="7"/>
    </row>
    <row r="249" spans="4:4" ht="13.2">
      <c r="D249" s="7"/>
    </row>
    <row r="250" spans="4:4" ht="13.2">
      <c r="D250" s="7"/>
    </row>
    <row r="251" spans="4:4" ht="13.2">
      <c r="D251" s="7"/>
    </row>
    <row r="252" spans="4:4" ht="13.2">
      <c r="D252" s="7"/>
    </row>
    <row r="253" spans="4:4" ht="13.2">
      <c r="D253" s="7"/>
    </row>
    <row r="254" spans="4:4" ht="13.2">
      <c r="D254" s="7"/>
    </row>
    <row r="255" spans="4:4" ht="13.2">
      <c r="D255" s="7"/>
    </row>
    <row r="256" spans="4:4" ht="13.2">
      <c r="D256" s="7"/>
    </row>
    <row r="257" spans="4:4" ht="13.2">
      <c r="D257" s="7"/>
    </row>
    <row r="258" spans="4:4" ht="13.2">
      <c r="D258" s="7"/>
    </row>
    <row r="259" spans="4:4" ht="13.2">
      <c r="D259" s="7"/>
    </row>
    <row r="260" spans="4:4" ht="13.2">
      <c r="D260" s="7"/>
    </row>
    <row r="261" spans="4:4" ht="13.2">
      <c r="D261" s="7"/>
    </row>
    <row r="262" spans="4:4" ht="13.2">
      <c r="D262" s="7"/>
    </row>
    <row r="263" spans="4:4" ht="13.2">
      <c r="D263" s="7"/>
    </row>
    <row r="264" spans="4:4" ht="13.2">
      <c r="D264" s="7"/>
    </row>
    <row r="265" spans="4:4" ht="13.2">
      <c r="D265" s="7"/>
    </row>
    <row r="266" spans="4:4" ht="13.2">
      <c r="D266" s="7"/>
    </row>
    <row r="267" spans="4:4" ht="13.2">
      <c r="D267" s="7"/>
    </row>
    <row r="268" spans="4:4" ht="13.2">
      <c r="D268" s="7"/>
    </row>
    <row r="269" spans="4:4" ht="13.2">
      <c r="D269" s="7"/>
    </row>
    <row r="270" spans="4:4" ht="13.2">
      <c r="D270" s="7"/>
    </row>
    <row r="271" spans="4:4" ht="13.2">
      <c r="D271" s="7"/>
    </row>
    <row r="272" spans="4:4" ht="13.2">
      <c r="D272" s="7"/>
    </row>
    <row r="273" spans="4:4" ht="13.2">
      <c r="D273" s="7"/>
    </row>
    <row r="274" spans="4:4" ht="13.2">
      <c r="D274" s="7"/>
    </row>
    <row r="275" spans="4:4" ht="13.2">
      <c r="D275" s="7"/>
    </row>
    <row r="276" spans="4:4" ht="13.2">
      <c r="D276" s="7"/>
    </row>
    <row r="277" spans="4:4" ht="13.2">
      <c r="D277" s="7"/>
    </row>
    <row r="278" spans="4:4" ht="13.2">
      <c r="D278" s="7"/>
    </row>
    <row r="279" spans="4:4" ht="13.2">
      <c r="D279" s="7"/>
    </row>
    <row r="280" spans="4:4" ht="13.2">
      <c r="D280" s="7"/>
    </row>
    <row r="281" spans="4:4" ht="13.2">
      <c r="D281" s="7"/>
    </row>
    <row r="282" spans="4:4" ht="13.2">
      <c r="D282" s="7"/>
    </row>
    <row r="283" spans="4:4" ht="13.2">
      <c r="D283" s="7"/>
    </row>
    <row r="284" spans="4:4" ht="13.2">
      <c r="D284" s="7"/>
    </row>
    <row r="285" spans="4:4" ht="13.2">
      <c r="D285" s="7"/>
    </row>
    <row r="286" spans="4:4" ht="13.2">
      <c r="D286" s="7"/>
    </row>
    <row r="287" spans="4:4" ht="13.2">
      <c r="D287" s="7"/>
    </row>
    <row r="288" spans="4:4" ht="13.2">
      <c r="D288" s="7"/>
    </row>
    <row r="289" spans="4:4" ht="13.2">
      <c r="D289" s="7"/>
    </row>
    <row r="290" spans="4:4" ht="13.2">
      <c r="D290" s="7"/>
    </row>
    <row r="291" spans="4:4" ht="13.2">
      <c r="D291" s="7"/>
    </row>
    <row r="292" spans="4:4" ht="13.2">
      <c r="D292" s="7"/>
    </row>
    <row r="293" spans="4:4" ht="13.2">
      <c r="D293" s="7"/>
    </row>
    <row r="294" spans="4:4" ht="13.2">
      <c r="D294" s="7"/>
    </row>
    <row r="295" spans="4:4" ht="13.2">
      <c r="D295" s="7"/>
    </row>
    <row r="296" spans="4:4" ht="13.2">
      <c r="D296" s="7"/>
    </row>
    <row r="297" spans="4:4" ht="13.2">
      <c r="D297" s="7"/>
    </row>
    <row r="298" spans="4:4" ht="13.2">
      <c r="D298" s="7"/>
    </row>
    <row r="299" spans="4:4" ht="13.2">
      <c r="D299" s="7"/>
    </row>
    <row r="300" spans="4:4" ht="13.2">
      <c r="D300" s="7"/>
    </row>
    <row r="301" spans="4:4" ht="13.2">
      <c r="D301" s="7"/>
    </row>
    <row r="302" spans="4:4" ht="13.2">
      <c r="D302" s="7"/>
    </row>
    <row r="303" spans="4:4" ht="13.2">
      <c r="D303" s="7"/>
    </row>
    <row r="304" spans="4:4" ht="13.2">
      <c r="D304" s="7"/>
    </row>
    <row r="305" spans="4:4" ht="13.2">
      <c r="D305" s="7"/>
    </row>
    <row r="306" spans="4:4" ht="13.2">
      <c r="D306" s="7"/>
    </row>
    <row r="307" spans="4:4" ht="13.2">
      <c r="D307" s="7"/>
    </row>
    <row r="308" spans="4:4" ht="13.2">
      <c r="D308" s="7"/>
    </row>
    <row r="309" spans="4:4" ht="13.2">
      <c r="D309" s="7"/>
    </row>
    <row r="310" spans="4:4" ht="13.2">
      <c r="D310" s="7"/>
    </row>
    <row r="311" spans="4:4" ht="13.2">
      <c r="D311" s="7"/>
    </row>
    <row r="312" spans="4:4" ht="13.2">
      <c r="D312" s="7"/>
    </row>
    <row r="313" spans="4:4" ht="13.2">
      <c r="D313" s="7"/>
    </row>
    <row r="314" spans="4:4" ht="13.2">
      <c r="D314" s="7"/>
    </row>
    <row r="315" spans="4:4" ht="13.2">
      <c r="D315" s="7"/>
    </row>
    <row r="316" spans="4:4" ht="13.2">
      <c r="D316" s="7"/>
    </row>
    <row r="317" spans="4:4" ht="13.2">
      <c r="D317" s="7"/>
    </row>
    <row r="318" spans="4:4" ht="13.2">
      <c r="D318" s="7"/>
    </row>
    <row r="319" spans="4:4" ht="13.2">
      <c r="D319" s="7"/>
    </row>
    <row r="320" spans="4:4" ht="13.2">
      <c r="D320" s="7"/>
    </row>
    <row r="321" spans="4:4" ht="13.2">
      <c r="D321" s="7"/>
    </row>
    <row r="322" spans="4:4" ht="13.2">
      <c r="D322" s="7"/>
    </row>
    <row r="323" spans="4:4" ht="13.2">
      <c r="D323" s="7"/>
    </row>
    <row r="324" spans="4:4" ht="13.2">
      <c r="D324" s="7"/>
    </row>
    <row r="325" spans="4:4" ht="13.2">
      <c r="D325" s="7"/>
    </row>
    <row r="326" spans="4:4" ht="13.2">
      <c r="D326" s="7"/>
    </row>
    <row r="327" spans="4:4" ht="13.2">
      <c r="D327" s="7"/>
    </row>
    <row r="328" spans="4:4" ht="13.2">
      <c r="D328" s="7"/>
    </row>
    <row r="329" spans="4:4" ht="13.2">
      <c r="D329" s="7"/>
    </row>
    <row r="330" spans="4:4" ht="13.2">
      <c r="D330" s="7"/>
    </row>
    <row r="331" spans="4:4" ht="13.2">
      <c r="D331" s="7"/>
    </row>
    <row r="332" spans="4:4" ht="13.2">
      <c r="D332" s="7"/>
    </row>
    <row r="333" spans="4:4" ht="13.2">
      <c r="D333" s="7"/>
    </row>
    <row r="334" spans="4:4" ht="13.2">
      <c r="D334" s="7"/>
    </row>
    <row r="335" spans="4:4" ht="13.2">
      <c r="D335" s="7"/>
    </row>
    <row r="336" spans="4:4" ht="13.2">
      <c r="D336" s="7"/>
    </row>
    <row r="337" spans="4:4" ht="13.2">
      <c r="D337" s="7"/>
    </row>
    <row r="338" spans="4:4" ht="13.2">
      <c r="D338" s="7"/>
    </row>
    <row r="339" spans="4:4" ht="13.2">
      <c r="D339" s="7"/>
    </row>
    <row r="340" spans="4:4" ht="13.2">
      <c r="D340" s="7"/>
    </row>
    <row r="341" spans="4:4" ht="13.2">
      <c r="D341" s="7"/>
    </row>
    <row r="342" spans="4:4" ht="13.2">
      <c r="D342" s="7"/>
    </row>
    <row r="343" spans="4:4" ht="13.2">
      <c r="D343" s="7"/>
    </row>
    <row r="344" spans="4:4" ht="13.2">
      <c r="D344" s="7"/>
    </row>
    <row r="345" spans="4:4" ht="13.2">
      <c r="D345" s="7"/>
    </row>
    <row r="346" spans="4:4" ht="13.2">
      <c r="D346" s="7"/>
    </row>
    <row r="347" spans="4:4" ht="13.2">
      <c r="D347" s="7"/>
    </row>
    <row r="348" spans="4:4" ht="13.2">
      <c r="D348" s="7"/>
    </row>
    <row r="349" spans="4:4" ht="13.2">
      <c r="D349" s="7"/>
    </row>
    <row r="350" spans="4:4" ht="13.2">
      <c r="D350" s="7"/>
    </row>
    <row r="351" spans="4:4" ht="13.2">
      <c r="D351" s="7"/>
    </row>
    <row r="352" spans="4:4" ht="13.2">
      <c r="D352" s="7"/>
    </row>
    <row r="353" spans="4:4" ht="13.2">
      <c r="D353" s="7"/>
    </row>
    <row r="354" spans="4:4" ht="13.2">
      <c r="D354" s="7"/>
    </row>
    <row r="355" spans="4:4" ht="13.2">
      <c r="D355" s="7"/>
    </row>
    <row r="356" spans="4:4" ht="13.2">
      <c r="D356" s="7"/>
    </row>
    <row r="357" spans="4:4" ht="13.2">
      <c r="D357" s="7"/>
    </row>
    <row r="358" spans="4:4" ht="13.2">
      <c r="D358" s="7"/>
    </row>
    <row r="359" spans="4:4" ht="13.2">
      <c r="D359" s="7"/>
    </row>
    <row r="360" spans="4:4" ht="13.2">
      <c r="D360" s="7"/>
    </row>
    <row r="361" spans="4:4" ht="13.2">
      <c r="D361" s="7"/>
    </row>
    <row r="362" spans="4:4" ht="13.2">
      <c r="D362" s="7"/>
    </row>
    <row r="363" spans="4:4" ht="13.2">
      <c r="D363" s="7"/>
    </row>
    <row r="364" spans="4:4" ht="13.2">
      <c r="D364" s="7"/>
    </row>
    <row r="365" spans="4:4" ht="13.2">
      <c r="D365" s="7"/>
    </row>
    <row r="366" spans="4:4" ht="13.2">
      <c r="D366" s="7"/>
    </row>
    <row r="367" spans="4:4" ht="13.2">
      <c r="D367" s="7"/>
    </row>
    <row r="368" spans="4:4" ht="13.2">
      <c r="D368" s="7"/>
    </row>
    <row r="369" spans="4:4" ht="13.2">
      <c r="D369" s="7"/>
    </row>
    <row r="370" spans="4:4" ht="13.2">
      <c r="D370" s="7"/>
    </row>
    <row r="371" spans="4:4" ht="13.2">
      <c r="D371" s="7"/>
    </row>
    <row r="372" spans="4:4" ht="13.2">
      <c r="D372" s="7"/>
    </row>
    <row r="373" spans="4:4" ht="13.2">
      <c r="D373" s="7"/>
    </row>
    <row r="374" spans="4:4" ht="13.2">
      <c r="D374" s="7"/>
    </row>
    <row r="375" spans="4:4" ht="13.2">
      <c r="D375" s="7"/>
    </row>
    <row r="376" spans="4:4" ht="13.2">
      <c r="D376" s="7"/>
    </row>
    <row r="377" spans="4:4" ht="13.2">
      <c r="D377" s="7"/>
    </row>
    <row r="378" spans="4:4" ht="13.2">
      <c r="D378" s="7"/>
    </row>
    <row r="379" spans="4:4" ht="13.2">
      <c r="D379" s="7"/>
    </row>
    <row r="380" spans="4:4" ht="13.2">
      <c r="D380" s="7"/>
    </row>
    <row r="381" spans="4:4" ht="13.2">
      <c r="D381" s="7"/>
    </row>
    <row r="382" spans="4:4" ht="13.2">
      <c r="D382" s="7"/>
    </row>
    <row r="383" spans="4:4" ht="13.2">
      <c r="D383" s="7"/>
    </row>
    <row r="384" spans="4:4" ht="13.2">
      <c r="D384" s="7"/>
    </row>
    <row r="385" spans="4:4" ht="13.2">
      <c r="D385" s="7"/>
    </row>
    <row r="386" spans="4:4" ht="13.2">
      <c r="D386" s="7"/>
    </row>
    <row r="387" spans="4:4" ht="13.2">
      <c r="D387" s="7"/>
    </row>
    <row r="388" spans="4:4" ht="13.2">
      <c r="D388" s="7"/>
    </row>
    <row r="389" spans="4:4" ht="13.2">
      <c r="D389" s="7"/>
    </row>
    <row r="390" spans="4:4" ht="13.2">
      <c r="D390" s="7"/>
    </row>
    <row r="391" spans="4:4" ht="13.2">
      <c r="D391" s="7"/>
    </row>
    <row r="392" spans="4:4" ht="13.2">
      <c r="D392" s="7"/>
    </row>
    <row r="393" spans="4:4" ht="13.2">
      <c r="D393" s="7"/>
    </row>
    <row r="394" spans="4:4" ht="13.2">
      <c r="D394" s="7"/>
    </row>
    <row r="395" spans="4:4" ht="13.2">
      <c r="D395" s="7"/>
    </row>
    <row r="396" spans="4:4" ht="13.2">
      <c r="D396" s="7"/>
    </row>
    <row r="397" spans="4:4" ht="13.2">
      <c r="D397" s="7"/>
    </row>
    <row r="398" spans="4:4" ht="13.2">
      <c r="D398" s="7"/>
    </row>
    <row r="399" spans="4:4" ht="13.2">
      <c r="D399" s="7"/>
    </row>
    <row r="400" spans="4:4" ht="13.2">
      <c r="D400" s="7"/>
    </row>
    <row r="401" spans="4:4" ht="13.2">
      <c r="D401" s="7"/>
    </row>
    <row r="402" spans="4:4" ht="13.2">
      <c r="D402" s="7"/>
    </row>
    <row r="403" spans="4:4" ht="13.2">
      <c r="D403" s="7"/>
    </row>
    <row r="404" spans="4:4" ht="13.2">
      <c r="D404" s="7"/>
    </row>
    <row r="405" spans="4:4" ht="13.2">
      <c r="D405" s="7"/>
    </row>
    <row r="406" spans="4:4" ht="13.2">
      <c r="D406" s="7"/>
    </row>
    <row r="407" spans="4:4" ht="13.2">
      <c r="D407" s="7"/>
    </row>
    <row r="408" spans="4:4" ht="13.2">
      <c r="D408" s="7"/>
    </row>
    <row r="409" spans="4:4" ht="13.2">
      <c r="D409" s="7"/>
    </row>
    <row r="410" spans="4:4" ht="13.2">
      <c r="D410" s="7"/>
    </row>
    <row r="411" spans="4:4" ht="13.2">
      <c r="D411" s="7"/>
    </row>
    <row r="412" spans="4:4" ht="13.2">
      <c r="D412" s="7"/>
    </row>
    <row r="413" spans="4:4" ht="13.2">
      <c r="D413" s="7"/>
    </row>
    <row r="414" spans="4:4" ht="13.2">
      <c r="D414" s="7"/>
    </row>
    <row r="415" spans="4:4" ht="13.2">
      <c r="D415" s="7"/>
    </row>
    <row r="416" spans="4:4" ht="13.2">
      <c r="D416" s="7"/>
    </row>
    <row r="417" spans="4:4" ht="13.2">
      <c r="D417" s="7"/>
    </row>
    <row r="418" spans="4:4" ht="13.2">
      <c r="D418" s="7"/>
    </row>
    <row r="419" spans="4:4" ht="13.2">
      <c r="D419" s="7"/>
    </row>
    <row r="420" spans="4:4" ht="13.2">
      <c r="D420" s="7"/>
    </row>
    <row r="421" spans="4:4" ht="13.2">
      <c r="D421" s="7"/>
    </row>
    <row r="422" spans="4:4" ht="13.2">
      <c r="D422" s="7"/>
    </row>
    <row r="423" spans="4:4" ht="13.2">
      <c r="D423" s="7"/>
    </row>
    <row r="424" spans="4:4" ht="13.2">
      <c r="D424" s="7"/>
    </row>
    <row r="425" spans="4:4" ht="13.2">
      <c r="D425" s="7"/>
    </row>
    <row r="426" spans="4:4" ht="13.2">
      <c r="D426" s="7"/>
    </row>
    <row r="427" spans="4:4" ht="13.2">
      <c r="D427" s="7"/>
    </row>
    <row r="428" spans="4:4" ht="13.2">
      <c r="D428" s="7"/>
    </row>
    <row r="429" spans="4:4" ht="13.2">
      <c r="D429" s="7"/>
    </row>
    <row r="430" spans="4:4" ht="13.2">
      <c r="D430" s="7"/>
    </row>
    <row r="431" spans="4:4" ht="13.2">
      <c r="D431" s="7"/>
    </row>
    <row r="432" spans="4:4" ht="13.2">
      <c r="D432" s="7"/>
    </row>
    <row r="433" spans="4:4" ht="13.2">
      <c r="D433" s="7"/>
    </row>
    <row r="434" spans="4:4" ht="13.2">
      <c r="D434" s="7"/>
    </row>
    <row r="435" spans="4:4" ht="13.2">
      <c r="D435" s="7"/>
    </row>
    <row r="436" spans="4:4" ht="13.2">
      <c r="D436" s="7"/>
    </row>
    <row r="437" spans="4:4" ht="13.2">
      <c r="D437" s="7"/>
    </row>
    <row r="438" spans="4:4" ht="13.2">
      <c r="D438" s="7"/>
    </row>
    <row r="439" spans="4:4" ht="13.2">
      <c r="D439" s="7"/>
    </row>
    <row r="440" spans="4:4" ht="13.2">
      <c r="D440" s="7"/>
    </row>
    <row r="441" spans="4:4" ht="13.2">
      <c r="D441" s="7"/>
    </row>
    <row r="442" spans="4:4" ht="13.2">
      <c r="D442" s="7"/>
    </row>
    <row r="443" spans="4:4" ht="13.2">
      <c r="D443" s="7"/>
    </row>
    <row r="444" spans="4:4" ht="13.2">
      <c r="D444" s="7"/>
    </row>
    <row r="445" spans="4:4" ht="13.2">
      <c r="D445" s="7"/>
    </row>
    <row r="446" spans="4:4" ht="13.2">
      <c r="D446" s="7"/>
    </row>
    <row r="447" spans="4:4" ht="13.2">
      <c r="D447" s="7"/>
    </row>
    <row r="448" spans="4:4" ht="13.2">
      <c r="D448" s="7"/>
    </row>
    <row r="449" spans="4:4" ht="13.2">
      <c r="D449" s="7"/>
    </row>
    <row r="450" spans="4:4" ht="13.2">
      <c r="D450" s="7"/>
    </row>
    <row r="451" spans="4:4" ht="13.2">
      <c r="D451" s="7"/>
    </row>
    <row r="452" spans="4:4" ht="13.2">
      <c r="D452" s="7"/>
    </row>
    <row r="453" spans="4:4" ht="13.2">
      <c r="D453" s="7"/>
    </row>
    <row r="454" spans="4:4" ht="13.2">
      <c r="D454" s="7"/>
    </row>
    <row r="455" spans="4:4" ht="13.2">
      <c r="D455" s="7"/>
    </row>
    <row r="456" spans="4:4" ht="13.2">
      <c r="D456" s="7"/>
    </row>
    <row r="457" spans="4:4" ht="13.2">
      <c r="D457" s="7"/>
    </row>
    <row r="458" spans="4:4" ht="13.2">
      <c r="D458" s="7"/>
    </row>
    <row r="459" spans="4:4" ht="13.2">
      <c r="D459" s="7"/>
    </row>
    <row r="460" spans="4:4" ht="13.2">
      <c r="D460" s="7"/>
    </row>
    <row r="461" spans="4:4" ht="13.2">
      <c r="D461" s="7"/>
    </row>
    <row r="462" spans="4:4" ht="13.2">
      <c r="D462" s="7"/>
    </row>
    <row r="463" spans="4:4" ht="13.2">
      <c r="D463" s="7"/>
    </row>
    <row r="464" spans="4:4" ht="13.2">
      <c r="D464" s="7"/>
    </row>
    <row r="465" spans="4:4" ht="13.2">
      <c r="D465" s="7"/>
    </row>
    <row r="466" spans="4:4" ht="13.2">
      <c r="D466" s="7"/>
    </row>
    <row r="467" spans="4:4" ht="13.2">
      <c r="D467" s="7"/>
    </row>
    <row r="468" spans="4:4" ht="13.2">
      <c r="D468" s="7"/>
    </row>
    <row r="469" spans="4:4" ht="13.2">
      <c r="D469" s="7"/>
    </row>
    <row r="470" spans="4:4" ht="13.2">
      <c r="D470" s="7"/>
    </row>
    <row r="471" spans="4:4" ht="13.2">
      <c r="D471" s="7"/>
    </row>
    <row r="472" spans="4:4" ht="13.2">
      <c r="D472" s="7"/>
    </row>
    <row r="473" spans="4:4" ht="13.2">
      <c r="D473" s="7"/>
    </row>
    <row r="474" spans="4:4" ht="13.2">
      <c r="D474" s="7"/>
    </row>
    <row r="475" spans="4:4" ht="13.2">
      <c r="D475" s="7"/>
    </row>
    <row r="476" spans="4:4" ht="13.2">
      <c r="D476" s="7"/>
    </row>
    <row r="477" spans="4:4" ht="13.2">
      <c r="D477" s="7"/>
    </row>
    <row r="478" spans="4:4" ht="13.2">
      <c r="D478" s="7"/>
    </row>
    <row r="479" spans="4:4" ht="13.2">
      <c r="D479" s="7"/>
    </row>
    <row r="480" spans="4:4" ht="13.2">
      <c r="D480" s="7"/>
    </row>
    <row r="481" spans="4:4" ht="13.2">
      <c r="D481" s="7"/>
    </row>
    <row r="482" spans="4:4" ht="13.2">
      <c r="D482" s="7"/>
    </row>
    <row r="483" spans="4:4" ht="13.2">
      <c r="D483" s="7"/>
    </row>
    <row r="484" spans="4:4" ht="13.2">
      <c r="D484" s="7"/>
    </row>
    <row r="485" spans="4:4" ht="13.2">
      <c r="D485" s="7"/>
    </row>
    <row r="486" spans="4:4" ht="13.2">
      <c r="D486" s="7"/>
    </row>
    <row r="487" spans="4:4" ht="13.2">
      <c r="D487" s="7"/>
    </row>
    <row r="488" spans="4:4" ht="13.2">
      <c r="D488" s="7"/>
    </row>
    <row r="489" spans="4:4" ht="13.2">
      <c r="D489" s="7"/>
    </row>
    <row r="490" spans="4:4" ht="13.2">
      <c r="D490" s="7"/>
    </row>
    <row r="491" spans="4:4" ht="13.2">
      <c r="D491" s="7"/>
    </row>
    <row r="492" spans="4:4" ht="13.2">
      <c r="D492" s="7"/>
    </row>
    <row r="493" spans="4:4" ht="13.2">
      <c r="D493" s="7"/>
    </row>
    <row r="494" spans="4:4" ht="13.2">
      <c r="D494" s="7"/>
    </row>
    <row r="495" spans="4:4" ht="13.2">
      <c r="D495" s="7"/>
    </row>
    <row r="496" spans="4:4" ht="13.2">
      <c r="D496" s="7"/>
    </row>
    <row r="497" spans="4:4" ht="13.2">
      <c r="D497" s="7"/>
    </row>
    <row r="498" spans="4:4" ht="13.2">
      <c r="D498" s="7"/>
    </row>
    <row r="499" spans="4:4" ht="13.2">
      <c r="D499" s="7"/>
    </row>
    <row r="500" spans="4:4" ht="13.2">
      <c r="D500" s="7"/>
    </row>
    <row r="501" spans="4:4" ht="13.2">
      <c r="D501" s="7"/>
    </row>
    <row r="502" spans="4:4" ht="13.2">
      <c r="D502" s="7"/>
    </row>
    <row r="503" spans="4:4" ht="13.2">
      <c r="D503" s="7"/>
    </row>
    <row r="504" spans="4:4" ht="13.2">
      <c r="D504" s="7"/>
    </row>
    <row r="505" spans="4:4" ht="13.2">
      <c r="D505" s="7"/>
    </row>
    <row r="506" spans="4:4" ht="13.2">
      <c r="D506" s="7"/>
    </row>
    <row r="507" spans="4:4" ht="13.2">
      <c r="D507" s="7"/>
    </row>
    <row r="508" spans="4:4" ht="13.2">
      <c r="D508" s="7"/>
    </row>
    <row r="509" spans="4:4" ht="13.2">
      <c r="D509" s="7"/>
    </row>
    <row r="510" spans="4:4" ht="13.2">
      <c r="D510" s="7"/>
    </row>
    <row r="511" spans="4:4" ht="13.2">
      <c r="D511" s="7"/>
    </row>
    <row r="512" spans="4:4" ht="13.2">
      <c r="D512" s="7"/>
    </row>
    <row r="513" spans="4:4" ht="13.2">
      <c r="D513" s="7"/>
    </row>
    <row r="514" spans="4:4" ht="13.2">
      <c r="D514" s="7"/>
    </row>
    <row r="515" spans="4:4" ht="13.2">
      <c r="D515" s="7"/>
    </row>
    <row r="516" spans="4:4" ht="13.2">
      <c r="D516" s="7"/>
    </row>
    <row r="517" spans="4:4" ht="13.2">
      <c r="D517" s="7"/>
    </row>
    <row r="518" spans="4:4" ht="13.2">
      <c r="D518" s="7"/>
    </row>
    <row r="519" spans="4:4" ht="13.2">
      <c r="D519" s="7"/>
    </row>
    <row r="520" spans="4:4" ht="13.2">
      <c r="D520" s="7"/>
    </row>
    <row r="521" spans="4:4" ht="13.2">
      <c r="D521" s="7"/>
    </row>
    <row r="522" spans="4:4" ht="13.2">
      <c r="D522" s="7"/>
    </row>
    <row r="523" spans="4:4" ht="13.2">
      <c r="D523" s="7"/>
    </row>
    <row r="524" spans="4:4" ht="13.2">
      <c r="D524" s="7"/>
    </row>
    <row r="525" spans="4:4" ht="13.2">
      <c r="D525" s="7"/>
    </row>
    <row r="526" spans="4:4" ht="13.2">
      <c r="D526" s="7"/>
    </row>
    <row r="527" spans="4:4" ht="13.2">
      <c r="D527" s="7"/>
    </row>
    <row r="528" spans="4:4" ht="13.2">
      <c r="D528" s="7"/>
    </row>
    <row r="529" spans="4:4" ht="13.2">
      <c r="D529" s="7"/>
    </row>
    <row r="530" spans="4:4" ht="13.2">
      <c r="D530" s="7"/>
    </row>
    <row r="531" spans="4:4" ht="13.2">
      <c r="D531" s="7"/>
    </row>
    <row r="532" spans="4:4" ht="13.2">
      <c r="D532" s="7"/>
    </row>
    <row r="533" spans="4:4" ht="13.2">
      <c r="D533" s="7"/>
    </row>
    <row r="534" spans="4:4" ht="13.2">
      <c r="D534" s="7"/>
    </row>
    <row r="535" spans="4:4" ht="13.2">
      <c r="D535" s="7"/>
    </row>
    <row r="536" spans="4:4" ht="13.2">
      <c r="D536" s="7"/>
    </row>
    <row r="537" spans="4:4" ht="13.2">
      <c r="D537" s="7"/>
    </row>
    <row r="538" spans="4:4" ht="13.2">
      <c r="D538" s="7"/>
    </row>
    <row r="539" spans="4:4" ht="13.2">
      <c r="D539" s="7"/>
    </row>
    <row r="540" spans="4:4" ht="13.2">
      <c r="D540" s="7"/>
    </row>
    <row r="541" spans="4:4" ht="13.2">
      <c r="D541" s="7"/>
    </row>
    <row r="542" spans="4:4" ht="13.2">
      <c r="D542" s="7"/>
    </row>
    <row r="543" spans="4:4" ht="13.2">
      <c r="D543" s="7"/>
    </row>
    <row r="544" spans="4:4" ht="13.2">
      <c r="D544" s="7"/>
    </row>
    <row r="545" spans="4:4" ht="13.2">
      <c r="D545" s="7"/>
    </row>
    <row r="546" spans="4:4" ht="13.2">
      <c r="D546" s="7"/>
    </row>
    <row r="547" spans="4:4" ht="13.2">
      <c r="D547" s="7"/>
    </row>
    <row r="548" spans="4:4" ht="13.2">
      <c r="D548" s="7"/>
    </row>
    <row r="549" spans="4:4" ht="13.2">
      <c r="D549" s="7"/>
    </row>
    <row r="550" spans="4:4" ht="13.2">
      <c r="D550" s="7"/>
    </row>
    <row r="551" spans="4:4" ht="13.2">
      <c r="D551" s="7"/>
    </row>
    <row r="552" spans="4:4" ht="13.2">
      <c r="D552" s="7"/>
    </row>
    <row r="553" spans="4:4" ht="13.2">
      <c r="D553" s="7"/>
    </row>
    <row r="554" spans="4:4" ht="13.2">
      <c r="D554" s="7"/>
    </row>
    <row r="555" spans="4:4" ht="13.2">
      <c r="D555" s="7"/>
    </row>
    <row r="556" spans="4:4" ht="13.2">
      <c r="D556" s="7"/>
    </row>
    <row r="557" spans="4:4" ht="13.2">
      <c r="D557" s="7"/>
    </row>
    <row r="558" spans="4:4" ht="13.2">
      <c r="D558" s="7"/>
    </row>
    <row r="559" spans="4:4" ht="13.2">
      <c r="D559" s="7"/>
    </row>
    <row r="560" spans="4:4" ht="13.2">
      <c r="D560" s="7"/>
    </row>
    <row r="561" spans="4:4" ht="13.2">
      <c r="D561" s="7"/>
    </row>
    <row r="562" spans="4:4" ht="13.2">
      <c r="D562" s="7"/>
    </row>
    <row r="563" spans="4:4" ht="13.2">
      <c r="D563" s="7"/>
    </row>
    <row r="564" spans="4:4" ht="13.2">
      <c r="D564" s="7"/>
    </row>
    <row r="565" spans="4:4" ht="13.2">
      <c r="D565" s="7"/>
    </row>
    <row r="566" spans="4:4" ht="13.2">
      <c r="D566" s="7"/>
    </row>
    <row r="567" spans="4:4" ht="13.2">
      <c r="D567" s="7"/>
    </row>
    <row r="568" spans="4:4" ht="13.2">
      <c r="D568" s="7"/>
    </row>
    <row r="569" spans="4:4" ht="13.2">
      <c r="D569" s="7"/>
    </row>
    <row r="570" spans="4:4" ht="13.2">
      <c r="D570" s="7"/>
    </row>
    <row r="571" spans="4:4" ht="13.2">
      <c r="D571" s="7"/>
    </row>
    <row r="572" spans="4:4" ht="13.2">
      <c r="D572" s="7"/>
    </row>
    <row r="573" spans="4:4" ht="13.2">
      <c r="D573" s="7"/>
    </row>
    <row r="574" spans="4:4" ht="13.2">
      <c r="D574" s="7"/>
    </row>
    <row r="575" spans="4:4" ht="13.2">
      <c r="D575" s="7"/>
    </row>
    <row r="576" spans="4:4" ht="13.2">
      <c r="D576" s="7"/>
    </row>
    <row r="577" spans="4:4" ht="13.2">
      <c r="D577" s="7"/>
    </row>
    <row r="578" spans="4:4" ht="13.2">
      <c r="D578" s="7"/>
    </row>
    <row r="579" spans="4:4" ht="13.2">
      <c r="D579" s="7"/>
    </row>
    <row r="580" spans="4:4" ht="13.2">
      <c r="D580" s="7"/>
    </row>
    <row r="581" spans="4:4" ht="13.2">
      <c r="D581" s="7"/>
    </row>
    <row r="582" spans="4:4" ht="13.2">
      <c r="D582" s="7"/>
    </row>
    <row r="583" spans="4:4" ht="13.2">
      <c r="D583" s="7"/>
    </row>
    <row r="584" spans="4:4" ht="13.2">
      <c r="D584" s="7"/>
    </row>
    <row r="585" spans="4:4" ht="13.2">
      <c r="D585" s="7"/>
    </row>
    <row r="586" spans="4:4" ht="13.2">
      <c r="D586" s="7"/>
    </row>
    <row r="587" spans="4:4" ht="13.2">
      <c r="D587" s="7"/>
    </row>
    <row r="588" spans="4:4" ht="13.2">
      <c r="D588" s="7"/>
    </row>
    <row r="589" spans="4:4" ht="13.2">
      <c r="D589" s="7"/>
    </row>
    <row r="590" spans="4:4" ht="13.2">
      <c r="D590" s="7"/>
    </row>
    <row r="591" spans="4:4" ht="13.2">
      <c r="D591" s="7"/>
    </row>
    <row r="592" spans="4:4" ht="13.2">
      <c r="D592" s="7"/>
    </row>
    <row r="593" spans="4:4" ht="13.2">
      <c r="D593" s="7"/>
    </row>
    <row r="594" spans="4:4" ht="13.2">
      <c r="D594" s="7"/>
    </row>
    <row r="595" spans="4:4" ht="13.2">
      <c r="D595" s="7"/>
    </row>
    <row r="596" spans="4:4" ht="13.2">
      <c r="D596" s="7"/>
    </row>
    <row r="597" spans="4:4" ht="13.2">
      <c r="D597" s="7"/>
    </row>
    <row r="598" spans="4:4" ht="13.2">
      <c r="D598" s="7"/>
    </row>
    <row r="599" spans="4:4" ht="13.2">
      <c r="D599" s="7"/>
    </row>
    <row r="600" spans="4:4" ht="13.2">
      <c r="D600" s="7"/>
    </row>
    <row r="601" spans="4:4" ht="13.2">
      <c r="D601" s="7"/>
    </row>
    <row r="602" spans="4:4" ht="13.2">
      <c r="D602" s="7"/>
    </row>
    <row r="603" spans="4:4" ht="13.2">
      <c r="D603" s="7"/>
    </row>
    <row r="604" spans="4:4" ht="13.2">
      <c r="D604" s="7"/>
    </row>
    <row r="605" spans="4:4" ht="13.2">
      <c r="D605" s="7"/>
    </row>
    <row r="606" spans="4:4" ht="13.2">
      <c r="D606" s="7"/>
    </row>
    <row r="607" spans="4:4" ht="13.2">
      <c r="D607" s="7"/>
    </row>
    <row r="608" spans="4:4" ht="13.2">
      <c r="D608" s="7"/>
    </row>
    <row r="609" spans="4:4" ht="13.2">
      <c r="D609" s="7"/>
    </row>
    <row r="610" spans="4:4" ht="13.2">
      <c r="D610" s="7"/>
    </row>
    <row r="611" spans="4:4" ht="13.2">
      <c r="D611" s="7"/>
    </row>
    <row r="612" spans="4:4" ht="13.2">
      <c r="D612" s="7"/>
    </row>
    <row r="613" spans="4:4" ht="13.2">
      <c r="D613" s="7"/>
    </row>
    <row r="614" spans="4:4" ht="13.2">
      <c r="D614" s="7"/>
    </row>
    <row r="615" spans="4:4" ht="13.2">
      <c r="D615" s="7"/>
    </row>
    <row r="616" spans="4:4" ht="13.2">
      <c r="D616" s="7"/>
    </row>
    <row r="617" spans="4:4" ht="13.2">
      <c r="D617" s="7"/>
    </row>
    <row r="618" spans="4:4" ht="13.2">
      <c r="D618" s="7"/>
    </row>
    <row r="619" spans="4:4" ht="13.2">
      <c r="D619" s="7"/>
    </row>
    <row r="620" spans="4:4" ht="13.2">
      <c r="D620" s="7"/>
    </row>
    <row r="621" spans="4:4" ht="13.2">
      <c r="D621" s="7"/>
    </row>
    <row r="622" spans="4:4" ht="13.2">
      <c r="D622" s="7"/>
    </row>
    <row r="623" spans="4:4" ht="13.2">
      <c r="D623" s="7"/>
    </row>
    <row r="624" spans="4:4" ht="13.2">
      <c r="D624" s="7"/>
    </row>
    <row r="625" spans="4:4" ht="13.2">
      <c r="D625" s="7"/>
    </row>
    <row r="626" spans="4:4" ht="13.2">
      <c r="D626" s="7"/>
    </row>
    <row r="627" spans="4:4" ht="13.2">
      <c r="D627" s="7"/>
    </row>
    <row r="628" spans="4:4" ht="13.2">
      <c r="D628" s="7"/>
    </row>
    <row r="629" spans="4:4" ht="13.2">
      <c r="D629" s="7"/>
    </row>
    <row r="630" spans="4:4" ht="13.2">
      <c r="D630" s="7"/>
    </row>
    <row r="631" spans="4:4" ht="13.2">
      <c r="D631" s="7"/>
    </row>
    <row r="632" spans="4:4" ht="13.2">
      <c r="D632" s="7"/>
    </row>
    <row r="633" spans="4:4" ht="13.2">
      <c r="D633" s="7"/>
    </row>
    <row r="634" spans="4:4" ht="13.2">
      <c r="D634" s="7"/>
    </row>
    <row r="635" spans="4:4" ht="13.2">
      <c r="D635" s="7"/>
    </row>
    <row r="636" spans="4:4" ht="13.2">
      <c r="D636" s="7"/>
    </row>
    <row r="637" spans="4:4" ht="13.2">
      <c r="D637" s="7"/>
    </row>
    <row r="638" spans="4:4" ht="13.2">
      <c r="D638" s="7"/>
    </row>
    <row r="639" spans="4:4" ht="13.2">
      <c r="D639" s="7"/>
    </row>
    <row r="640" spans="4:4" ht="13.2">
      <c r="D640" s="7"/>
    </row>
    <row r="641" spans="4:4" ht="13.2">
      <c r="D641" s="7"/>
    </row>
    <row r="642" spans="4:4" ht="13.2">
      <c r="D642" s="7"/>
    </row>
    <row r="643" spans="4:4" ht="13.2">
      <c r="D643" s="7"/>
    </row>
    <row r="644" spans="4:4" ht="13.2">
      <c r="D644" s="7"/>
    </row>
    <row r="645" spans="4:4" ht="13.2">
      <c r="D645" s="7"/>
    </row>
    <row r="646" spans="4:4" ht="13.2">
      <c r="D646" s="7"/>
    </row>
    <row r="647" spans="4:4" ht="13.2">
      <c r="D647" s="7"/>
    </row>
    <row r="648" spans="4:4" ht="13.2">
      <c r="D648" s="7"/>
    </row>
    <row r="649" spans="4:4" ht="13.2">
      <c r="D649" s="7"/>
    </row>
    <row r="650" spans="4:4" ht="13.2">
      <c r="D650" s="7"/>
    </row>
    <row r="651" spans="4:4" ht="13.2">
      <c r="D651" s="7"/>
    </row>
    <row r="652" spans="4:4" ht="13.2">
      <c r="D652" s="7"/>
    </row>
    <row r="653" spans="4:4" ht="13.2">
      <c r="D653" s="7"/>
    </row>
    <row r="654" spans="4:4" ht="13.2">
      <c r="D654" s="7"/>
    </row>
    <row r="655" spans="4:4" ht="13.2">
      <c r="D655" s="7"/>
    </row>
    <row r="656" spans="4:4" ht="13.2">
      <c r="D656" s="7"/>
    </row>
    <row r="657" spans="4:4" ht="13.2">
      <c r="D657" s="7"/>
    </row>
    <row r="658" spans="4:4" ht="13.2">
      <c r="D658" s="7"/>
    </row>
    <row r="659" spans="4:4" ht="13.2">
      <c r="D659" s="7"/>
    </row>
    <row r="660" spans="4:4" ht="13.2">
      <c r="D660" s="7"/>
    </row>
    <row r="661" spans="4:4" ht="13.2">
      <c r="D661" s="7"/>
    </row>
    <row r="662" spans="4:4" ht="13.2">
      <c r="D662" s="7"/>
    </row>
    <row r="663" spans="4:4" ht="13.2">
      <c r="D663" s="7"/>
    </row>
    <row r="664" spans="4:4" ht="13.2">
      <c r="D664" s="7"/>
    </row>
    <row r="665" spans="4:4" ht="13.2">
      <c r="D665" s="7"/>
    </row>
    <row r="666" spans="4:4" ht="13.2">
      <c r="D666" s="7"/>
    </row>
    <row r="667" spans="4:4" ht="13.2">
      <c r="D667" s="7"/>
    </row>
    <row r="668" spans="4:4" ht="13.2">
      <c r="D668" s="7"/>
    </row>
    <row r="669" spans="4:4" ht="13.2">
      <c r="D669" s="7"/>
    </row>
    <row r="670" spans="4:4" ht="13.2">
      <c r="D670" s="7"/>
    </row>
    <row r="671" spans="4:4" ht="13.2">
      <c r="D671" s="7"/>
    </row>
    <row r="672" spans="4:4" ht="13.2">
      <c r="D672" s="7"/>
    </row>
    <row r="673" spans="4:4" ht="13.2">
      <c r="D673" s="7"/>
    </row>
    <row r="674" spans="4:4" ht="13.2">
      <c r="D674" s="7"/>
    </row>
    <row r="675" spans="4:4" ht="13.2">
      <c r="D675" s="7"/>
    </row>
    <row r="676" spans="4:4" ht="13.2">
      <c r="D676" s="7"/>
    </row>
    <row r="677" spans="4:4" ht="13.2">
      <c r="D677" s="7"/>
    </row>
    <row r="678" spans="4:4" ht="13.2">
      <c r="D678" s="7"/>
    </row>
    <row r="679" spans="4:4" ht="13.2">
      <c r="D679" s="7"/>
    </row>
    <row r="680" spans="4:4" ht="13.2">
      <c r="D680" s="7"/>
    </row>
    <row r="681" spans="4:4" ht="13.2">
      <c r="D681" s="7"/>
    </row>
    <row r="682" spans="4:4" ht="13.2">
      <c r="D682" s="7"/>
    </row>
    <row r="683" spans="4:4" ht="13.2">
      <c r="D683" s="7"/>
    </row>
    <row r="684" spans="4:4" ht="13.2">
      <c r="D684" s="7"/>
    </row>
    <row r="685" spans="4:4" ht="13.2">
      <c r="D685" s="7"/>
    </row>
    <row r="686" spans="4:4" ht="13.2">
      <c r="D686" s="7"/>
    </row>
    <row r="687" spans="4:4" ht="13.2">
      <c r="D687" s="7"/>
    </row>
    <row r="688" spans="4:4" ht="13.2">
      <c r="D688" s="7"/>
    </row>
    <row r="689" spans="4:4" ht="13.2">
      <c r="D689" s="7"/>
    </row>
    <row r="690" spans="4:4" ht="13.2">
      <c r="D690" s="7"/>
    </row>
    <row r="691" spans="4:4" ht="13.2">
      <c r="D691" s="7"/>
    </row>
    <row r="692" spans="4:4" ht="13.2">
      <c r="D692" s="7"/>
    </row>
    <row r="693" spans="4:4" ht="13.2">
      <c r="D693" s="7"/>
    </row>
    <row r="694" spans="4:4" ht="13.2">
      <c r="D694" s="7"/>
    </row>
    <row r="695" spans="4:4" ht="13.2">
      <c r="D695" s="7"/>
    </row>
    <row r="696" spans="4:4" ht="13.2">
      <c r="D696" s="7"/>
    </row>
    <row r="697" spans="4:4" ht="13.2">
      <c r="D697" s="7"/>
    </row>
    <row r="698" spans="4:4" ht="13.2">
      <c r="D698" s="7"/>
    </row>
    <row r="699" spans="4:4" ht="13.2">
      <c r="D699" s="7"/>
    </row>
    <row r="700" spans="4:4" ht="13.2">
      <c r="D700" s="7"/>
    </row>
    <row r="701" spans="4:4" ht="13.2">
      <c r="D701" s="7"/>
    </row>
    <row r="702" spans="4:4" ht="13.2">
      <c r="D702" s="7"/>
    </row>
    <row r="703" spans="4:4" ht="13.2">
      <c r="D703" s="7"/>
    </row>
    <row r="704" spans="4:4" ht="13.2">
      <c r="D704" s="7"/>
    </row>
    <row r="705" spans="4:4" ht="13.2">
      <c r="D705" s="7"/>
    </row>
    <row r="706" spans="4:4" ht="13.2">
      <c r="D706" s="7"/>
    </row>
    <row r="707" spans="4:4" ht="13.2">
      <c r="D707" s="7"/>
    </row>
    <row r="708" spans="4:4" ht="13.2">
      <c r="D708" s="7"/>
    </row>
    <row r="709" spans="4:4" ht="13.2">
      <c r="D709" s="7"/>
    </row>
    <row r="710" spans="4:4" ht="13.2">
      <c r="D710" s="7"/>
    </row>
    <row r="711" spans="4:4" ht="13.2">
      <c r="D711" s="7"/>
    </row>
    <row r="712" spans="4:4" ht="13.2">
      <c r="D712" s="7"/>
    </row>
    <row r="713" spans="4:4" ht="13.2">
      <c r="D713" s="7"/>
    </row>
    <row r="714" spans="4:4" ht="13.2">
      <c r="D714" s="7"/>
    </row>
    <row r="715" spans="4:4" ht="13.2">
      <c r="D715" s="7"/>
    </row>
    <row r="716" spans="4:4" ht="13.2">
      <c r="D716" s="7"/>
    </row>
    <row r="717" spans="4:4" ht="13.2">
      <c r="D717" s="7"/>
    </row>
    <row r="718" spans="4:4" ht="13.2">
      <c r="D718" s="7"/>
    </row>
    <row r="719" spans="4:4" ht="13.2">
      <c r="D719" s="7"/>
    </row>
    <row r="720" spans="4:4" ht="13.2">
      <c r="D720" s="7"/>
    </row>
    <row r="721" spans="4:4" ht="13.2">
      <c r="D721" s="7"/>
    </row>
    <row r="722" spans="4:4" ht="13.2">
      <c r="D722" s="7"/>
    </row>
    <row r="723" spans="4:4" ht="13.2">
      <c r="D723" s="7"/>
    </row>
    <row r="724" spans="4:4" ht="13.2">
      <c r="D724" s="7"/>
    </row>
    <row r="725" spans="4:4" ht="13.2">
      <c r="D725" s="7"/>
    </row>
    <row r="726" spans="4:4" ht="13.2">
      <c r="D726" s="7"/>
    </row>
    <row r="727" spans="4:4" ht="13.2">
      <c r="D727" s="7"/>
    </row>
    <row r="728" spans="4:4" ht="13.2">
      <c r="D728" s="7"/>
    </row>
    <row r="729" spans="4:4" ht="13.2">
      <c r="D729" s="7"/>
    </row>
    <row r="730" spans="4:4" ht="13.2">
      <c r="D730" s="7"/>
    </row>
    <row r="731" spans="4:4" ht="13.2">
      <c r="D731" s="7"/>
    </row>
    <row r="732" spans="4:4" ht="13.2">
      <c r="D732" s="7"/>
    </row>
    <row r="733" spans="4:4" ht="13.2">
      <c r="D733" s="7"/>
    </row>
    <row r="734" spans="4:4" ht="13.2">
      <c r="D734" s="7"/>
    </row>
    <row r="735" spans="4:4" ht="13.2">
      <c r="D735" s="7"/>
    </row>
    <row r="736" spans="4:4" ht="13.2">
      <c r="D736" s="7"/>
    </row>
    <row r="737" spans="4:4" ht="13.2">
      <c r="D737" s="7"/>
    </row>
    <row r="738" spans="4:4" ht="13.2">
      <c r="D738" s="7"/>
    </row>
    <row r="739" spans="4:4" ht="13.2">
      <c r="D739" s="7"/>
    </row>
    <row r="740" spans="4:4" ht="13.2">
      <c r="D740" s="7"/>
    </row>
    <row r="741" spans="4:4" ht="13.2">
      <c r="D741" s="7"/>
    </row>
    <row r="742" spans="4:4" ht="13.2">
      <c r="D742" s="7"/>
    </row>
    <row r="743" spans="4:4" ht="13.2">
      <c r="D743" s="7"/>
    </row>
    <row r="744" spans="4:4" ht="13.2">
      <c r="D744" s="7"/>
    </row>
    <row r="745" spans="4:4" ht="13.2">
      <c r="D745" s="7"/>
    </row>
    <row r="746" spans="4:4" ht="13.2">
      <c r="D746" s="7"/>
    </row>
    <row r="747" spans="4:4" ht="13.2">
      <c r="D747" s="7"/>
    </row>
    <row r="748" spans="4:4" ht="13.2">
      <c r="D748" s="7"/>
    </row>
    <row r="749" spans="4:4" ht="13.2">
      <c r="D749" s="7"/>
    </row>
    <row r="750" spans="4:4" ht="13.2">
      <c r="D750" s="7"/>
    </row>
    <row r="751" spans="4:4" ht="13.2">
      <c r="D751" s="7"/>
    </row>
    <row r="752" spans="4:4" ht="13.2">
      <c r="D752" s="7"/>
    </row>
    <row r="753" spans="4:4" ht="13.2">
      <c r="D753" s="7"/>
    </row>
    <row r="754" spans="4:4" ht="13.2">
      <c r="D754" s="7"/>
    </row>
    <row r="755" spans="4:4" ht="13.2">
      <c r="D755" s="7"/>
    </row>
    <row r="756" spans="4:4" ht="13.2">
      <c r="D756" s="7"/>
    </row>
    <row r="757" spans="4:4" ht="13.2">
      <c r="D757" s="7"/>
    </row>
    <row r="758" spans="4:4" ht="13.2">
      <c r="D758" s="7"/>
    </row>
    <row r="759" spans="4:4" ht="13.2">
      <c r="D759" s="7"/>
    </row>
    <row r="760" spans="4:4" ht="13.2">
      <c r="D760" s="7"/>
    </row>
    <row r="761" spans="4:4" ht="13.2">
      <c r="D761" s="7"/>
    </row>
    <row r="762" spans="4:4" ht="13.2">
      <c r="D762" s="7"/>
    </row>
    <row r="763" spans="4:4" ht="13.2">
      <c r="D763" s="7"/>
    </row>
    <row r="764" spans="4:4" ht="13.2">
      <c r="D764" s="7"/>
    </row>
    <row r="765" spans="4:4" ht="13.2">
      <c r="D765" s="7"/>
    </row>
    <row r="766" spans="4:4" ht="13.2">
      <c r="D766" s="7"/>
    </row>
    <row r="767" spans="4:4" ht="13.2">
      <c r="D767" s="7"/>
    </row>
    <row r="768" spans="4:4" ht="13.2">
      <c r="D768" s="7"/>
    </row>
    <row r="769" spans="4:4" ht="13.2">
      <c r="D769" s="7"/>
    </row>
    <row r="770" spans="4:4" ht="13.2">
      <c r="D770" s="7"/>
    </row>
    <row r="771" spans="4:4" ht="13.2">
      <c r="D771" s="7"/>
    </row>
    <row r="772" spans="4:4" ht="13.2">
      <c r="D772" s="7"/>
    </row>
    <row r="773" spans="4:4" ht="13.2">
      <c r="D773" s="7"/>
    </row>
    <row r="774" spans="4:4" ht="13.2">
      <c r="D774" s="7"/>
    </row>
    <row r="775" spans="4:4" ht="13.2">
      <c r="D775" s="7"/>
    </row>
    <row r="776" spans="4:4" ht="13.2">
      <c r="D776" s="7"/>
    </row>
    <row r="777" spans="4:4" ht="13.2">
      <c r="D777" s="7"/>
    </row>
    <row r="778" spans="4:4" ht="13.2">
      <c r="D778" s="7"/>
    </row>
    <row r="779" spans="4:4" ht="13.2">
      <c r="D779" s="7"/>
    </row>
    <row r="780" spans="4:4" ht="13.2">
      <c r="D780" s="7"/>
    </row>
    <row r="781" spans="4:4" ht="13.2">
      <c r="D781" s="7"/>
    </row>
    <row r="782" spans="4:4" ht="13.2">
      <c r="D782" s="7"/>
    </row>
    <row r="783" spans="4:4" ht="13.2">
      <c r="D783" s="7"/>
    </row>
    <row r="784" spans="4:4" ht="13.2">
      <c r="D784" s="7"/>
    </row>
    <row r="785" spans="4:4" ht="13.2">
      <c r="D785" s="7"/>
    </row>
    <row r="786" spans="4:4" ht="13.2">
      <c r="D786" s="7"/>
    </row>
    <row r="787" spans="4:4" ht="13.2">
      <c r="D787" s="7"/>
    </row>
    <row r="788" spans="4:4" ht="13.2">
      <c r="D788" s="7"/>
    </row>
    <row r="789" spans="4:4" ht="13.2">
      <c r="D789" s="7"/>
    </row>
    <row r="790" spans="4:4" ht="13.2">
      <c r="D790" s="7"/>
    </row>
    <row r="791" spans="4:4" ht="13.2">
      <c r="D791" s="7"/>
    </row>
    <row r="792" spans="4:4" ht="13.2">
      <c r="D792" s="7"/>
    </row>
    <row r="793" spans="4:4" ht="13.2">
      <c r="D793" s="7"/>
    </row>
    <row r="794" spans="4:4" ht="13.2">
      <c r="D794" s="7"/>
    </row>
    <row r="795" spans="4:4" ht="13.2">
      <c r="D795" s="7"/>
    </row>
    <row r="796" spans="4:4" ht="13.2">
      <c r="D796" s="7"/>
    </row>
    <row r="797" spans="4:4" ht="13.2">
      <c r="D797" s="7"/>
    </row>
    <row r="798" spans="4:4" ht="13.2">
      <c r="D798" s="7"/>
    </row>
    <row r="799" spans="4:4" ht="13.2">
      <c r="D799" s="7"/>
    </row>
    <row r="800" spans="4:4" ht="13.2">
      <c r="D800" s="7"/>
    </row>
    <row r="801" spans="4:4" ht="13.2">
      <c r="D801" s="7"/>
    </row>
    <row r="802" spans="4:4" ht="13.2">
      <c r="D802" s="7"/>
    </row>
    <row r="803" spans="4:4" ht="13.2">
      <c r="D803" s="7"/>
    </row>
    <row r="804" spans="4:4" ht="13.2">
      <c r="D804" s="7"/>
    </row>
    <row r="805" spans="4:4" ht="13.2">
      <c r="D805" s="7"/>
    </row>
    <row r="806" spans="4:4" ht="13.2">
      <c r="D806" s="7"/>
    </row>
    <row r="807" spans="4:4" ht="13.2">
      <c r="D807" s="7"/>
    </row>
    <row r="808" spans="4:4" ht="13.2">
      <c r="D808" s="7"/>
    </row>
    <row r="809" spans="4:4" ht="13.2">
      <c r="D809" s="7"/>
    </row>
    <row r="810" spans="4:4" ht="13.2">
      <c r="D810" s="7"/>
    </row>
    <row r="811" spans="4:4" ht="13.2">
      <c r="D811" s="7"/>
    </row>
    <row r="812" spans="4:4" ht="13.2">
      <c r="D812" s="7"/>
    </row>
    <row r="813" spans="4:4" ht="13.2">
      <c r="D813" s="7"/>
    </row>
    <row r="814" spans="4:4" ht="13.2">
      <c r="D814" s="7"/>
    </row>
    <row r="815" spans="4:4" ht="13.2">
      <c r="D815" s="7"/>
    </row>
    <row r="816" spans="4:4" ht="13.2">
      <c r="D816" s="7"/>
    </row>
    <row r="817" spans="4:4" ht="13.2">
      <c r="D817" s="7"/>
    </row>
    <row r="818" spans="4:4" ht="13.2">
      <c r="D818" s="7"/>
    </row>
    <row r="819" spans="4:4" ht="13.2">
      <c r="D819" s="7"/>
    </row>
    <row r="820" spans="4:4" ht="13.2">
      <c r="D820" s="7"/>
    </row>
    <row r="821" spans="4:4" ht="13.2">
      <c r="D821" s="7"/>
    </row>
    <row r="822" spans="4:4" ht="13.2">
      <c r="D822" s="7"/>
    </row>
    <row r="823" spans="4:4" ht="13.2">
      <c r="D823" s="7"/>
    </row>
    <row r="824" spans="4:4" ht="13.2">
      <c r="D824" s="7"/>
    </row>
    <row r="825" spans="4:4" ht="13.2">
      <c r="D825" s="7"/>
    </row>
    <row r="826" spans="4:4" ht="13.2">
      <c r="D826" s="7"/>
    </row>
    <row r="827" spans="4:4" ht="13.2">
      <c r="D827" s="7"/>
    </row>
    <row r="828" spans="4:4" ht="13.2">
      <c r="D828" s="7"/>
    </row>
    <row r="829" spans="4:4" ht="13.2">
      <c r="D829" s="7"/>
    </row>
    <row r="830" spans="4:4" ht="13.2">
      <c r="D830" s="7"/>
    </row>
    <row r="831" spans="4:4" ht="13.2">
      <c r="D831" s="7"/>
    </row>
    <row r="832" spans="4:4" ht="13.2">
      <c r="D832" s="7"/>
    </row>
    <row r="833" spans="4:4" ht="13.2">
      <c r="D833" s="7"/>
    </row>
    <row r="834" spans="4:4" ht="13.2">
      <c r="D834" s="7"/>
    </row>
    <row r="835" spans="4:4" ht="13.2">
      <c r="D835" s="7"/>
    </row>
    <row r="836" spans="4:4" ht="13.2">
      <c r="D836" s="7"/>
    </row>
    <row r="837" spans="4:4" ht="13.2">
      <c r="D837" s="7"/>
    </row>
    <row r="838" spans="4:4" ht="13.2">
      <c r="D838" s="7"/>
    </row>
    <row r="839" spans="4:4" ht="13.2">
      <c r="D839" s="7"/>
    </row>
    <row r="840" spans="4:4" ht="13.2">
      <c r="D840" s="7"/>
    </row>
    <row r="841" spans="4:4" ht="13.2">
      <c r="D841" s="7"/>
    </row>
    <row r="842" spans="4:4" ht="13.2">
      <c r="D842" s="7"/>
    </row>
    <row r="843" spans="4:4" ht="13.2">
      <c r="D843" s="7"/>
    </row>
    <row r="844" spans="4:4" ht="13.2">
      <c r="D844" s="7"/>
    </row>
    <row r="845" spans="4:4" ht="13.2">
      <c r="D845" s="7"/>
    </row>
    <row r="846" spans="4:4" ht="13.2">
      <c r="D846" s="7"/>
    </row>
    <row r="847" spans="4:4" ht="13.2">
      <c r="D847" s="7"/>
    </row>
    <row r="848" spans="4:4" ht="13.2">
      <c r="D848" s="7"/>
    </row>
    <row r="849" spans="4:4" ht="13.2">
      <c r="D849" s="7"/>
    </row>
    <row r="850" spans="4:4" ht="13.2">
      <c r="D850" s="7"/>
    </row>
    <row r="851" spans="4:4" ht="13.2">
      <c r="D851" s="7"/>
    </row>
    <row r="852" spans="4:4" ht="13.2">
      <c r="D852" s="7"/>
    </row>
    <row r="853" spans="4:4" ht="13.2">
      <c r="D853" s="7"/>
    </row>
    <row r="854" spans="4:4" ht="13.2">
      <c r="D854" s="7"/>
    </row>
    <row r="855" spans="4:4" ht="13.2">
      <c r="D855" s="7"/>
    </row>
    <row r="856" spans="4:4" ht="13.2">
      <c r="D856" s="7"/>
    </row>
    <row r="857" spans="4:4" ht="13.2">
      <c r="D857" s="7"/>
    </row>
    <row r="858" spans="4:4" ht="13.2">
      <c r="D858" s="7"/>
    </row>
    <row r="859" spans="4:4" ht="13.2">
      <c r="D859" s="7"/>
    </row>
    <row r="860" spans="4:4" ht="13.2">
      <c r="D860" s="7"/>
    </row>
    <row r="861" spans="4:4" ht="13.2">
      <c r="D861" s="7"/>
    </row>
    <row r="862" spans="4:4" ht="13.2">
      <c r="D862" s="7"/>
    </row>
    <row r="863" spans="4:4" ht="13.2">
      <c r="D863" s="7"/>
    </row>
    <row r="864" spans="4:4" ht="13.2">
      <c r="D864" s="7"/>
    </row>
    <row r="865" spans="4:4" ht="13.2">
      <c r="D865" s="7"/>
    </row>
    <row r="866" spans="4:4" ht="13.2">
      <c r="D866" s="7"/>
    </row>
    <row r="867" spans="4:4" ht="13.2">
      <c r="D867" s="7"/>
    </row>
    <row r="868" spans="4:4" ht="13.2">
      <c r="D868" s="7"/>
    </row>
    <row r="869" spans="4:4" ht="13.2">
      <c r="D869" s="7"/>
    </row>
    <row r="870" spans="4:4" ht="13.2">
      <c r="D870" s="7"/>
    </row>
    <row r="871" spans="4:4" ht="13.2">
      <c r="D871" s="7"/>
    </row>
    <row r="872" spans="4:4" ht="13.2">
      <c r="D872" s="7"/>
    </row>
    <row r="873" spans="4:4" ht="13.2">
      <c r="D873" s="7"/>
    </row>
    <row r="874" spans="4:4" ht="13.2">
      <c r="D874" s="7"/>
    </row>
    <row r="875" spans="4:4" ht="13.2">
      <c r="D875" s="7"/>
    </row>
    <row r="876" spans="4:4" ht="13.2">
      <c r="D876" s="7"/>
    </row>
    <row r="877" spans="4:4" ht="13.2">
      <c r="D877" s="7"/>
    </row>
    <row r="878" spans="4:4" ht="13.2">
      <c r="D878" s="7"/>
    </row>
    <row r="879" spans="4:4" ht="13.2">
      <c r="D879" s="7"/>
    </row>
    <row r="880" spans="4:4" ht="13.2">
      <c r="D880" s="7"/>
    </row>
    <row r="881" spans="4:4" ht="13.2">
      <c r="D881" s="7"/>
    </row>
    <row r="882" spans="4:4" ht="13.2">
      <c r="D882" s="7"/>
    </row>
    <row r="883" spans="4:4" ht="13.2">
      <c r="D883" s="7"/>
    </row>
    <row r="884" spans="4:4" ht="13.2">
      <c r="D884" s="7"/>
    </row>
    <row r="885" spans="4:4" ht="13.2">
      <c r="D885" s="7"/>
    </row>
    <row r="886" spans="4:4" ht="13.2">
      <c r="D886" s="7"/>
    </row>
    <row r="887" spans="4:4" ht="13.2">
      <c r="D887" s="7"/>
    </row>
    <row r="888" spans="4:4" ht="13.2">
      <c r="D888" s="7"/>
    </row>
    <row r="889" spans="4:4" ht="13.2">
      <c r="D889" s="7"/>
    </row>
    <row r="890" spans="4:4" ht="13.2">
      <c r="D890" s="7"/>
    </row>
    <row r="891" spans="4:4" ht="13.2">
      <c r="D891" s="7"/>
    </row>
    <row r="892" spans="4:4" ht="13.2">
      <c r="D892" s="7"/>
    </row>
    <row r="893" spans="4:4" ht="13.2">
      <c r="D893" s="7"/>
    </row>
    <row r="894" spans="4:4" ht="13.2">
      <c r="D894" s="7"/>
    </row>
    <row r="895" spans="4:4" ht="13.2">
      <c r="D895" s="7"/>
    </row>
    <row r="896" spans="4:4" ht="13.2">
      <c r="D896" s="7"/>
    </row>
    <row r="897" spans="4:4" ht="13.2">
      <c r="D897" s="7"/>
    </row>
    <row r="898" spans="4:4" ht="13.2">
      <c r="D898" s="7"/>
    </row>
    <row r="899" spans="4:4" ht="13.2">
      <c r="D899" s="7"/>
    </row>
    <row r="900" spans="4:4" ht="13.2">
      <c r="D900" s="7"/>
    </row>
    <row r="901" spans="4:4" ht="13.2">
      <c r="D901" s="7"/>
    </row>
    <row r="902" spans="4:4" ht="13.2">
      <c r="D902" s="7"/>
    </row>
    <row r="903" spans="4:4" ht="13.2">
      <c r="D903" s="7"/>
    </row>
    <row r="904" spans="4:4" ht="13.2">
      <c r="D904" s="7"/>
    </row>
    <row r="905" spans="4:4" ht="13.2">
      <c r="D905" s="7"/>
    </row>
    <row r="906" spans="4:4" ht="13.2">
      <c r="D906" s="7"/>
    </row>
    <row r="907" spans="4:4" ht="13.2">
      <c r="D907" s="7"/>
    </row>
    <row r="908" spans="4:4" ht="13.2">
      <c r="D908" s="7"/>
    </row>
    <row r="909" spans="4:4" ht="13.2">
      <c r="D909" s="7"/>
    </row>
    <row r="910" spans="4:4" ht="13.2">
      <c r="D910" s="7"/>
    </row>
    <row r="911" spans="4:4" ht="13.2">
      <c r="D911" s="7"/>
    </row>
    <row r="912" spans="4:4" ht="13.2">
      <c r="D912" s="7"/>
    </row>
    <row r="913" spans="4:4" ht="13.2">
      <c r="D913" s="7"/>
    </row>
    <row r="914" spans="4:4" ht="13.2">
      <c r="D914" s="7"/>
    </row>
    <row r="915" spans="4:4" ht="13.2">
      <c r="D915" s="7"/>
    </row>
    <row r="916" spans="4:4" ht="13.2">
      <c r="D916" s="7"/>
    </row>
    <row r="917" spans="4:4" ht="13.2">
      <c r="D917" s="7"/>
    </row>
    <row r="918" spans="4:4" ht="13.2">
      <c r="D918" s="7"/>
    </row>
    <row r="919" spans="4:4" ht="13.2">
      <c r="D919" s="7"/>
    </row>
    <row r="920" spans="4:4" ht="13.2">
      <c r="D920" s="7"/>
    </row>
    <row r="921" spans="4:4" ht="13.2">
      <c r="D921" s="7"/>
    </row>
    <row r="922" spans="4:4" ht="13.2">
      <c r="D922" s="7"/>
    </row>
    <row r="923" spans="4:4" ht="13.2">
      <c r="D923" s="7"/>
    </row>
    <row r="924" spans="4:4" ht="13.2">
      <c r="D924" s="7"/>
    </row>
    <row r="925" spans="4:4" ht="13.2">
      <c r="D925" s="7"/>
    </row>
    <row r="926" spans="4:4" ht="13.2">
      <c r="D926" s="7"/>
    </row>
    <row r="927" spans="4:4" ht="13.2">
      <c r="D927" s="7"/>
    </row>
    <row r="928" spans="4:4" ht="13.2">
      <c r="D928" s="7"/>
    </row>
    <row r="929" spans="4:4" ht="13.2">
      <c r="D929" s="7"/>
    </row>
    <row r="930" spans="4:4" ht="13.2">
      <c r="D930" s="7"/>
    </row>
    <row r="931" spans="4:4" ht="13.2">
      <c r="D931" s="7"/>
    </row>
    <row r="932" spans="4:4" ht="13.2">
      <c r="D932" s="7"/>
    </row>
    <row r="933" spans="4:4" ht="13.2">
      <c r="D933" s="7"/>
    </row>
    <row r="934" spans="4:4" ht="13.2">
      <c r="D934" s="7"/>
    </row>
    <row r="935" spans="4:4" ht="13.2">
      <c r="D935" s="7"/>
    </row>
    <row r="936" spans="4:4" ht="13.2">
      <c r="D936" s="7"/>
    </row>
    <row r="937" spans="4:4" ht="13.2">
      <c r="D937" s="7"/>
    </row>
    <row r="938" spans="4:4" ht="13.2">
      <c r="D938" s="7"/>
    </row>
    <row r="939" spans="4:4" ht="13.2">
      <c r="D939" s="7"/>
    </row>
    <row r="940" spans="4:4" ht="13.2">
      <c r="D940" s="7"/>
    </row>
    <row r="941" spans="4:4" ht="13.2">
      <c r="D941" s="7"/>
    </row>
    <row r="942" spans="4:4" ht="13.2">
      <c r="D942" s="7"/>
    </row>
    <row r="943" spans="4:4" ht="13.2">
      <c r="D943" s="7"/>
    </row>
    <row r="944" spans="4:4" ht="13.2">
      <c r="D944" s="7"/>
    </row>
    <row r="945" spans="4:4" ht="13.2">
      <c r="D945" s="7"/>
    </row>
    <row r="946" spans="4:4" ht="13.2">
      <c r="D946" s="7"/>
    </row>
    <row r="947" spans="4:4" ht="13.2">
      <c r="D947" s="7"/>
    </row>
    <row r="948" spans="4:4" ht="13.2">
      <c r="D948" s="7"/>
    </row>
    <row r="949" spans="4:4" ht="13.2">
      <c r="D949" s="7"/>
    </row>
    <row r="950" spans="4:4" ht="13.2">
      <c r="D950" s="7"/>
    </row>
    <row r="951" spans="4:4" ht="13.2">
      <c r="D951" s="7"/>
    </row>
    <row r="952" spans="4:4" ht="13.2">
      <c r="D952" s="7"/>
    </row>
    <row r="953" spans="4:4" ht="13.2">
      <c r="D953" s="7"/>
    </row>
    <row r="954" spans="4:4" ht="13.2">
      <c r="D954" s="7"/>
    </row>
    <row r="955" spans="4:4" ht="13.2">
      <c r="D955" s="7"/>
    </row>
    <row r="956" spans="4:4" ht="13.2">
      <c r="D956" s="7"/>
    </row>
    <row r="957" spans="4:4" ht="13.2">
      <c r="D957" s="7"/>
    </row>
    <row r="958" spans="4:4" ht="13.2">
      <c r="D958" s="7"/>
    </row>
    <row r="959" spans="4:4" ht="13.2">
      <c r="D959" s="7"/>
    </row>
    <row r="960" spans="4:4" ht="13.2">
      <c r="D960" s="7"/>
    </row>
    <row r="961" spans="4:4" ht="13.2">
      <c r="D961" s="7"/>
    </row>
    <row r="962" spans="4:4" ht="13.2">
      <c r="D962" s="7"/>
    </row>
    <row r="963" spans="4:4" ht="13.2">
      <c r="D963" s="7"/>
    </row>
    <row r="964" spans="4:4" ht="13.2">
      <c r="D964" s="7"/>
    </row>
    <row r="965" spans="4:4" ht="13.2">
      <c r="D965" s="7"/>
    </row>
    <row r="966" spans="4:4" ht="13.2">
      <c r="D966" s="7"/>
    </row>
    <row r="967" spans="4:4" ht="13.2">
      <c r="D967" s="7"/>
    </row>
    <row r="968" spans="4:4" ht="13.2">
      <c r="D968" s="7"/>
    </row>
    <row r="969" spans="4:4" ht="13.2">
      <c r="D969" s="7"/>
    </row>
    <row r="970" spans="4:4" ht="13.2">
      <c r="D970" s="7"/>
    </row>
    <row r="971" spans="4:4" ht="13.2">
      <c r="D971" s="7"/>
    </row>
    <row r="972" spans="4:4" ht="13.2">
      <c r="D972" s="7"/>
    </row>
    <row r="973" spans="4:4" ht="13.2">
      <c r="D973" s="7"/>
    </row>
    <row r="974" spans="4:4" ht="13.2">
      <c r="D974" s="7"/>
    </row>
    <row r="975" spans="4:4" ht="13.2">
      <c r="D975" s="7"/>
    </row>
    <row r="976" spans="4:4" ht="13.2">
      <c r="D976" s="7"/>
    </row>
    <row r="977" spans="4:4" ht="13.2">
      <c r="D977" s="7"/>
    </row>
    <row r="978" spans="4:4" ht="13.2">
      <c r="D978" s="7"/>
    </row>
    <row r="979" spans="4:4" ht="13.2">
      <c r="D979" s="7"/>
    </row>
    <row r="980" spans="4:4" ht="13.2">
      <c r="D980" s="7"/>
    </row>
    <row r="981" spans="4:4" ht="13.2">
      <c r="D981" s="7"/>
    </row>
    <row r="982" spans="4:4" ht="13.2">
      <c r="D982" s="7"/>
    </row>
    <row r="983" spans="4:4" ht="13.2">
      <c r="D983" s="7"/>
    </row>
    <row r="984" spans="4:4" ht="13.2">
      <c r="D984" s="7"/>
    </row>
    <row r="985" spans="4:4" ht="13.2">
      <c r="D985" s="7"/>
    </row>
    <row r="986" spans="4:4" ht="13.2">
      <c r="D986" s="7"/>
    </row>
    <row r="987" spans="4:4" ht="13.2">
      <c r="D987" s="7"/>
    </row>
    <row r="988" spans="4:4" ht="13.2">
      <c r="D988" s="7"/>
    </row>
    <row r="989" spans="4:4" ht="13.2">
      <c r="D989" s="7"/>
    </row>
    <row r="990" spans="4:4" ht="13.2">
      <c r="D990" s="7"/>
    </row>
    <row r="991" spans="4:4" ht="13.2">
      <c r="D991" s="7"/>
    </row>
    <row r="992" spans="4:4" ht="13.2">
      <c r="D992" s="7"/>
    </row>
    <row r="993" spans="4:4" ht="13.2">
      <c r="D993" s="7"/>
    </row>
    <row r="994" spans="4:4" ht="13.2">
      <c r="D994" s="7"/>
    </row>
    <row r="995" spans="4:4" ht="13.2">
      <c r="D995" s="7"/>
    </row>
    <row r="996" spans="4:4" ht="13.2">
      <c r="D996" s="7"/>
    </row>
    <row r="997" spans="4:4" ht="13.2">
      <c r="D997" s="7"/>
    </row>
    <row r="998" spans="4:4" ht="13.2">
      <c r="D998" s="7"/>
    </row>
    <row r="999" spans="4:4" ht="13.2">
      <c r="D999" s="7"/>
    </row>
    <row r="1000" spans="4:4" ht="13.2">
      <c r="D1000" s="7"/>
    </row>
    <row r="1001" spans="4:4" ht="13.2">
      <c r="D1001" s="7"/>
    </row>
  </sheetData>
  <autoFilter ref="B3:H103" xr:uid="{00000000-0009-0000-0000-000002000000}">
    <sortState xmlns:xlrd2="http://schemas.microsoft.com/office/spreadsheetml/2017/richdata2" ref="B3:H103">
      <sortCondition descending="1" ref="E3:E103"/>
    </sortState>
  </autoFilter>
  <mergeCells count="1">
    <mergeCell ref="D2:H2"/>
  </mergeCells>
  <hyperlinks>
    <hyperlink ref="B2" r:id="rId1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I104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2.6640625" defaultRowHeight="15.75" customHeight="1"/>
  <cols>
    <col min="1" max="1" width="0.33203125" customWidth="1"/>
    <col min="8" max="8" width="11.109375" customWidth="1"/>
    <col min="9" max="9" width="54.77734375" customWidth="1"/>
  </cols>
  <sheetData>
    <row r="1" spans="2:9" ht="3.75" customHeight="1"/>
    <row r="2" spans="2:9" ht="13.8">
      <c r="B2" s="2" t="s">
        <v>125</v>
      </c>
      <c r="C2" s="5"/>
      <c r="D2" s="423" t="s">
        <v>126</v>
      </c>
      <c r="E2" s="419"/>
      <c r="F2" s="419"/>
      <c r="G2" s="419"/>
      <c r="H2" s="417"/>
    </row>
    <row r="3" spans="2:9" ht="13.2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14" t="s">
        <v>127</v>
      </c>
    </row>
    <row r="4" spans="2:9" ht="13.2">
      <c r="B4" s="6" t="s">
        <v>10</v>
      </c>
      <c r="C4" s="6" t="str">
        <f>VLOOKUP(B4,'население 2023'!C:D,2,0)</f>
        <v>Екб</v>
      </c>
      <c r="D4" s="9">
        <v>5.8000000000000003E-2</v>
      </c>
      <c r="E4" s="10">
        <v>827573</v>
      </c>
      <c r="F4" s="10">
        <v>21756</v>
      </c>
      <c r="G4" s="10">
        <v>0</v>
      </c>
      <c r="H4" s="10">
        <v>851892</v>
      </c>
      <c r="I4" s="15" t="s">
        <v>128</v>
      </c>
    </row>
    <row r="5" spans="2:9" ht="13.2">
      <c r="B5" s="6" t="s">
        <v>9</v>
      </c>
      <c r="C5" s="6" t="str">
        <f>VLOOKUP(B5,'население 2023'!C:D,2,0)</f>
        <v>СПб</v>
      </c>
      <c r="D5" s="9">
        <v>1.0999999999999999E-2</v>
      </c>
      <c r="E5" s="10">
        <v>599473</v>
      </c>
      <c r="F5" s="10">
        <v>9077</v>
      </c>
      <c r="G5" s="10">
        <v>0</v>
      </c>
      <c r="H5" s="10">
        <v>608550</v>
      </c>
      <c r="I5" s="6" t="s">
        <v>129</v>
      </c>
    </row>
    <row r="6" spans="2:9" ht="13.2">
      <c r="B6" s="6" t="s">
        <v>11</v>
      </c>
      <c r="C6" s="6" t="str">
        <f>VLOOKUP(B6,'население 2023'!C:D,2,0)</f>
        <v>НиНо</v>
      </c>
      <c r="D6" s="9">
        <v>9.0999999999999998E-2</v>
      </c>
      <c r="E6" s="10">
        <v>505612</v>
      </c>
      <c r="F6" s="10">
        <v>32658</v>
      </c>
      <c r="G6" s="10">
        <v>0</v>
      </c>
      <c r="H6" s="10">
        <v>538270</v>
      </c>
      <c r="I6" s="16" t="s">
        <v>128</v>
      </c>
    </row>
    <row r="7" spans="2:9" ht="13.2">
      <c r="B7" s="6" t="s">
        <v>12</v>
      </c>
      <c r="C7" s="6" t="str">
        <f>VLOOKUP(B7,'население 2023'!C:D,2,0)</f>
        <v>Нск</v>
      </c>
      <c r="D7" s="9">
        <v>3.7999999999999999E-2</v>
      </c>
      <c r="E7" s="10">
        <v>468833</v>
      </c>
      <c r="F7" s="10">
        <v>114164</v>
      </c>
      <c r="G7" s="10">
        <v>0</v>
      </c>
      <c r="H7" s="10">
        <v>582997</v>
      </c>
      <c r="I7" s="17" t="s">
        <v>130</v>
      </c>
    </row>
    <row r="8" spans="2:9" ht="13.2">
      <c r="B8" s="6" t="s">
        <v>13</v>
      </c>
      <c r="C8" s="6" t="str">
        <f>VLOOKUP(B8,'население 2023'!C:D,2,0)</f>
        <v>Краснодар</v>
      </c>
      <c r="D8" s="9">
        <v>2.1999999999999999E-2</v>
      </c>
      <c r="E8" s="10">
        <v>447080</v>
      </c>
      <c r="F8" s="10">
        <v>25202</v>
      </c>
      <c r="G8" s="10">
        <v>0</v>
      </c>
      <c r="H8" s="10">
        <v>472282</v>
      </c>
      <c r="I8" s="15" t="s">
        <v>131</v>
      </c>
    </row>
    <row r="9" spans="2:9" ht="13.2">
      <c r="B9" s="6" t="s">
        <v>17</v>
      </c>
      <c r="C9" s="6" t="str">
        <f>VLOOKUP(B9,'население 2023'!C:D,2,0)</f>
        <v>РнД</v>
      </c>
      <c r="D9" s="9">
        <v>2.7E-2</v>
      </c>
      <c r="E9" s="10">
        <v>258189</v>
      </c>
      <c r="F9" s="10">
        <v>23509</v>
      </c>
      <c r="G9" s="10">
        <v>0</v>
      </c>
      <c r="H9" s="10">
        <v>281698</v>
      </c>
      <c r="I9" s="6" t="s">
        <v>132</v>
      </c>
    </row>
    <row r="10" spans="2:9" ht="13.2">
      <c r="B10" s="6" t="s">
        <v>14</v>
      </c>
      <c r="C10" s="6" t="str">
        <f>VLOOKUP(B10,'население 2023'!C:D,2,0)</f>
        <v>Пермь</v>
      </c>
      <c r="D10" s="9">
        <v>8.2000000000000003E-2</v>
      </c>
      <c r="E10" s="10">
        <v>219276</v>
      </c>
      <c r="F10" s="10">
        <v>50635</v>
      </c>
      <c r="G10" s="10">
        <v>0</v>
      </c>
      <c r="H10" s="10">
        <v>269911</v>
      </c>
      <c r="I10" s="6"/>
    </row>
    <row r="11" spans="2:9" ht="13.2">
      <c r="B11" s="6" t="s">
        <v>18</v>
      </c>
      <c r="C11" s="6" t="str">
        <f>VLOOKUP(B11,'население 2023'!C:D,2,0)</f>
        <v>Влг</v>
      </c>
      <c r="D11" s="9">
        <v>9.7000000000000003E-2</v>
      </c>
      <c r="E11" s="10">
        <v>186176</v>
      </c>
      <c r="F11" s="10">
        <v>9938</v>
      </c>
      <c r="G11" s="10">
        <v>0</v>
      </c>
      <c r="H11" s="10">
        <v>196114</v>
      </c>
      <c r="I11" s="6" t="s">
        <v>132</v>
      </c>
    </row>
    <row r="12" spans="2:9" ht="13.2">
      <c r="B12" s="6" t="s">
        <v>16</v>
      </c>
      <c r="C12" s="6" t="str">
        <f>VLOOKUP(B12,'население 2023'!C:D,2,0)</f>
        <v>Казань</v>
      </c>
      <c r="D12" s="9">
        <v>2.4E-2</v>
      </c>
      <c r="E12" s="10">
        <v>166300</v>
      </c>
      <c r="F12" s="10">
        <v>34508</v>
      </c>
      <c r="G12" s="10">
        <v>0</v>
      </c>
      <c r="H12" s="10">
        <v>200808</v>
      </c>
      <c r="I12" s="6" t="s">
        <v>133</v>
      </c>
    </row>
    <row r="13" spans="2:9" ht="13.2">
      <c r="B13" s="6" t="s">
        <v>15</v>
      </c>
      <c r="C13" s="6" t="str">
        <f>VLOOKUP(B13,'население 2023'!C:D,2,0)</f>
        <v>Самара</v>
      </c>
      <c r="D13" s="9">
        <v>4.2000000000000003E-2</v>
      </c>
      <c r="E13" s="10">
        <v>137816</v>
      </c>
      <c r="F13" s="10">
        <v>41160</v>
      </c>
      <c r="G13" s="10">
        <v>0</v>
      </c>
      <c r="H13" s="10">
        <v>178976</v>
      </c>
      <c r="I13" s="6"/>
    </row>
    <row r="14" spans="2:9" ht="13.2">
      <c r="B14" s="6" t="s">
        <v>20</v>
      </c>
      <c r="C14" s="6" t="str">
        <f>VLOOKUP(B14,'население 2023'!C:D,2,0)</f>
        <v>Омск</v>
      </c>
      <c r="D14" s="9">
        <v>5.0999999999999997E-2</v>
      </c>
      <c r="E14" s="10">
        <v>111866</v>
      </c>
      <c r="F14" s="10">
        <v>3544</v>
      </c>
      <c r="G14" s="10">
        <v>0</v>
      </c>
      <c r="H14" s="10">
        <v>115410</v>
      </c>
      <c r="I14" s="6"/>
    </row>
    <row r="15" spans="2:9" ht="13.2">
      <c r="B15" s="6" t="s">
        <v>21</v>
      </c>
      <c r="C15" s="6" t="str">
        <f>VLOOKUP(B15,'население 2023'!C:D,2,0)</f>
        <v>Члб</v>
      </c>
      <c r="D15" s="9">
        <v>1.7000000000000001E-2</v>
      </c>
      <c r="E15" s="10">
        <v>83559</v>
      </c>
      <c r="F15" s="10">
        <v>17834</v>
      </c>
      <c r="G15" s="10">
        <v>0</v>
      </c>
      <c r="H15" s="10">
        <v>101393</v>
      </c>
      <c r="I15" s="6"/>
    </row>
    <row r="16" spans="2:9" ht="13.2">
      <c r="B16" s="6" t="s">
        <v>24</v>
      </c>
      <c r="C16" s="6" t="str">
        <f>VLOOKUP(B16,'население 2023'!C:D,2,0)</f>
        <v>Калининград</v>
      </c>
      <c r="D16" s="9">
        <v>0.10199999999999999</v>
      </c>
      <c r="E16" s="10">
        <v>82920</v>
      </c>
      <c r="F16" s="10">
        <v>21362</v>
      </c>
      <c r="G16" s="10">
        <v>0</v>
      </c>
      <c r="H16" s="10">
        <v>104282</v>
      </c>
      <c r="I16" s="6"/>
    </row>
    <row r="17" spans="2:9" ht="13.2">
      <c r="B17" s="6" t="s">
        <v>23</v>
      </c>
      <c r="C17" s="6" t="str">
        <f>VLOOKUP(B17,'население 2023'!C:D,2,0)</f>
        <v>Тюмень</v>
      </c>
      <c r="D17" s="9">
        <v>2.5999999999999999E-2</v>
      </c>
      <c r="E17" s="10">
        <v>70619</v>
      </c>
      <c r="F17" s="10">
        <v>7037</v>
      </c>
      <c r="G17" s="10">
        <v>0</v>
      </c>
      <c r="H17" s="10">
        <v>77656</v>
      </c>
      <c r="I17" s="6"/>
    </row>
    <row r="18" spans="2:9" ht="13.2">
      <c r="B18" s="6" t="s">
        <v>28</v>
      </c>
      <c r="C18" s="6" t="str">
        <f>VLOOKUP(B18,'население 2023'!C:D,2,0)</f>
        <v>Красноярск</v>
      </c>
      <c r="D18" s="9">
        <v>3.7999999999999999E-2</v>
      </c>
      <c r="E18" s="10">
        <v>61526</v>
      </c>
      <c r="F18" s="10">
        <v>8245</v>
      </c>
      <c r="G18" s="10">
        <v>0</v>
      </c>
      <c r="H18" s="10">
        <v>69771</v>
      </c>
      <c r="I18" s="6" t="s">
        <v>134</v>
      </c>
    </row>
    <row r="19" spans="2:9" ht="13.2">
      <c r="B19" s="6" t="s">
        <v>25</v>
      </c>
      <c r="C19" s="6" t="str">
        <f>VLOOKUP(B19,'население 2023'!C:D,2,0)</f>
        <v>Саратов</v>
      </c>
      <c r="D19" s="9">
        <v>5.5E-2</v>
      </c>
      <c r="E19" s="10">
        <v>60740</v>
      </c>
      <c r="F19" s="10">
        <v>26743</v>
      </c>
      <c r="G19" s="10">
        <v>0</v>
      </c>
      <c r="H19" s="10">
        <v>88541</v>
      </c>
      <c r="I19" s="6"/>
    </row>
    <row r="20" spans="2:9" ht="13.2">
      <c r="B20" s="6" t="s">
        <v>22</v>
      </c>
      <c r="C20" s="6" t="str">
        <f>VLOOKUP(B20,'население 2023'!C:D,2,0)</f>
        <v>Уфа</v>
      </c>
      <c r="D20" s="9">
        <v>2.1999999999999999E-2</v>
      </c>
      <c r="E20" s="10">
        <v>60021</v>
      </c>
      <c r="F20" s="10">
        <v>22978</v>
      </c>
      <c r="G20" s="10">
        <v>0</v>
      </c>
      <c r="H20" s="10">
        <v>82999</v>
      </c>
      <c r="I20" s="6"/>
    </row>
    <row r="21" spans="2:9" ht="13.2">
      <c r="B21" s="6" t="s">
        <v>27</v>
      </c>
      <c r="C21" s="6" t="str">
        <f>VLOOKUP(B21,'население 2023'!C:D,2,0)</f>
        <v>Ставрополь</v>
      </c>
      <c r="D21" s="9">
        <v>0.22700000000000001</v>
      </c>
      <c r="E21" s="10">
        <v>57727</v>
      </c>
      <c r="F21" s="10">
        <v>26025</v>
      </c>
      <c r="G21" s="10">
        <v>0</v>
      </c>
      <c r="H21" s="10">
        <v>83752</v>
      </c>
      <c r="I21" s="6" t="str">
        <f>IF(D21&gt;15%,"???","")</f>
        <v>???</v>
      </c>
    </row>
    <row r="22" spans="2:9" ht="13.2">
      <c r="B22" s="6" t="s">
        <v>26</v>
      </c>
      <c r="C22" s="6" t="str">
        <f>VLOOKUP(B22,'население 2023'!C:D,2,0)</f>
        <v>Москва</v>
      </c>
      <c r="D22" s="9">
        <v>1E-3</v>
      </c>
      <c r="E22" s="10">
        <v>56910</v>
      </c>
      <c r="F22" s="10">
        <v>35428</v>
      </c>
      <c r="G22" s="10">
        <v>1752</v>
      </c>
      <c r="H22" s="10">
        <v>101025</v>
      </c>
      <c r="I22" s="6"/>
    </row>
    <row r="23" spans="2:9" ht="13.2">
      <c r="B23" s="6" t="s">
        <v>33</v>
      </c>
      <c r="C23" s="6" t="str">
        <f>VLOOKUP(B23,'население 2023'!C:D,2,0)</f>
        <v>Воронеж</v>
      </c>
      <c r="D23" s="9">
        <v>1.4999999999999999E-2</v>
      </c>
      <c r="E23" s="10">
        <v>37000</v>
      </c>
      <c r="F23" s="10">
        <v>8908</v>
      </c>
      <c r="G23" s="10">
        <v>0</v>
      </c>
      <c r="H23" s="10">
        <v>45908</v>
      </c>
      <c r="I23" s="6" t="s">
        <v>134</v>
      </c>
    </row>
    <row r="24" spans="2:9" ht="13.2">
      <c r="B24" s="6" t="s">
        <v>34</v>
      </c>
      <c r="C24" s="6" t="str">
        <f>VLOOKUP(B24,'население 2023'!C:D,2,0)</f>
        <v>Иркутск</v>
      </c>
      <c r="D24" s="9">
        <v>0.114</v>
      </c>
      <c r="E24" s="10">
        <v>34700</v>
      </c>
      <c r="F24" s="10">
        <v>5806</v>
      </c>
      <c r="G24" s="10">
        <v>0</v>
      </c>
      <c r="H24" s="10">
        <v>40506</v>
      </c>
      <c r="I24" s="6" t="str">
        <f t="shared" ref="I24:I37" si="0">IF(D24&gt;15%,"???","")</f>
        <v/>
      </c>
    </row>
    <row r="25" spans="2:9" ht="13.2">
      <c r="B25" s="6" t="s">
        <v>31</v>
      </c>
      <c r="C25" s="6" t="str">
        <f>VLOOKUP(B25,'население 2023'!C:D,2,0)</f>
        <v>Астрахань</v>
      </c>
      <c r="D25" s="9">
        <v>0.14699999999999999</v>
      </c>
      <c r="E25" s="10">
        <v>27500</v>
      </c>
      <c r="F25" s="10">
        <v>8423</v>
      </c>
      <c r="G25" s="10">
        <v>116</v>
      </c>
      <c r="H25" s="10">
        <v>36039</v>
      </c>
      <c r="I25" s="6" t="str">
        <f t="shared" si="0"/>
        <v/>
      </c>
    </row>
    <row r="26" spans="2:9" ht="13.2">
      <c r="B26" s="6" t="s">
        <v>38</v>
      </c>
      <c r="C26" s="6" t="str">
        <f>VLOOKUP(B26,'население 2023'!C:D,2,0)</f>
        <v>Барнаул</v>
      </c>
      <c r="D26" s="9">
        <v>0.16200000000000001</v>
      </c>
      <c r="E26" s="10">
        <v>27391</v>
      </c>
      <c r="F26" s="10">
        <v>6217</v>
      </c>
      <c r="G26" s="10">
        <v>0</v>
      </c>
      <c r="H26" s="10">
        <v>33608</v>
      </c>
      <c r="I26" s="6" t="str">
        <f t="shared" si="0"/>
        <v>???</v>
      </c>
    </row>
    <row r="27" spans="2:9" ht="13.2">
      <c r="B27" s="6" t="s">
        <v>30</v>
      </c>
      <c r="C27" s="6" t="str">
        <f>VLOOKUP(B27,'население 2023'!C:D,2,0)</f>
        <v>Орел</v>
      </c>
      <c r="D27" s="9">
        <v>0.13700000000000001</v>
      </c>
      <c r="E27" s="10">
        <v>27100</v>
      </c>
      <c r="F27" s="10">
        <v>9733</v>
      </c>
      <c r="G27" s="10">
        <v>0</v>
      </c>
      <c r="H27" s="10">
        <v>36833</v>
      </c>
      <c r="I27" s="6" t="str">
        <f t="shared" si="0"/>
        <v/>
      </c>
    </row>
    <row r="28" spans="2:9" ht="13.2">
      <c r="B28" s="6" t="s">
        <v>65</v>
      </c>
      <c r="C28" s="6" t="str">
        <f>VLOOKUP(B28,'население 2023'!C:D,2,0)</f>
        <v>Тула</v>
      </c>
      <c r="D28" s="9">
        <v>9.7000000000000003E-2</v>
      </c>
      <c r="E28" s="10">
        <v>26200</v>
      </c>
      <c r="F28" s="10">
        <v>258</v>
      </c>
      <c r="G28" s="10">
        <v>0</v>
      </c>
      <c r="H28" s="10">
        <v>26458</v>
      </c>
      <c r="I28" s="6" t="str">
        <f t="shared" si="0"/>
        <v/>
      </c>
    </row>
    <row r="29" spans="2:9" ht="13.2">
      <c r="B29" s="6" t="s">
        <v>36</v>
      </c>
      <c r="C29" s="6" t="str">
        <f>VLOOKUP(B29,'население 2023'!C:D,2,0)</f>
        <v>Оренбург</v>
      </c>
      <c r="D29" s="9">
        <v>0.161</v>
      </c>
      <c r="E29" s="10">
        <v>23132</v>
      </c>
      <c r="F29" s="10">
        <v>6849</v>
      </c>
      <c r="G29" s="10">
        <v>0</v>
      </c>
      <c r="H29" s="10">
        <v>33781</v>
      </c>
      <c r="I29" s="6" t="str">
        <f t="shared" si="0"/>
        <v>???</v>
      </c>
    </row>
    <row r="30" spans="2:9" ht="13.2">
      <c r="B30" s="6" t="s">
        <v>44</v>
      </c>
      <c r="C30" s="6" t="str">
        <f>VLOOKUP(B30,'население 2023'!C:D,2,0)</f>
        <v>Владивосток</v>
      </c>
      <c r="D30" s="9">
        <v>0.123</v>
      </c>
      <c r="E30" s="10">
        <v>22485</v>
      </c>
      <c r="F30" s="10">
        <v>1570</v>
      </c>
      <c r="G30" s="10">
        <v>0</v>
      </c>
      <c r="H30" s="10">
        <v>24055</v>
      </c>
      <c r="I30" s="6" t="str">
        <f t="shared" si="0"/>
        <v/>
      </c>
    </row>
    <row r="31" spans="2:9" ht="13.2">
      <c r="B31" s="6" t="s">
        <v>32</v>
      </c>
      <c r="C31" s="6" t="str">
        <f>VLOOKUP(B31,'население 2023'!C:D,2,0)</f>
        <v>Тольятти</v>
      </c>
      <c r="D31" s="9">
        <v>0.155</v>
      </c>
      <c r="E31" s="10">
        <v>20300</v>
      </c>
      <c r="F31" s="10">
        <v>5038</v>
      </c>
      <c r="G31" s="10">
        <v>0</v>
      </c>
      <c r="H31" s="10">
        <v>25338</v>
      </c>
      <c r="I31" s="6" t="str">
        <f t="shared" si="0"/>
        <v>???</v>
      </c>
    </row>
    <row r="32" spans="2:9" ht="13.2">
      <c r="B32" s="6" t="s">
        <v>43</v>
      </c>
      <c r="C32" s="6" t="str">
        <f>VLOOKUP(B32,'население 2023'!C:D,2,0)</f>
        <v>Вологда</v>
      </c>
      <c r="D32" s="9">
        <v>0.27600000000000002</v>
      </c>
      <c r="E32" s="10">
        <v>19571</v>
      </c>
      <c r="F32" s="10">
        <v>2322</v>
      </c>
      <c r="G32" s="10">
        <v>0</v>
      </c>
      <c r="H32" s="10">
        <v>21893</v>
      </c>
      <c r="I32" s="6" t="str">
        <f t="shared" si="0"/>
        <v>???</v>
      </c>
    </row>
    <row r="33" spans="2:9" ht="13.2">
      <c r="B33" s="6" t="s">
        <v>58</v>
      </c>
      <c r="C33" s="6" t="str">
        <f>VLOOKUP(B33,'население 2023'!C:D,2,0)</f>
        <v>Рязань</v>
      </c>
      <c r="D33" s="9">
        <v>0.14000000000000001</v>
      </c>
      <c r="E33" s="10">
        <v>19338</v>
      </c>
      <c r="F33" s="10">
        <v>1780</v>
      </c>
      <c r="G33" s="10">
        <v>0</v>
      </c>
      <c r="H33" s="10">
        <v>21118</v>
      </c>
      <c r="I33" s="6" t="str">
        <f t="shared" si="0"/>
        <v/>
      </c>
    </row>
    <row r="34" spans="2:9" ht="13.2">
      <c r="B34" s="6" t="s">
        <v>48</v>
      </c>
      <c r="C34" s="6" t="e">
        <f>VLOOKUP(B34,'население 2023'!C:D,2,0)</f>
        <v>#N/A</v>
      </c>
      <c r="D34" s="9">
        <v>1.2999999999999999E-2</v>
      </c>
      <c r="E34" s="10">
        <v>18610</v>
      </c>
      <c r="F34" s="10">
        <v>41</v>
      </c>
      <c r="G34" s="10">
        <v>0</v>
      </c>
      <c r="H34" s="10">
        <v>18651</v>
      </c>
      <c r="I34" s="6" t="str">
        <f t="shared" si="0"/>
        <v/>
      </c>
    </row>
    <row r="35" spans="2:9" ht="13.2">
      <c r="B35" s="6" t="s">
        <v>40</v>
      </c>
      <c r="C35" s="6" t="str">
        <f>VLOOKUP(B35,'население 2023'!C:D,2,0)</f>
        <v>Ульяновск</v>
      </c>
      <c r="D35" s="9">
        <v>0.104</v>
      </c>
      <c r="E35" s="10">
        <v>14771</v>
      </c>
      <c r="F35" s="10">
        <v>2441</v>
      </c>
      <c r="G35" s="10">
        <v>0</v>
      </c>
      <c r="H35" s="10">
        <v>17212</v>
      </c>
      <c r="I35" s="6" t="str">
        <f t="shared" si="0"/>
        <v/>
      </c>
    </row>
    <row r="36" spans="2:9" ht="13.2">
      <c r="B36" s="6" t="s">
        <v>42</v>
      </c>
      <c r="C36" s="6" t="str">
        <f>VLOOKUP(B36,'население 2023'!C:D,2,0)</f>
        <v>Новороссийск</v>
      </c>
      <c r="D36" s="9">
        <v>6.7000000000000004E-2</v>
      </c>
      <c r="E36" s="10">
        <v>13964</v>
      </c>
      <c r="F36" s="10">
        <v>2375</v>
      </c>
      <c r="G36" s="10">
        <v>0</v>
      </c>
      <c r="H36" s="10">
        <v>16339</v>
      </c>
      <c r="I36" s="6" t="str">
        <f t="shared" si="0"/>
        <v/>
      </c>
    </row>
    <row r="37" spans="2:9" ht="13.2">
      <c r="B37" s="6" t="s">
        <v>39</v>
      </c>
      <c r="C37" s="6" t="str">
        <f>VLOOKUP(B37,'население 2023'!C:D,2,0)</f>
        <v>Чебоксары</v>
      </c>
      <c r="D37" s="9">
        <v>9.6000000000000002E-2</v>
      </c>
      <c r="E37" s="10">
        <v>13467</v>
      </c>
      <c r="F37" s="10">
        <v>980</v>
      </c>
      <c r="G37" s="10">
        <v>0</v>
      </c>
      <c r="H37" s="10">
        <v>14447</v>
      </c>
      <c r="I37" s="6" t="str">
        <f t="shared" si="0"/>
        <v/>
      </c>
    </row>
    <row r="38" spans="2:9" ht="13.2">
      <c r="B38" s="6" t="s">
        <v>19</v>
      </c>
      <c r="C38" s="6" t="str">
        <f>VLOOKUP(B38,'население 2023'!C:D,2,0)</f>
        <v>Сочи</v>
      </c>
      <c r="D38" s="9">
        <v>0.04</v>
      </c>
      <c r="E38" s="10">
        <v>12859</v>
      </c>
      <c r="F38" s="10">
        <v>38138</v>
      </c>
      <c r="G38" s="10">
        <v>0</v>
      </c>
      <c r="H38" s="10">
        <v>50997</v>
      </c>
      <c r="I38" s="6" t="s">
        <v>134</v>
      </c>
    </row>
    <row r="39" spans="2:9" ht="13.2">
      <c r="B39" s="6" t="s">
        <v>68</v>
      </c>
      <c r="C39" s="6" t="str">
        <f>VLOOKUP(B39,'население 2023'!C:D,2,0)</f>
        <v>Волжский</v>
      </c>
      <c r="D39" s="9">
        <v>5.3999999999999999E-2</v>
      </c>
      <c r="E39" s="10">
        <v>12752</v>
      </c>
      <c r="F39" s="10">
        <v>1423</v>
      </c>
      <c r="G39" s="10">
        <v>0</v>
      </c>
      <c r="H39" s="10">
        <v>14175</v>
      </c>
      <c r="I39" s="6" t="str">
        <f t="shared" ref="I39:I103" si="1">IF(D39&gt;15%,"???","")</f>
        <v/>
      </c>
    </row>
    <row r="40" spans="2:9" ht="13.2">
      <c r="B40" s="6" t="s">
        <v>50</v>
      </c>
      <c r="C40" s="6" t="e">
        <f>VLOOKUP(B40,'население 2023'!C:D,2,0)</f>
        <v>#N/A</v>
      </c>
      <c r="D40" s="9">
        <v>1.7999999999999999E-2</v>
      </c>
      <c r="E40" s="10">
        <v>11103</v>
      </c>
      <c r="F40" s="10">
        <v>2808</v>
      </c>
      <c r="G40" s="10">
        <v>0</v>
      </c>
      <c r="H40" s="10">
        <v>13911</v>
      </c>
      <c r="I40" s="6" t="str">
        <f t="shared" si="1"/>
        <v/>
      </c>
    </row>
    <row r="41" spans="2:9" ht="13.2">
      <c r="B41" s="6" t="s">
        <v>29</v>
      </c>
      <c r="C41" s="6" t="str">
        <f>VLOOKUP(B41,'население 2023'!C:D,2,0)</f>
        <v>Иваново</v>
      </c>
      <c r="D41" s="9">
        <v>0.158</v>
      </c>
      <c r="E41" s="10">
        <v>10917</v>
      </c>
      <c r="F41" s="10">
        <v>20060</v>
      </c>
      <c r="G41" s="10">
        <v>0</v>
      </c>
      <c r="H41" s="10">
        <v>30977</v>
      </c>
      <c r="I41" s="6" t="str">
        <f t="shared" si="1"/>
        <v>???</v>
      </c>
    </row>
    <row r="42" spans="2:9" ht="13.2">
      <c r="B42" s="6" t="s">
        <v>46</v>
      </c>
      <c r="C42" s="6" t="str">
        <f>VLOOKUP(B42,'население 2023'!C:D,2,0)</f>
        <v>Ижевск</v>
      </c>
      <c r="D42" s="9">
        <v>0.09</v>
      </c>
      <c r="E42" s="10">
        <v>9555</v>
      </c>
      <c r="F42" s="10">
        <v>2426</v>
      </c>
      <c r="G42" s="10">
        <v>0</v>
      </c>
      <c r="H42" s="10">
        <v>11981</v>
      </c>
      <c r="I42" s="6" t="str">
        <f t="shared" si="1"/>
        <v/>
      </c>
    </row>
    <row r="43" spans="2:9" ht="13.2">
      <c r="B43" s="6" t="s">
        <v>52</v>
      </c>
      <c r="C43" s="6" t="str">
        <f>VLOOKUP(B43,'население 2023'!C:D,2,0)</f>
        <v>Томск</v>
      </c>
      <c r="D43" s="9">
        <v>8.6999999999999994E-2</v>
      </c>
      <c r="E43" s="10">
        <v>9500</v>
      </c>
      <c r="F43" s="10">
        <v>117</v>
      </c>
      <c r="G43" s="10">
        <v>0</v>
      </c>
      <c r="H43" s="10">
        <v>9617</v>
      </c>
      <c r="I43" s="6" t="str">
        <f t="shared" si="1"/>
        <v/>
      </c>
    </row>
    <row r="44" spans="2:9" ht="13.2">
      <c r="B44" s="6" t="s">
        <v>57</v>
      </c>
      <c r="C44" s="6" t="str">
        <f>VLOOKUP(B44,'население 2023'!C:D,2,0)</f>
        <v>Макхачкала</v>
      </c>
      <c r="D44" s="9">
        <v>9.2999999999999999E-2</v>
      </c>
      <c r="E44" s="10">
        <v>8218</v>
      </c>
      <c r="F44" s="10">
        <v>920</v>
      </c>
      <c r="G44" s="10">
        <v>0</v>
      </c>
      <c r="H44" s="10">
        <v>9138</v>
      </c>
      <c r="I44" s="6" t="str">
        <f t="shared" si="1"/>
        <v/>
      </c>
    </row>
    <row r="45" spans="2:9" ht="13.2">
      <c r="B45" s="6" t="s">
        <v>54</v>
      </c>
      <c r="C45" s="6" t="e">
        <f>VLOOKUP(B45,'население 2023'!C:D,2,0)</f>
        <v>#N/A</v>
      </c>
      <c r="D45" s="9">
        <v>6.0000000000000001E-3</v>
      </c>
      <c r="E45" s="10">
        <v>7652</v>
      </c>
      <c r="F45" s="10">
        <v>102</v>
      </c>
      <c r="G45" s="10">
        <v>0</v>
      </c>
      <c r="H45" s="10">
        <v>7755</v>
      </c>
      <c r="I45" s="6" t="str">
        <f t="shared" si="1"/>
        <v/>
      </c>
    </row>
    <row r="46" spans="2:9" ht="13.2">
      <c r="B46" s="6" t="s">
        <v>51</v>
      </c>
      <c r="C46" s="6" t="str">
        <f>VLOOKUP(B46,'население 2023'!C:D,2,0)</f>
        <v>Одинцово</v>
      </c>
      <c r="D46" s="9">
        <v>1E-3</v>
      </c>
      <c r="E46" s="10">
        <v>7395</v>
      </c>
      <c r="F46" s="10">
        <v>1713</v>
      </c>
      <c r="G46" s="10">
        <v>0</v>
      </c>
      <c r="H46" s="10">
        <v>9108</v>
      </c>
      <c r="I46" s="6" t="str">
        <f t="shared" si="1"/>
        <v/>
      </c>
    </row>
    <row r="47" spans="2:9" ht="13.2">
      <c r="B47" s="6" t="s">
        <v>41</v>
      </c>
      <c r="C47" s="6" t="e">
        <f>VLOOKUP(B47,'население 2023'!C:D,2,0)</f>
        <v>#N/A</v>
      </c>
      <c r="D47" s="9">
        <v>6.0000000000000001E-3</v>
      </c>
      <c r="E47" s="10">
        <v>7193</v>
      </c>
      <c r="F47" s="10">
        <v>482</v>
      </c>
      <c r="G47" s="10">
        <v>0</v>
      </c>
      <c r="H47" s="10">
        <v>7675</v>
      </c>
      <c r="I47" s="6" t="str">
        <f t="shared" si="1"/>
        <v/>
      </c>
    </row>
    <row r="48" spans="2:9" ht="13.2">
      <c r="B48" s="6" t="s">
        <v>37</v>
      </c>
      <c r="C48" s="6" t="str">
        <f>VLOOKUP(B48,'население 2023'!C:D,2,0)</f>
        <v>Набережные Челны</v>
      </c>
      <c r="D48" s="9">
        <v>0.14399999999999999</v>
      </c>
      <c r="E48" s="10">
        <v>6700</v>
      </c>
      <c r="F48" s="10">
        <v>5191</v>
      </c>
      <c r="G48" s="10">
        <v>0</v>
      </c>
      <c r="H48" s="10">
        <v>11891</v>
      </c>
      <c r="I48" s="6" t="str">
        <f t="shared" si="1"/>
        <v/>
      </c>
    </row>
    <row r="49" spans="2:9" ht="13.2">
      <c r="B49" s="6" t="s">
        <v>55</v>
      </c>
      <c r="C49" s="6" t="str">
        <f>VLOOKUP(B49,'население 2023'!C:D,2,0)</f>
        <v>Ярославль</v>
      </c>
      <c r="D49" s="9">
        <v>0.112</v>
      </c>
      <c r="E49" s="10">
        <v>4500</v>
      </c>
      <c r="F49" s="10">
        <v>1653</v>
      </c>
      <c r="G49" s="10">
        <v>0</v>
      </c>
      <c r="H49" s="10">
        <v>6153</v>
      </c>
      <c r="I49" s="6" t="str">
        <f t="shared" si="1"/>
        <v/>
      </c>
    </row>
    <row r="50" spans="2:9" ht="13.2">
      <c r="B50" s="6" t="s">
        <v>66</v>
      </c>
      <c r="C50" s="6" t="e">
        <f>VLOOKUP(B50,'население 2023'!C:D,2,0)</f>
        <v>#N/A</v>
      </c>
      <c r="D50" s="9">
        <v>1E-3</v>
      </c>
      <c r="E50" s="10">
        <v>4487</v>
      </c>
      <c r="F50" s="10">
        <v>3096</v>
      </c>
      <c r="G50" s="10">
        <v>107</v>
      </c>
      <c r="H50" s="10">
        <v>7689</v>
      </c>
      <c r="I50" s="6" t="str">
        <f t="shared" si="1"/>
        <v/>
      </c>
    </row>
    <row r="51" spans="2:9" ht="13.2">
      <c r="B51" s="6" t="s">
        <v>72</v>
      </c>
      <c r="C51" s="6" t="str">
        <f>VLOOKUP(B51,'население 2023'!C:D,2,0)</f>
        <v>Видное</v>
      </c>
      <c r="D51" s="9">
        <v>1E-3</v>
      </c>
      <c r="E51" s="10">
        <v>4450</v>
      </c>
      <c r="F51" s="10">
        <v>488</v>
      </c>
      <c r="G51" s="10">
        <v>0</v>
      </c>
      <c r="H51" s="10">
        <v>4938</v>
      </c>
      <c r="I51" s="6" t="str">
        <f t="shared" si="1"/>
        <v/>
      </c>
    </row>
    <row r="52" spans="2:9" ht="13.2">
      <c r="B52" s="6" t="s">
        <v>75</v>
      </c>
      <c r="C52" s="6" t="str">
        <f>VLOOKUP(B52,'население 2023'!C:D,2,0)</f>
        <v>Петрозаводск</v>
      </c>
      <c r="D52" s="9">
        <v>8.2000000000000003E-2</v>
      </c>
      <c r="E52" s="10">
        <v>4300</v>
      </c>
      <c r="F52" s="10">
        <v>1529</v>
      </c>
      <c r="G52" s="10">
        <v>0</v>
      </c>
      <c r="H52" s="10">
        <v>5829</v>
      </c>
      <c r="I52" s="6" t="str">
        <f t="shared" si="1"/>
        <v/>
      </c>
    </row>
    <row r="53" spans="2:9" ht="13.2">
      <c r="B53" s="6" t="s">
        <v>70</v>
      </c>
      <c r="C53" s="6" t="str">
        <f>VLOOKUP(B53,'население 2023'!C:D,2,0)</f>
        <v>Красногорск</v>
      </c>
      <c r="D53" s="9">
        <v>1E-3</v>
      </c>
      <c r="E53" s="10">
        <v>4107</v>
      </c>
      <c r="F53" s="10">
        <v>1817</v>
      </c>
      <c r="G53" s="10">
        <v>0</v>
      </c>
      <c r="H53" s="10">
        <v>5924</v>
      </c>
      <c r="I53" s="6" t="str">
        <f t="shared" si="1"/>
        <v/>
      </c>
    </row>
    <row r="54" spans="2:9" ht="13.2">
      <c r="B54" s="6" t="s">
        <v>61</v>
      </c>
      <c r="C54" s="6" t="str">
        <f>VLOOKUP(B54,'население 2023'!C:D,2,0)</f>
        <v>Таганрог</v>
      </c>
      <c r="D54" s="9">
        <v>6.9000000000000006E-2</v>
      </c>
      <c r="E54" s="10">
        <v>3962</v>
      </c>
      <c r="F54" s="10">
        <v>891</v>
      </c>
      <c r="G54" s="10">
        <v>0</v>
      </c>
      <c r="H54" s="10">
        <v>4853</v>
      </c>
      <c r="I54" s="6" t="str">
        <f t="shared" si="1"/>
        <v/>
      </c>
    </row>
    <row r="55" spans="2:9" ht="13.2">
      <c r="B55" s="6" t="s">
        <v>64</v>
      </c>
      <c r="C55" s="6" t="str">
        <f>VLOOKUP(B55,'население 2023'!C:D,2,0)</f>
        <v>Химки</v>
      </c>
      <c r="D55" s="9">
        <v>1E-3</v>
      </c>
      <c r="E55" s="10">
        <v>3386</v>
      </c>
      <c r="F55" s="10">
        <v>1167</v>
      </c>
      <c r="G55" s="10">
        <v>0</v>
      </c>
      <c r="H55" s="10">
        <v>4553</v>
      </c>
      <c r="I55" s="6" t="str">
        <f t="shared" si="1"/>
        <v/>
      </c>
    </row>
    <row r="56" spans="2:9" ht="13.2">
      <c r="B56" s="6" t="s">
        <v>78</v>
      </c>
      <c r="C56" s="6" t="e">
        <f>VLOOKUP(B56,'население 2023'!C:D,2,0)</f>
        <v>#N/A</v>
      </c>
      <c r="D56" s="9">
        <v>1E-3</v>
      </c>
      <c r="E56" s="10">
        <v>3252</v>
      </c>
      <c r="F56" s="10">
        <v>412</v>
      </c>
      <c r="G56" s="10">
        <v>0</v>
      </c>
      <c r="H56" s="10">
        <v>3664</v>
      </c>
      <c r="I56" s="6" t="str">
        <f t="shared" si="1"/>
        <v/>
      </c>
    </row>
    <row r="57" spans="2:9" ht="13.2">
      <c r="B57" s="6" t="s">
        <v>73</v>
      </c>
      <c r="C57" s="6" t="str">
        <f>VLOOKUP(B57,'население 2023'!C:D,2,0)</f>
        <v>Нальчик</v>
      </c>
      <c r="D57" s="9">
        <v>6.3E-2</v>
      </c>
      <c r="E57" s="10">
        <v>3100</v>
      </c>
      <c r="F57" s="10">
        <v>918</v>
      </c>
      <c r="G57" s="10">
        <v>0</v>
      </c>
      <c r="H57" s="10">
        <v>4018</v>
      </c>
      <c r="I57" s="6" t="str">
        <f t="shared" si="1"/>
        <v/>
      </c>
    </row>
    <row r="58" spans="2:9" ht="13.2">
      <c r="B58" s="6" t="s">
        <v>35</v>
      </c>
      <c r="C58" s="6" t="e">
        <f>VLOOKUP(B58,'население 2023'!C:D,2,0)</f>
        <v>#N/A</v>
      </c>
      <c r="D58" s="9">
        <v>2.1000000000000001E-2</v>
      </c>
      <c r="E58" s="10">
        <v>2816</v>
      </c>
      <c r="F58" s="10">
        <v>7462</v>
      </c>
      <c r="G58" s="10">
        <v>0</v>
      </c>
      <c r="H58" s="10">
        <v>10278</v>
      </c>
      <c r="I58" s="6" t="str">
        <f t="shared" si="1"/>
        <v/>
      </c>
    </row>
    <row r="59" spans="2:9" ht="13.2">
      <c r="B59" s="6" t="s">
        <v>71</v>
      </c>
      <c r="C59" s="6" t="str">
        <f>VLOOKUP(B59,'население 2023'!C:D,2,0)</f>
        <v>Владикавказ</v>
      </c>
      <c r="D59" s="9">
        <v>7.2999999999999995E-2</v>
      </c>
      <c r="E59" s="10">
        <v>2600</v>
      </c>
      <c r="F59" s="10">
        <v>707</v>
      </c>
      <c r="G59" s="10">
        <v>0</v>
      </c>
      <c r="H59" s="10">
        <v>3307</v>
      </c>
      <c r="I59" s="6" t="str">
        <f t="shared" si="1"/>
        <v/>
      </c>
    </row>
    <row r="60" spans="2:9" ht="13.2">
      <c r="B60" s="6" t="s">
        <v>62</v>
      </c>
      <c r="C60" s="6" t="str">
        <f>VLOOKUP(B60,'население 2023'!C:D,2,0)</f>
        <v>Люберцы</v>
      </c>
      <c r="D60" s="9">
        <v>1E-3</v>
      </c>
      <c r="E60" s="10">
        <v>2580</v>
      </c>
      <c r="F60" s="10">
        <v>2274</v>
      </c>
      <c r="G60" s="10">
        <v>54</v>
      </c>
      <c r="H60" s="10">
        <v>4908</v>
      </c>
      <c r="I60" s="6" t="str">
        <f t="shared" si="1"/>
        <v/>
      </c>
    </row>
    <row r="61" spans="2:9" ht="13.2">
      <c r="B61" s="6" t="s">
        <v>95</v>
      </c>
      <c r="C61" s="6" t="e">
        <f>VLOOKUP(B61,'население 2023'!C:D,2,0)</f>
        <v>#N/A</v>
      </c>
      <c r="D61" s="9">
        <v>3.1E-2</v>
      </c>
      <c r="E61" s="10">
        <v>2425</v>
      </c>
      <c r="F61" s="10">
        <v>0</v>
      </c>
      <c r="G61" s="10">
        <v>0</v>
      </c>
      <c r="H61" s="10">
        <v>2425</v>
      </c>
      <c r="I61" s="6" t="str">
        <f t="shared" si="1"/>
        <v/>
      </c>
    </row>
    <row r="62" spans="2:9" ht="13.2">
      <c r="B62" s="6" t="s">
        <v>92</v>
      </c>
      <c r="C62" s="6" t="str">
        <f>VLOOKUP(B62,'население 2023'!C:D,2,0)</f>
        <v>Долгопрудный</v>
      </c>
      <c r="D62" s="9">
        <v>1E-3</v>
      </c>
      <c r="E62" s="10">
        <v>2280</v>
      </c>
      <c r="F62" s="10">
        <v>726</v>
      </c>
      <c r="G62" s="10">
        <v>0</v>
      </c>
      <c r="H62" s="10">
        <v>3006</v>
      </c>
      <c r="I62" s="6" t="str">
        <f t="shared" si="1"/>
        <v/>
      </c>
    </row>
    <row r="63" spans="2:9" ht="13.2">
      <c r="B63" s="6" t="s">
        <v>86</v>
      </c>
      <c r="C63" s="6" t="str">
        <f>VLOOKUP(B63,'население 2023'!C:D,2,0)</f>
        <v>Мытищи</v>
      </c>
      <c r="D63" s="9">
        <v>0</v>
      </c>
      <c r="E63" s="10">
        <v>2031</v>
      </c>
      <c r="F63" s="10">
        <v>779</v>
      </c>
      <c r="G63" s="10">
        <v>0</v>
      </c>
      <c r="H63" s="10">
        <v>2810</v>
      </c>
      <c r="I63" s="6" t="str">
        <f t="shared" si="1"/>
        <v/>
      </c>
    </row>
    <row r="64" spans="2:9" ht="13.2">
      <c r="B64" s="6" t="s">
        <v>59</v>
      </c>
      <c r="C64" s="6" t="str">
        <f>VLOOKUP(B64,'население 2023'!C:D,2,0)</f>
        <v>Кострома</v>
      </c>
      <c r="D64" s="9">
        <v>0.20200000000000001</v>
      </c>
      <c r="E64" s="10">
        <v>2000</v>
      </c>
      <c r="F64" s="10">
        <v>2619</v>
      </c>
      <c r="G64" s="10">
        <v>0</v>
      </c>
      <c r="H64" s="10">
        <v>4619</v>
      </c>
      <c r="I64" s="6" t="str">
        <f t="shared" si="1"/>
        <v>???</v>
      </c>
    </row>
    <row r="65" spans="2:9" ht="13.2">
      <c r="B65" s="6" t="s">
        <v>90</v>
      </c>
      <c r="C65" s="6" t="str">
        <f>VLOOKUP(B65,'население 2023'!C:D,2,0)</f>
        <v>Бор</v>
      </c>
      <c r="D65" s="9">
        <v>2.7E-2</v>
      </c>
      <c r="E65" s="10">
        <v>1966</v>
      </c>
      <c r="F65" s="10">
        <v>0</v>
      </c>
      <c r="G65" s="10">
        <v>0</v>
      </c>
      <c r="H65" s="10">
        <v>1966</v>
      </c>
      <c r="I65" s="6" t="str">
        <f t="shared" si="1"/>
        <v/>
      </c>
    </row>
    <row r="66" spans="2:9" ht="13.2">
      <c r="B66" s="6" t="s">
        <v>93</v>
      </c>
      <c r="C66" s="6" t="str">
        <f>VLOOKUP(B66,'население 2023'!C:D,2,0)</f>
        <v>Энгельс</v>
      </c>
      <c r="D66" s="9">
        <v>2.4E-2</v>
      </c>
      <c r="E66" s="10">
        <v>1960</v>
      </c>
      <c r="F66" s="10">
        <v>167</v>
      </c>
      <c r="G66" s="10">
        <v>0</v>
      </c>
      <c r="H66" s="10">
        <v>2127</v>
      </c>
      <c r="I66" s="6" t="str">
        <f t="shared" si="1"/>
        <v/>
      </c>
    </row>
    <row r="67" spans="2:9" ht="13.2">
      <c r="B67" s="6" t="s">
        <v>113</v>
      </c>
      <c r="C67" s="6" t="e">
        <f>VLOOKUP(B67,'население 2023'!C:D,2,0)</f>
        <v>#N/A</v>
      </c>
      <c r="D67" s="9">
        <v>3.0000000000000001E-3</v>
      </c>
      <c r="E67" s="10">
        <v>1667</v>
      </c>
      <c r="F67" s="10">
        <v>0</v>
      </c>
      <c r="G67" s="10">
        <v>0</v>
      </c>
      <c r="H67" s="10">
        <v>1667</v>
      </c>
      <c r="I67" s="6" t="str">
        <f t="shared" si="1"/>
        <v/>
      </c>
    </row>
    <row r="68" spans="2:9" ht="13.2">
      <c r="B68" s="6" t="s">
        <v>94</v>
      </c>
      <c r="C68" s="6" t="e">
        <f>VLOOKUP(B68,'население 2023'!C:D,2,0)</f>
        <v>#N/A</v>
      </c>
      <c r="D68" s="9">
        <v>1E-3</v>
      </c>
      <c r="E68" s="10">
        <v>1467</v>
      </c>
      <c r="F68" s="10">
        <v>699</v>
      </c>
      <c r="G68" s="10">
        <v>0</v>
      </c>
      <c r="H68" s="10">
        <v>2165</v>
      </c>
      <c r="I68" s="6" t="str">
        <f t="shared" si="1"/>
        <v/>
      </c>
    </row>
    <row r="69" spans="2:9" ht="13.2">
      <c r="B69" s="6" t="s">
        <v>76</v>
      </c>
      <c r="C69" s="6" t="str">
        <f>VLOOKUP(B69,'население 2023'!C:D,2,0)</f>
        <v>Тамбов</v>
      </c>
      <c r="D69" s="9">
        <v>5.5E-2</v>
      </c>
      <c r="E69" s="10">
        <v>1400</v>
      </c>
      <c r="F69" s="10">
        <v>1931</v>
      </c>
      <c r="G69" s="10">
        <v>0</v>
      </c>
      <c r="H69" s="10">
        <v>3331</v>
      </c>
      <c r="I69" s="6" t="str">
        <f t="shared" si="1"/>
        <v/>
      </c>
    </row>
    <row r="70" spans="2:9" ht="13.2">
      <c r="B70" s="6" t="s">
        <v>74</v>
      </c>
      <c r="C70" s="6" t="str">
        <f>VLOOKUP(B70,'население 2023'!C:D,2,0)</f>
        <v>Магнитогорск</v>
      </c>
      <c r="D70" s="9">
        <v>0.20699999999999999</v>
      </c>
      <c r="E70" s="10">
        <v>1367</v>
      </c>
      <c r="F70" s="10">
        <v>2755</v>
      </c>
      <c r="G70" s="10">
        <v>0</v>
      </c>
      <c r="H70" s="10">
        <v>4122</v>
      </c>
      <c r="I70" s="6" t="str">
        <f t="shared" si="1"/>
        <v>???</v>
      </c>
    </row>
    <row r="71" spans="2:9" ht="13.2">
      <c r="B71" s="6" t="s">
        <v>85</v>
      </c>
      <c r="C71" s="6" t="e">
        <f>VLOOKUP(B71,'население 2023'!C:D,2,0)</f>
        <v>#N/A</v>
      </c>
      <c r="D71" s="9">
        <v>0.02</v>
      </c>
      <c r="E71" s="10">
        <v>1207</v>
      </c>
      <c r="F71" s="10">
        <v>175</v>
      </c>
      <c r="G71" s="10">
        <v>0</v>
      </c>
      <c r="H71" s="10">
        <v>1382</v>
      </c>
      <c r="I71" s="6" t="str">
        <f t="shared" si="1"/>
        <v/>
      </c>
    </row>
    <row r="72" spans="2:9" ht="13.2">
      <c r="B72" s="6" t="s">
        <v>67</v>
      </c>
      <c r="C72" s="6" t="str">
        <f>VLOOKUP(B72,'население 2023'!C:D,2,0)</f>
        <v>Реутов</v>
      </c>
      <c r="D72" s="9">
        <v>0</v>
      </c>
      <c r="E72" s="10">
        <v>1055</v>
      </c>
      <c r="F72" s="10">
        <v>52</v>
      </c>
      <c r="G72" s="10">
        <v>112</v>
      </c>
      <c r="H72" s="10">
        <v>1219</v>
      </c>
      <c r="I72" s="6" t="str">
        <f t="shared" si="1"/>
        <v/>
      </c>
    </row>
    <row r="73" spans="2:9" ht="13.2">
      <c r="B73" s="6" t="s">
        <v>69</v>
      </c>
      <c r="C73" s="6" t="str">
        <f>VLOOKUP(B73,'население 2023'!C:D,2,0)</f>
        <v>Стерлитамак</v>
      </c>
      <c r="D73" s="9">
        <v>9.2999999999999999E-2</v>
      </c>
      <c r="E73" s="10">
        <v>1036</v>
      </c>
      <c r="F73" s="10">
        <v>391</v>
      </c>
      <c r="G73" s="10">
        <v>0</v>
      </c>
      <c r="H73" s="10">
        <v>1427</v>
      </c>
      <c r="I73" s="6" t="str">
        <f t="shared" si="1"/>
        <v/>
      </c>
    </row>
    <row r="74" spans="2:9" ht="13.2">
      <c r="B74" s="6" t="s">
        <v>84</v>
      </c>
      <c r="C74" s="6" t="e">
        <f>VLOOKUP(B74,'население 2023'!C:D,2,0)</f>
        <v>#N/A</v>
      </c>
      <c r="D74" s="9">
        <v>2E-3</v>
      </c>
      <c r="E74" s="10">
        <v>1000</v>
      </c>
      <c r="F74" s="10">
        <v>0</v>
      </c>
      <c r="G74" s="10">
        <v>0</v>
      </c>
      <c r="H74" s="10">
        <v>1000</v>
      </c>
      <c r="I74" s="6" t="str">
        <f t="shared" si="1"/>
        <v/>
      </c>
    </row>
    <row r="75" spans="2:9" ht="13.2">
      <c r="B75" s="6" t="s">
        <v>117</v>
      </c>
      <c r="C75" s="6" t="str">
        <f>VLOOKUP(B75,'население 2023'!C:D,2,0)</f>
        <v>Наро-Фоминск</v>
      </c>
      <c r="D75" s="9">
        <v>1E-3</v>
      </c>
      <c r="E75" s="10">
        <v>931</v>
      </c>
      <c r="F75" s="10">
        <v>0</v>
      </c>
      <c r="G75" s="10">
        <v>0</v>
      </c>
      <c r="H75" s="10">
        <v>931</v>
      </c>
      <c r="I75" s="6" t="str">
        <f t="shared" si="1"/>
        <v/>
      </c>
    </row>
    <row r="76" spans="2:9" ht="13.2">
      <c r="B76" s="6" t="s">
        <v>53</v>
      </c>
      <c r="C76" s="6" t="str">
        <f>VLOOKUP(B76,'население 2023'!C:D,2,0)</f>
        <v>Подольск</v>
      </c>
      <c r="D76" s="9">
        <v>1E-3</v>
      </c>
      <c r="E76" s="10">
        <v>930</v>
      </c>
      <c r="F76" s="10">
        <v>5762</v>
      </c>
      <c r="G76" s="10">
        <v>1442</v>
      </c>
      <c r="H76" s="10">
        <v>8135</v>
      </c>
      <c r="I76" s="6" t="str">
        <f t="shared" si="1"/>
        <v/>
      </c>
    </row>
    <row r="77" spans="2:9" ht="13.2">
      <c r="B77" s="6" t="s">
        <v>88</v>
      </c>
      <c r="C77" s="6" t="e">
        <f>VLOOKUP(B77,'население 2023'!C:D,2,0)</f>
        <v>#N/A</v>
      </c>
      <c r="D77" s="9">
        <v>0</v>
      </c>
      <c r="E77" s="10">
        <v>920</v>
      </c>
      <c r="F77" s="10">
        <v>476</v>
      </c>
      <c r="G77" s="10">
        <v>0</v>
      </c>
      <c r="H77" s="10">
        <v>1396</v>
      </c>
      <c r="I77" s="6" t="str">
        <f t="shared" si="1"/>
        <v/>
      </c>
    </row>
    <row r="78" spans="2:9" ht="13.2">
      <c r="B78" s="6" t="s">
        <v>45</v>
      </c>
      <c r="C78" s="6" t="e">
        <f>VLOOKUP(B78,'население 2023'!C:D,2,0)</f>
        <v>#N/A</v>
      </c>
      <c r="D78" s="9">
        <v>1E-3</v>
      </c>
      <c r="E78" s="10">
        <v>800</v>
      </c>
      <c r="F78" s="10">
        <v>0</v>
      </c>
      <c r="G78" s="10">
        <v>0</v>
      </c>
      <c r="H78" s="10">
        <v>800</v>
      </c>
      <c r="I78" s="6" t="str">
        <f t="shared" si="1"/>
        <v/>
      </c>
    </row>
    <row r="79" spans="2:9" ht="13.2">
      <c r="B79" s="6" t="s">
        <v>99</v>
      </c>
      <c r="C79" s="6" t="str">
        <f>VLOOKUP(B79,'население 2023'!C:D,2,0)</f>
        <v>Дзержинск</v>
      </c>
      <c r="D79" s="9">
        <v>7.0000000000000001E-3</v>
      </c>
      <c r="E79" s="10">
        <v>731</v>
      </c>
      <c r="F79" s="10">
        <v>0</v>
      </c>
      <c r="G79" s="10">
        <v>0</v>
      </c>
      <c r="H79" s="10">
        <v>731</v>
      </c>
      <c r="I79" s="6" t="str">
        <f t="shared" si="1"/>
        <v/>
      </c>
    </row>
    <row r="80" spans="2:9" ht="13.2">
      <c r="B80" s="6" t="s">
        <v>103</v>
      </c>
      <c r="C80" s="6" t="str">
        <f>VLOOKUP(B80,'население 2023'!C:D,2,0)</f>
        <v>Раменское</v>
      </c>
      <c r="D80" s="9">
        <v>0</v>
      </c>
      <c r="E80" s="10">
        <v>730</v>
      </c>
      <c r="F80" s="10">
        <v>288</v>
      </c>
      <c r="G80" s="10">
        <v>0</v>
      </c>
      <c r="H80" s="10">
        <v>1018</v>
      </c>
      <c r="I80" s="6" t="str">
        <f t="shared" si="1"/>
        <v/>
      </c>
    </row>
    <row r="81" spans="2:9" ht="13.2">
      <c r="B81" s="6" t="s">
        <v>80</v>
      </c>
      <c r="C81" s="6" t="e">
        <f>VLOOKUP(B81,'население 2023'!C:D,2,0)</f>
        <v>#N/A</v>
      </c>
      <c r="D81" s="9">
        <v>1E-3</v>
      </c>
      <c r="E81" s="10">
        <v>648</v>
      </c>
      <c r="F81" s="10">
        <v>2179</v>
      </c>
      <c r="G81" s="10">
        <v>602</v>
      </c>
      <c r="H81" s="10">
        <v>3429</v>
      </c>
      <c r="I81" s="6" t="str">
        <f t="shared" si="1"/>
        <v/>
      </c>
    </row>
    <row r="82" spans="2:9" ht="13.2">
      <c r="B82" s="6" t="s">
        <v>98</v>
      </c>
      <c r="C82" s="6" t="str">
        <f>VLOOKUP(B82,'население 2023'!C:D,2,0)</f>
        <v>Пушкино</v>
      </c>
      <c r="D82" s="9">
        <v>0</v>
      </c>
      <c r="E82" s="10">
        <v>555</v>
      </c>
      <c r="F82" s="10">
        <v>680</v>
      </c>
      <c r="G82" s="10">
        <v>0</v>
      </c>
      <c r="H82" s="10">
        <v>1235</v>
      </c>
      <c r="I82" s="6" t="str">
        <f t="shared" si="1"/>
        <v/>
      </c>
    </row>
    <row r="83" spans="2:9" ht="13.2">
      <c r="B83" s="6" t="s">
        <v>101</v>
      </c>
      <c r="C83" s="6" t="e">
        <f>VLOOKUP(B83,'население 2023'!C:D,2,0)</f>
        <v>#N/A</v>
      </c>
      <c r="D83" s="9">
        <v>0</v>
      </c>
      <c r="E83" s="10">
        <v>486</v>
      </c>
      <c r="F83" s="10">
        <v>78</v>
      </c>
      <c r="G83" s="10">
        <v>0</v>
      </c>
      <c r="H83" s="10">
        <v>564</v>
      </c>
      <c r="I83" s="6" t="str">
        <f t="shared" si="1"/>
        <v/>
      </c>
    </row>
    <row r="84" spans="2:9" ht="13.2">
      <c r="B84" s="6" t="s">
        <v>82</v>
      </c>
      <c r="C84" s="6" t="str">
        <f>VLOOKUP(B84,'население 2023'!C:D,2,0)</f>
        <v>Бердск</v>
      </c>
      <c r="D84" s="9">
        <v>1.0999999999999999E-2</v>
      </c>
      <c r="E84" s="10">
        <v>467</v>
      </c>
      <c r="F84" s="10">
        <v>1795</v>
      </c>
      <c r="G84" s="10">
        <v>0</v>
      </c>
      <c r="H84" s="10">
        <v>2262</v>
      </c>
      <c r="I84" s="6" t="str">
        <f t="shared" si="1"/>
        <v/>
      </c>
    </row>
    <row r="85" spans="2:9" ht="13.2">
      <c r="B85" s="6" t="s">
        <v>96</v>
      </c>
      <c r="C85" s="6" t="e">
        <f>VLOOKUP(B85,'население 2023'!C:D,2,0)</f>
        <v>#N/A</v>
      </c>
      <c r="D85" s="9">
        <v>1E-3</v>
      </c>
      <c r="E85" s="10">
        <v>415</v>
      </c>
      <c r="F85" s="10">
        <v>1371</v>
      </c>
      <c r="G85" s="10">
        <v>0</v>
      </c>
      <c r="H85" s="10">
        <v>1786</v>
      </c>
      <c r="I85" s="6" t="str">
        <f t="shared" si="1"/>
        <v/>
      </c>
    </row>
    <row r="86" spans="2:9" ht="13.2">
      <c r="B86" s="6" t="s">
        <v>106</v>
      </c>
      <c r="C86" s="6" t="str">
        <f>VLOOKUP(B86,'население 2023'!C:D,2,0)</f>
        <v>Истра</v>
      </c>
      <c r="D86" s="9">
        <v>0</v>
      </c>
      <c r="E86" s="10">
        <v>388</v>
      </c>
      <c r="F86" s="10">
        <v>96</v>
      </c>
      <c r="G86" s="10">
        <v>0</v>
      </c>
      <c r="H86" s="10">
        <v>484</v>
      </c>
      <c r="I86" s="6" t="str">
        <f t="shared" si="1"/>
        <v/>
      </c>
    </row>
    <row r="87" spans="2:9" ht="13.2">
      <c r="B87" s="6" t="s">
        <v>135</v>
      </c>
      <c r="C87" s="6" t="str">
        <f>VLOOKUP(B87,'население 2023'!C:D,2,0)</f>
        <v>-</v>
      </c>
      <c r="D87" s="9">
        <v>0</v>
      </c>
      <c r="E87" s="10">
        <v>369</v>
      </c>
      <c r="F87" s="10">
        <v>0</v>
      </c>
      <c r="G87" s="10">
        <v>0</v>
      </c>
      <c r="H87" s="10">
        <v>369</v>
      </c>
      <c r="I87" s="6" t="str">
        <f t="shared" si="1"/>
        <v/>
      </c>
    </row>
    <row r="88" spans="2:9" ht="13.2">
      <c r="B88" s="6" t="s">
        <v>91</v>
      </c>
      <c r="C88" s="6" t="str">
        <f>VLOOKUP(B88,'население 2023'!C:D,2,0)</f>
        <v>Электросталь</v>
      </c>
      <c r="D88" s="9">
        <v>0</v>
      </c>
      <c r="E88" s="10">
        <v>348</v>
      </c>
      <c r="F88" s="10">
        <v>211</v>
      </c>
      <c r="G88" s="10">
        <v>0</v>
      </c>
      <c r="H88" s="10">
        <v>559</v>
      </c>
      <c r="I88" s="6" t="str">
        <f t="shared" si="1"/>
        <v/>
      </c>
    </row>
    <row r="89" spans="2:9" ht="13.2">
      <c r="B89" s="6" t="s">
        <v>110</v>
      </c>
      <c r="C89" s="6" t="str">
        <f>VLOOKUP(B89,'население 2023'!C:D,2,0)</f>
        <v>Каспийск</v>
      </c>
      <c r="D89" s="9">
        <v>3.6999999999999998E-2</v>
      </c>
      <c r="E89" s="10">
        <v>107</v>
      </c>
      <c r="F89" s="10">
        <v>475</v>
      </c>
      <c r="G89" s="10">
        <v>0</v>
      </c>
      <c r="H89" s="10">
        <v>582</v>
      </c>
      <c r="I89" s="6" t="str">
        <f t="shared" si="1"/>
        <v/>
      </c>
    </row>
    <row r="90" spans="2:9" ht="13.2">
      <c r="B90" s="6" t="s">
        <v>47</v>
      </c>
      <c r="C90" s="6" t="str">
        <f>VLOOKUP(B90,'население 2023'!C:D,2,0)</f>
        <v>Пенза</v>
      </c>
      <c r="D90" s="9">
        <v>3.7999999999999999E-2</v>
      </c>
      <c r="E90" s="10">
        <v>0</v>
      </c>
      <c r="F90" s="10">
        <v>21880</v>
      </c>
      <c r="G90" s="10">
        <v>0</v>
      </c>
      <c r="H90" s="10">
        <v>21880</v>
      </c>
      <c r="I90" s="6" t="str">
        <f t="shared" si="1"/>
        <v/>
      </c>
    </row>
    <row r="91" spans="2:9" ht="13.2">
      <c r="B91" s="6" t="s">
        <v>60</v>
      </c>
      <c r="C91" s="6" t="str">
        <f>VLOOKUP(B91,'население 2023'!C:D,2,0)</f>
        <v>Тверь</v>
      </c>
      <c r="D91" s="9">
        <v>1.2E-2</v>
      </c>
      <c r="E91" s="10">
        <v>0</v>
      </c>
      <c r="F91" s="10">
        <v>7387</v>
      </c>
      <c r="G91" s="10">
        <v>0</v>
      </c>
      <c r="H91" s="10">
        <v>7387</v>
      </c>
      <c r="I91" s="6" t="str">
        <f t="shared" si="1"/>
        <v/>
      </c>
    </row>
    <row r="92" spans="2:9" ht="13.2">
      <c r="B92" s="6" t="s">
        <v>104</v>
      </c>
      <c r="C92" s="6" t="str">
        <f>VLOOKUP(B92,'население 2023'!C:D,2,0)</f>
        <v>Сургут</v>
      </c>
      <c r="D92" s="9">
        <v>1.0999999999999999E-2</v>
      </c>
      <c r="E92" s="10">
        <v>0</v>
      </c>
      <c r="F92" s="10">
        <v>2450</v>
      </c>
      <c r="G92" s="10">
        <v>0</v>
      </c>
      <c r="H92" s="10">
        <v>2450</v>
      </c>
      <c r="I92" s="6" t="str">
        <f t="shared" si="1"/>
        <v/>
      </c>
    </row>
    <row r="93" spans="2:9" ht="13.2">
      <c r="B93" s="6" t="s">
        <v>63</v>
      </c>
      <c r="C93" s="6" t="str">
        <f>VLOOKUP(B93,'население 2023'!C:D,2,0)</f>
        <v>Кемерово</v>
      </c>
      <c r="D93" s="9">
        <v>2.4E-2</v>
      </c>
      <c r="E93" s="10">
        <v>0</v>
      </c>
      <c r="F93" s="10">
        <v>2012</v>
      </c>
      <c r="G93" s="10">
        <v>0</v>
      </c>
      <c r="H93" s="10">
        <v>2012</v>
      </c>
      <c r="I93" s="6" t="str">
        <f t="shared" si="1"/>
        <v/>
      </c>
    </row>
    <row r="94" spans="2:9" ht="13.2">
      <c r="B94" s="6" t="s">
        <v>77</v>
      </c>
      <c r="C94" s="6" t="str">
        <f>VLOOKUP(B94,'население 2023'!C:D,2,0)</f>
        <v>Нижний Тагил</v>
      </c>
      <c r="D94" s="9">
        <v>7.0000000000000007E-2</v>
      </c>
      <c r="E94" s="10">
        <v>0</v>
      </c>
      <c r="F94" s="10">
        <v>1989</v>
      </c>
      <c r="G94" s="10">
        <v>0</v>
      </c>
      <c r="H94" s="10">
        <v>1989</v>
      </c>
      <c r="I94" s="6" t="str">
        <f t="shared" si="1"/>
        <v/>
      </c>
    </row>
    <row r="95" spans="2:9" ht="13.2">
      <c r="B95" s="6" t="s">
        <v>89</v>
      </c>
      <c r="C95" s="6" t="str">
        <f>VLOOKUP(B95,'население 2023'!C:D,2,0)</f>
        <v>Сыктывкар</v>
      </c>
      <c r="D95" s="9">
        <v>3.4000000000000002E-2</v>
      </c>
      <c r="E95" s="10">
        <v>0</v>
      </c>
      <c r="F95" s="10">
        <v>1691</v>
      </c>
      <c r="G95" s="10">
        <v>0</v>
      </c>
      <c r="H95" s="10">
        <v>1691</v>
      </c>
      <c r="I95" s="6" t="str">
        <f t="shared" si="1"/>
        <v/>
      </c>
    </row>
    <row r="96" spans="2:9" ht="13.2">
      <c r="B96" s="6" t="s">
        <v>56</v>
      </c>
      <c r="C96" s="6" t="str">
        <f>VLOOKUP(B96,'население 2023'!C:D,2,0)</f>
        <v>Липецк</v>
      </c>
      <c r="D96" s="9">
        <v>2.1999999999999999E-2</v>
      </c>
      <c r="E96" s="10">
        <v>0</v>
      </c>
      <c r="F96" s="10">
        <v>1659</v>
      </c>
      <c r="G96" s="10">
        <v>0</v>
      </c>
      <c r="H96" s="10">
        <v>1659</v>
      </c>
      <c r="I96" s="6" t="str">
        <f t="shared" si="1"/>
        <v/>
      </c>
    </row>
    <row r="97" spans="2:9" ht="13.2">
      <c r="B97" s="6" t="s">
        <v>118</v>
      </c>
      <c r="C97" s="6" t="str">
        <f>VLOOKUP(B97,'население 2023'!C:D,2,0)</f>
        <v>Шахты</v>
      </c>
      <c r="D97" s="9">
        <v>2.8000000000000001E-2</v>
      </c>
      <c r="E97" s="10">
        <v>0</v>
      </c>
      <c r="F97" s="10">
        <v>872</v>
      </c>
      <c r="G97" s="10">
        <v>0</v>
      </c>
      <c r="H97" s="10">
        <v>872</v>
      </c>
      <c r="I97" s="6" t="str">
        <f t="shared" si="1"/>
        <v/>
      </c>
    </row>
    <row r="98" spans="2:9" ht="13.2">
      <c r="B98" s="6" t="s">
        <v>115</v>
      </c>
      <c r="C98" s="6" t="str">
        <f>VLOOKUP(B98,'население 2023'!C:D,2,0)</f>
        <v>Саранск</v>
      </c>
      <c r="D98" s="9">
        <v>3.6999999999999998E-2</v>
      </c>
      <c r="E98" s="10">
        <v>0</v>
      </c>
      <c r="F98" s="10">
        <v>794</v>
      </c>
      <c r="G98" s="10">
        <v>0</v>
      </c>
      <c r="H98" s="10">
        <v>794</v>
      </c>
      <c r="I98" s="6" t="str">
        <f t="shared" si="1"/>
        <v/>
      </c>
    </row>
    <row r="99" spans="2:9" ht="13.2">
      <c r="B99" s="6" t="s">
        <v>83</v>
      </c>
      <c r="C99" s="6" t="str">
        <f>VLOOKUP(B99,'население 2023'!C:D,2,0)</f>
        <v>Белгород</v>
      </c>
      <c r="D99" s="9">
        <v>7.0000000000000001E-3</v>
      </c>
      <c r="E99" s="10">
        <v>0</v>
      </c>
      <c r="F99" s="10">
        <v>713</v>
      </c>
      <c r="G99" s="10">
        <v>0</v>
      </c>
      <c r="H99" s="10">
        <v>713</v>
      </c>
      <c r="I99" s="6" t="str">
        <f t="shared" si="1"/>
        <v/>
      </c>
    </row>
    <row r="100" spans="2:9" ht="13.2">
      <c r="B100" s="6" t="s">
        <v>79</v>
      </c>
      <c r="C100" s="6" t="e">
        <f>VLOOKUP(B100,'население 2023'!C:D,2,0)</f>
        <v>#N/A</v>
      </c>
      <c r="D100" s="9">
        <v>0</v>
      </c>
      <c r="E100" s="10">
        <v>0</v>
      </c>
      <c r="F100" s="10">
        <v>504</v>
      </c>
      <c r="G100" s="10">
        <v>0</v>
      </c>
      <c r="H100" s="10">
        <v>504</v>
      </c>
      <c r="I100" s="6" t="str">
        <f t="shared" si="1"/>
        <v/>
      </c>
    </row>
    <row r="101" spans="2:9" ht="13.2">
      <c r="B101" s="6" t="s">
        <v>81</v>
      </c>
      <c r="C101" s="6" t="str">
        <f>VLOOKUP(B101,'население 2023'!C:D,2,0)</f>
        <v>Мурманск</v>
      </c>
      <c r="D101" s="9">
        <v>1.7999999999999999E-2</v>
      </c>
      <c r="E101" s="10">
        <v>0</v>
      </c>
      <c r="F101" s="10">
        <v>468</v>
      </c>
      <c r="G101" s="10">
        <v>0</v>
      </c>
      <c r="H101" s="10">
        <v>468</v>
      </c>
      <c r="I101" s="6" t="str">
        <f t="shared" si="1"/>
        <v/>
      </c>
    </row>
    <row r="102" spans="2:9" ht="13.2">
      <c r="B102" s="6" t="s">
        <v>116</v>
      </c>
      <c r="C102" s="6" t="e">
        <f>VLOOKUP(B102,'население 2023'!C:D,2,0)</f>
        <v>#N/A</v>
      </c>
      <c r="D102" s="9">
        <v>0</v>
      </c>
      <c r="E102" s="10">
        <v>0</v>
      </c>
      <c r="F102" s="10">
        <v>327</v>
      </c>
      <c r="G102" s="10">
        <v>0</v>
      </c>
      <c r="H102" s="10">
        <v>327</v>
      </c>
      <c r="I102" s="6" t="str">
        <f t="shared" si="1"/>
        <v/>
      </c>
    </row>
    <row r="103" spans="2:9" ht="13.2">
      <c r="B103" s="6" t="s">
        <v>100</v>
      </c>
      <c r="C103" s="6" t="e">
        <f>VLOOKUP(B103,'население 2023'!C:D,2,0)</f>
        <v>#N/A</v>
      </c>
      <c r="D103" s="9">
        <v>0</v>
      </c>
      <c r="E103" s="10">
        <v>0</v>
      </c>
      <c r="F103" s="10">
        <v>265</v>
      </c>
      <c r="G103" s="10">
        <v>0</v>
      </c>
      <c r="H103" s="10">
        <v>265</v>
      </c>
      <c r="I103" s="6" t="str">
        <f t="shared" si="1"/>
        <v/>
      </c>
    </row>
    <row r="104" spans="2:9" ht="13.2">
      <c r="B104" s="6" t="s">
        <v>107</v>
      </c>
      <c r="C104" s="6" t="s">
        <v>108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6"/>
    </row>
  </sheetData>
  <autoFilter ref="B3:I104" xr:uid="{00000000-0009-0000-0000-000003000000}">
    <sortState xmlns:xlrd2="http://schemas.microsoft.com/office/spreadsheetml/2017/richdata2" ref="B3:I104">
      <sortCondition descending="1" ref="E3:E104"/>
    </sortState>
  </autoFilter>
  <mergeCells count="1">
    <mergeCell ref="D2:H2"/>
  </mergeCells>
  <hyperlinks>
    <hyperlink ref="B2" r:id="rId1" xr:uid="{00000000-0004-0000-0300-000000000000}"/>
    <hyperlink ref="I7" r:id="rId2" location="gid=0" xr:uid="{00000000-0004-0000-03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</sheetPr>
  <dimension ref="A1:AR1011"/>
  <sheetViews>
    <sheetView showGridLines="0"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V2" sqref="V2"/>
    </sheetView>
  </sheetViews>
  <sheetFormatPr defaultColWidth="12.6640625" defaultRowHeight="15.75" customHeight="1"/>
  <cols>
    <col min="1" max="1" width="0.33203125" customWidth="1"/>
    <col min="2" max="2" width="9.88671875" customWidth="1"/>
    <col min="3" max="3" width="9.109375" customWidth="1"/>
    <col min="4" max="4" width="9.77734375" customWidth="1"/>
    <col min="5" max="5" width="11.33203125" hidden="1" customWidth="1"/>
    <col min="6" max="6" width="9.77734375" customWidth="1"/>
    <col min="7" max="7" width="10.21875" customWidth="1"/>
    <col min="8" max="8" width="9.77734375" hidden="1" customWidth="1"/>
    <col min="9" max="9" width="11.33203125" hidden="1" customWidth="1"/>
    <col min="10" max="10" width="10.21875" hidden="1" customWidth="1"/>
    <col min="11" max="11" width="13.44140625" customWidth="1"/>
    <col min="12" max="12" width="11" customWidth="1"/>
    <col min="13" max="14" width="11.77734375" customWidth="1"/>
    <col min="15" max="15" width="12.77734375" customWidth="1"/>
    <col min="16" max="18" width="10.77734375" customWidth="1"/>
    <col min="19" max="19" width="12.77734375" customWidth="1"/>
    <col min="20" max="20" width="10.44140625" customWidth="1"/>
    <col min="21" max="21" width="8.44140625" customWidth="1"/>
    <col min="22" max="22" width="29.88671875" customWidth="1"/>
    <col min="23" max="23" width="11.33203125" customWidth="1"/>
    <col min="24" max="24" width="11.77734375" customWidth="1"/>
  </cols>
  <sheetData>
    <row r="1" spans="1:44" ht="3.75" customHeight="1">
      <c r="C1" s="18"/>
      <c r="D1" s="18"/>
      <c r="E1" s="18"/>
      <c r="F1" s="18"/>
      <c r="G1" s="18"/>
      <c r="H1" s="18"/>
      <c r="I1" s="18"/>
      <c r="J1" s="18"/>
      <c r="L1" s="18"/>
      <c r="M1" s="18"/>
      <c r="N1" s="18"/>
      <c r="O1" s="18"/>
      <c r="P1" s="18"/>
      <c r="Q1" s="18"/>
      <c r="R1" s="18"/>
      <c r="S1" s="18"/>
      <c r="V1" s="19"/>
      <c r="Z1" s="5"/>
    </row>
    <row r="2" spans="1:44" ht="14.4">
      <c r="C2" s="20"/>
      <c r="D2" s="418" t="s">
        <v>136</v>
      </c>
      <c r="E2" s="419"/>
      <c r="F2" s="419"/>
      <c r="G2" s="419"/>
      <c r="H2" s="419"/>
      <c r="I2" s="419"/>
      <c r="J2" s="417"/>
      <c r="L2" s="420" t="s">
        <v>137</v>
      </c>
      <c r="M2" s="419"/>
      <c r="N2" s="419"/>
      <c r="O2" s="419"/>
      <c r="P2" s="419"/>
      <c r="Q2" s="419"/>
      <c r="R2" s="419"/>
      <c r="S2" s="417"/>
      <c r="V2" s="19"/>
    </row>
    <row r="3" spans="1:44" ht="13.2">
      <c r="A3" s="21"/>
      <c r="B3" s="21"/>
      <c r="C3" s="22"/>
      <c r="D3" s="421" t="s">
        <v>138</v>
      </c>
      <c r="E3" s="419"/>
      <c r="F3" s="419"/>
      <c r="G3" s="417"/>
      <c r="H3" s="422" t="s">
        <v>139</v>
      </c>
      <c r="I3" s="419"/>
      <c r="J3" s="417"/>
      <c r="L3" s="23"/>
      <c r="M3" s="416" t="s">
        <v>140</v>
      </c>
      <c r="N3" s="417"/>
      <c r="O3" s="416" t="s">
        <v>141</v>
      </c>
      <c r="P3" s="419"/>
      <c r="Q3" s="419"/>
      <c r="R3" s="419"/>
      <c r="S3" s="417"/>
      <c r="T3" s="416" t="s">
        <v>142</v>
      </c>
      <c r="U3" s="417"/>
      <c r="V3" s="24"/>
      <c r="W3" s="25"/>
      <c r="X3" s="24"/>
      <c r="Y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</row>
    <row r="4" spans="1:44" ht="26.4">
      <c r="A4" s="21"/>
      <c r="B4" s="23" t="s">
        <v>143</v>
      </c>
      <c r="C4" s="27" t="s">
        <v>144</v>
      </c>
      <c r="D4" s="23" t="s">
        <v>145</v>
      </c>
      <c r="E4" s="23" t="s">
        <v>146</v>
      </c>
      <c r="F4" s="23" t="s">
        <v>147</v>
      </c>
      <c r="G4" s="23" t="s">
        <v>148</v>
      </c>
      <c r="H4" s="23" t="s">
        <v>145</v>
      </c>
      <c r="I4" s="23" t="s">
        <v>146</v>
      </c>
      <c r="J4" s="23" t="s">
        <v>148</v>
      </c>
      <c r="K4" s="28" t="s">
        <v>149</v>
      </c>
      <c r="L4" s="23" t="s">
        <v>150</v>
      </c>
      <c r="M4" s="29" t="s">
        <v>151</v>
      </c>
      <c r="N4" s="28" t="s">
        <v>152</v>
      </c>
      <c r="O4" s="30" t="s">
        <v>153</v>
      </c>
      <c r="P4" s="31" t="s">
        <v>154</v>
      </c>
      <c r="Q4" s="32" t="s">
        <v>155</v>
      </c>
      <c r="R4" s="33" t="s">
        <v>156</v>
      </c>
      <c r="S4" s="34" t="s">
        <v>157</v>
      </c>
      <c r="T4" s="35" t="s">
        <v>158</v>
      </c>
      <c r="U4" s="35" t="s">
        <v>159</v>
      </c>
      <c r="V4" s="36" t="s">
        <v>160</v>
      </c>
      <c r="W4" s="27" t="s">
        <v>161</v>
      </c>
      <c r="X4" s="27" t="s">
        <v>162</v>
      </c>
      <c r="Y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</row>
    <row r="5" spans="1:44" ht="13.2">
      <c r="A5" s="21"/>
      <c r="B5" s="37" t="s">
        <v>163</v>
      </c>
      <c r="C5" s="37" t="s">
        <v>164</v>
      </c>
      <c r="D5" s="38" t="s">
        <v>165</v>
      </c>
      <c r="E5" s="37"/>
      <c r="F5" s="39" t="s">
        <v>166</v>
      </c>
      <c r="G5" s="40" t="s">
        <v>167</v>
      </c>
      <c r="H5" s="37"/>
      <c r="I5" s="37"/>
      <c r="J5" s="40"/>
      <c r="K5" s="41"/>
      <c r="L5" s="42"/>
      <c r="M5" s="43"/>
      <c r="N5" s="43"/>
      <c r="O5" s="43"/>
      <c r="P5" s="43"/>
      <c r="Q5" s="41"/>
      <c r="R5" s="44"/>
      <c r="S5" s="44"/>
      <c r="T5" s="45" t="s">
        <v>168</v>
      </c>
      <c r="U5" s="37" t="s">
        <v>169</v>
      </c>
      <c r="V5" s="46" t="s">
        <v>170</v>
      </c>
      <c r="W5" s="27"/>
      <c r="X5" s="27"/>
      <c r="Y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</row>
    <row r="6" spans="1:44" ht="13.2">
      <c r="A6" s="5"/>
      <c r="B6" s="37" t="s">
        <v>171</v>
      </c>
      <c r="C6" s="37" t="s">
        <v>172</v>
      </c>
      <c r="D6" s="38" t="s">
        <v>173</v>
      </c>
      <c r="E6" s="37" t="s">
        <v>174</v>
      </c>
      <c r="F6" s="39" t="s">
        <v>166</v>
      </c>
      <c r="G6" s="40" t="s">
        <v>175</v>
      </c>
      <c r="H6" s="37"/>
      <c r="I6" s="37" t="s">
        <v>176</v>
      </c>
      <c r="J6" s="40" t="s">
        <v>177</v>
      </c>
      <c r="K6" s="41">
        <f>VLOOKUP($B6,'затраты 21.07'!$C:$E,3,0)</f>
        <v>756818</v>
      </c>
      <c r="L6" s="42">
        <v>45859</v>
      </c>
      <c r="M6" s="43">
        <v>0.73</v>
      </c>
      <c r="N6" s="43">
        <v>7.0000000000000007E-2</v>
      </c>
      <c r="O6" s="43">
        <v>0.61</v>
      </c>
      <c r="P6" s="43">
        <v>0.1</v>
      </c>
      <c r="Q6" s="41">
        <v>616700</v>
      </c>
      <c r="R6" s="44">
        <v>0.46800000000000003</v>
      </c>
      <c r="S6" s="44">
        <v>0.01</v>
      </c>
      <c r="T6" s="45" t="s">
        <v>178</v>
      </c>
      <c r="U6" s="37" t="s">
        <v>179</v>
      </c>
      <c r="V6" s="47" t="s">
        <v>180</v>
      </c>
      <c r="W6" s="37" t="s">
        <v>181</v>
      </c>
      <c r="X6" s="37"/>
    </row>
    <row r="7" spans="1:44" ht="13.2">
      <c r="A7" s="5"/>
      <c r="B7" s="37" t="s">
        <v>171</v>
      </c>
      <c r="C7" s="37" t="s">
        <v>182</v>
      </c>
      <c r="D7" s="40" t="s">
        <v>183</v>
      </c>
      <c r="E7" s="37" t="s">
        <v>174</v>
      </c>
      <c r="F7" s="39" t="s">
        <v>166</v>
      </c>
      <c r="G7" s="40" t="s">
        <v>184</v>
      </c>
      <c r="H7" s="37" t="s">
        <v>185</v>
      </c>
      <c r="I7" s="37" t="s">
        <v>186</v>
      </c>
      <c r="J7" s="40" t="s">
        <v>187</v>
      </c>
      <c r="K7" s="41">
        <f>VLOOKUP($B7,'затраты 21.07'!$C:$E,3,0)</f>
        <v>756818</v>
      </c>
      <c r="L7" s="42">
        <v>45859</v>
      </c>
      <c r="M7" s="43">
        <v>0.69</v>
      </c>
      <c r="N7" s="43">
        <v>0.1</v>
      </c>
      <c r="O7" s="43">
        <v>0.37</v>
      </c>
      <c r="P7" s="43">
        <v>0.03</v>
      </c>
      <c r="Q7" s="41">
        <v>189000</v>
      </c>
      <c r="R7" s="48">
        <v>0.246</v>
      </c>
      <c r="S7" s="44">
        <v>3.0000000000000001E-3</v>
      </c>
      <c r="T7" s="49" t="s">
        <v>188</v>
      </c>
      <c r="U7" s="37" t="s">
        <v>179</v>
      </c>
      <c r="V7" s="47" t="s">
        <v>189</v>
      </c>
      <c r="W7" s="37" t="s">
        <v>181</v>
      </c>
      <c r="X7" s="37"/>
    </row>
    <row r="8" spans="1:44" ht="13.2">
      <c r="A8" s="5"/>
      <c r="B8" s="50" t="s">
        <v>190</v>
      </c>
      <c r="C8" s="51" t="s">
        <v>191</v>
      </c>
      <c r="D8" s="40" t="s">
        <v>192</v>
      </c>
      <c r="E8" s="52">
        <v>45860</v>
      </c>
      <c r="F8" s="39" t="s">
        <v>193</v>
      </c>
      <c r="G8" s="40" t="s">
        <v>194</v>
      </c>
      <c r="H8" s="40" t="s">
        <v>192</v>
      </c>
      <c r="I8" s="53" t="s">
        <v>195</v>
      </c>
      <c r="J8" s="40" t="s">
        <v>194</v>
      </c>
      <c r="K8" s="41">
        <f>VLOOKUP($B8,'затраты 21.07'!$C:$E,3,0)</f>
        <v>698190</v>
      </c>
      <c r="L8" s="42">
        <v>45860</v>
      </c>
      <c r="M8" s="43">
        <v>0.92</v>
      </c>
      <c r="N8" s="43">
        <v>0.14000000000000001</v>
      </c>
      <c r="O8" s="43">
        <v>0.21</v>
      </c>
      <c r="P8" s="43">
        <v>0.06</v>
      </c>
      <c r="Q8" s="41">
        <v>0</v>
      </c>
      <c r="R8" s="44">
        <v>0</v>
      </c>
      <c r="S8" s="44">
        <v>0</v>
      </c>
      <c r="T8" s="49" t="s">
        <v>196</v>
      </c>
      <c r="U8" s="37" t="s">
        <v>179</v>
      </c>
      <c r="V8" s="47" t="s">
        <v>197</v>
      </c>
      <c r="W8" s="37" t="s">
        <v>181</v>
      </c>
      <c r="X8" s="37"/>
    </row>
    <row r="9" spans="1:44" ht="13.2">
      <c r="A9" s="5"/>
      <c r="B9" s="37" t="s">
        <v>190</v>
      </c>
      <c r="C9" s="37" t="s">
        <v>198</v>
      </c>
      <c r="D9" s="53" t="s">
        <v>195</v>
      </c>
      <c r="E9" s="37" t="s">
        <v>174</v>
      </c>
      <c r="F9" s="39" t="s">
        <v>193</v>
      </c>
      <c r="G9" s="40" t="s">
        <v>199</v>
      </c>
      <c r="H9" s="40"/>
      <c r="I9" s="53"/>
      <c r="J9" s="40"/>
      <c r="K9" s="41">
        <f>VLOOKUP($B9,'затраты 21.07'!$C:$E,3,0)</f>
        <v>698190</v>
      </c>
      <c r="L9" s="42">
        <v>45860</v>
      </c>
      <c r="M9" s="43">
        <v>0.81</v>
      </c>
      <c r="N9" s="43">
        <v>0.13</v>
      </c>
      <c r="O9" s="43">
        <v>0.47</v>
      </c>
      <c r="P9" s="43">
        <v>0.24</v>
      </c>
      <c r="Q9" s="41">
        <v>45000</v>
      </c>
      <c r="R9" s="44">
        <v>0.33300000000000002</v>
      </c>
      <c r="S9" s="44">
        <v>3.0000000000000001E-3</v>
      </c>
      <c r="T9" s="49" t="s">
        <v>196</v>
      </c>
      <c r="U9" s="37" t="s">
        <v>179</v>
      </c>
      <c r="V9" s="47" t="s">
        <v>200</v>
      </c>
      <c r="W9" s="37" t="s">
        <v>181</v>
      </c>
      <c r="X9" s="37"/>
    </row>
    <row r="10" spans="1:44" ht="48">
      <c r="A10" s="5"/>
      <c r="B10" s="37" t="s">
        <v>190</v>
      </c>
      <c r="C10" s="37" t="s">
        <v>201</v>
      </c>
      <c r="D10" s="40" t="s">
        <v>202</v>
      </c>
      <c r="E10" s="37" t="s">
        <v>174</v>
      </c>
      <c r="F10" s="39" t="s">
        <v>193</v>
      </c>
      <c r="G10" s="40" t="s">
        <v>203</v>
      </c>
      <c r="H10" s="37"/>
      <c r="I10" s="37"/>
      <c r="J10" s="37"/>
      <c r="K10" s="41">
        <f>VLOOKUP($B10,'затраты 21.07'!$C:$E,3,0)</f>
        <v>698190</v>
      </c>
      <c r="L10" s="42">
        <v>45863</v>
      </c>
      <c r="M10" s="43">
        <v>0.93</v>
      </c>
      <c r="N10" s="43">
        <v>0.1</v>
      </c>
      <c r="O10" s="43">
        <v>0.21</v>
      </c>
      <c r="P10" s="43">
        <v>0.04</v>
      </c>
      <c r="Q10" s="41">
        <v>242600</v>
      </c>
      <c r="R10" s="44">
        <v>4.2999999999999997E-2</v>
      </c>
      <c r="S10" s="44">
        <v>1.7000000000000001E-2</v>
      </c>
      <c r="T10" s="49" t="s">
        <v>204</v>
      </c>
      <c r="U10" s="37" t="s">
        <v>179</v>
      </c>
      <c r="V10" s="47" t="s">
        <v>205</v>
      </c>
      <c r="W10" s="37" t="s">
        <v>181</v>
      </c>
      <c r="X10" s="37"/>
    </row>
    <row r="11" spans="1:44" ht="13.2">
      <c r="A11" s="5"/>
      <c r="B11" s="37" t="s">
        <v>190</v>
      </c>
      <c r="C11" s="37" t="s">
        <v>206</v>
      </c>
      <c r="D11" s="40"/>
      <c r="E11" s="37"/>
      <c r="F11" s="39"/>
      <c r="G11" s="40"/>
      <c r="H11" s="37"/>
      <c r="I11" s="37"/>
      <c r="J11" s="37"/>
      <c r="K11" s="41"/>
      <c r="L11" s="42"/>
      <c r="M11" s="43"/>
      <c r="N11" s="43"/>
      <c r="O11" s="43"/>
      <c r="P11" s="43"/>
      <c r="Q11" s="41"/>
      <c r="R11" s="44"/>
      <c r="S11" s="44"/>
      <c r="T11" s="37"/>
      <c r="U11" s="37"/>
      <c r="V11" s="47" t="s">
        <v>207</v>
      </c>
      <c r="W11" s="37"/>
      <c r="X11" s="37"/>
    </row>
    <row r="12" spans="1:44" ht="13.2">
      <c r="A12" s="5"/>
      <c r="B12" s="50" t="s">
        <v>190</v>
      </c>
      <c r="C12" s="37" t="s">
        <v>208</v>
      </c>
      <c r="D12" s="40" t="s">
        <v>202</v>
      </c>
      <c r="E12" s="37" t="s">
        <v>174</v>
      </c>
      <c r="F12" s="39" t="s">
        <v>193</v>
      </c>
      <c r="G12" s="40" t="s">
        <v>209</v>
      </c>
      <c r="H12" s="37"/>
      <c r="I12" s="37"/>
      <c r="J12" s="37"/>
      <c r="K12" s="41">
        <f>VLOOKUP($B12,'затраты 21.07'!$C:$E,3,0)</f>
        <v>698190</v>
      </c>
      <c r="L12" s="42">
        <v>45863</v>
      </c>
      <c r="M12" s="43">
        <v>0.91</v>
      </c>
      <c r="N12" s="43">
        <v>0.13</v>
      </c>
      <c r="O12" s="43">
        <v>0.28000000000000003</v>
      </c>
      <c r="P12" s="43">
        <v>0.12</v>
      </c>
      <c r="Q12" s="41">
        <v>0</v>
      </c>
      <c r="R12" s="44">
        <v>0</v>
      </c>
      <c r="S12" s="44">
        <v>0</v>
      </c>
      <c r="T12" s="49" t="s">
        <v>210</v>
      </c>
      <c r="U12" s="37" t="s">
        <v>179</v>
      </c>
      <c r="V12" s="47" t="s">
        <v>211</v>
      </c>
      <c r="W12" s="37" t="s">
        <v>212</v>
      </c>
      <c r="X12" s="37">
        <v>28</v>
      </c>
    </row>
    <row r="13" spans="1:44" ht="13.2">
      <c r="A13" s="5"/>
      <c r="B13" s="37" t="s">
        <v>190</v>
      </c>
      <c r="C13" s="37" t="s">
        <v>172</v>
      </c>
      <c r="D13" s="40" t="s">
        <v>213</v>
      </c>
      <c r="E13" s="37" t="s">
        <v>174</v>
      </c>
      <c r="F13" s="39" t="s">
        <v>193</v>
      </c>
      <c r="G13" s="40" t="s">
        <v>214</v>
      </c>
      <c r="H13" s="37"/>
      <c r="I13" s="37"/>
      <c r="J13" s="37"/>
      <c r="K13" s="41">
        <f>VLOOKUP($B13,'затраты 21.07'!$C:$E,3,0)</f>
        <v>698190</v>
      </c>
      <c r="L13" s="42">
        <v>45859</v>
      </c>
      <c r="M13" s="43">
        <v>0.76</v>
      </c>
      <c r="N13" s="43">
        <v>0.06</v>
      </c>
      <c r="O13" s="43">
        <v>0.62</v>
      </c>
      <c r="P13" s="43">
        <v>0.24</v>
      </c>
      <c r="Q13" s="41">
        <v>226800</v>
      </c>
      <c r="R13" s="44">
        <v>0.71899999999999997</v>
      </c>
      <c r="S13" s="44">
        <v>1.7000000000000001E-2</v>
      </c>
      <c r="T13" s="49" t="s">
        <v>215</v>
      </c>
      <c r="U13" s="37" t="s">
        <v>179</v>
      </c>
      <c r="V13" s="47" t="s">
        <v>216</v>
      </c>
      <c r="W13" s="37" t="s">
        <v>181</v>
      </c>
      <c r="X13" s="37"/>
    </row>
    <row r="14" spans="1:44" ht="13.2">
      <c r="A14" s="54"/>
      <c r="B14" s="37" t="s">
        <v>190</v>
      </c>
      <c r="C14" s="37" t="s">
        <v>182</v>
      </c>
      <c r="D14" s="40" t="s">
        <v>217</v>
      </c>
      <c r="E14" s="37" t="s">
        <v>174</v>
      </c>
      <c r="F14" s="39" t="s">
        <v>218</v>
      </c>
      <c r="G14" s="40" t="s">
        <v>219</v>
      </c>
      <c r="H14" s="37" t="s">
        <v>220</v>
      </c>
      <c r="I14" s="37"/>
      <c r="J14" s="40" t="s">
        <v>221</v>
      </c>
      <c r="K14" s="41">
        <f>VLOOKUP($B14,'затраты 21.07'!$C:$E,3,0)</f>
        <v>698190</v>
      </c>
      <c r="L14" s="42">
        <v>45859</v>
      </c>
      <c r="M14" s="43">
        <v>0.71</v>
      </c>
      <c r="N14" s="43">
        <v>0.09</v>
      </c>
      <c r="O14" s="43">
        <v>0.08</v>
      </c>
      <c r="P14" s="43">
        <v>0</v>
      </c>
      <c r="Q14" s="41">
        <v>21000</v>
      </c>
      <c r="R14" s="44">
        <v>9.9000000000000005E-2</v>
      </c>
      <c r="S14" s="44">
        <v>2E-3</v>
      </c>
      <c r="T14" s="49" t="s">
        <v>222</v>
      </c>
      <c r="U14" s="37" t="s">
        <v>179</v>
      </c>
      <c r="V14" s="47" t="s">
        <v>223</v>
      </c>
      <c r="W14" s="37" t="s">
        <v>181</v>
      </c>
      <c r="X14" s="37"/>
    </row>
    <row r="15" spans="1:44" ht="24">
      <c r="A15" s="5"/>
      <c r="B15" s="37" t="s">
        <v>224</v>
      </c>
      <c r="C15" s="55" t="s">
        <v>201</v>
      </c>
      <c r="D15" s="40" t="s">
        <v>202</v>
      </c>
      <c r="E15" s="37" t="s">
        <v>174</v>
      </c>
      <c r="F15" s="39" t="s">
        <v>193</v>
      </c>
      <c r="G15" s="40" t="s">
        <v>225</v>
      </c>
      <c r="H15" s="37"/>
      <c r="I15" s="37"/>
      <c r="J15" s="37"/>
      <c r="K15" s="41">
        <f>VLOOKUP($B15,'затраты 21.07'!$C:$E,3,0)</f>
        <v>475066</v>
      </c>
      <c r="L15" s="42">
        <v>45856</v>
      </c>
      <c r="M15" s="43">
        <v>0.79</v>
      </c>
      <c r="N15" s="43">
        <v>0.1</v>
      </c>
      <c r="O15" s="43">
        <v>0.17</v>
      </c>
      <c r="P15" s="43">
        <v>0.08</v>
      </c>
      <c r="Q15" s="41">
        <v>90000</v>
      </c>
      <c r="R15" s="44">
        <v>2.9000000000000001E-2</v>
      </c>
      <c r="S15" s="44">
        <v>1.2999999999999999E-2</v>
      </c>
      <c r="T15" s="45" t="s">
        <v>226</v>
      </c>
      <c r="U15" s="37" t="s">
        <v>169</v>
      </c>
      <c r="V15" s="46" t="s">
        <v>227</v>
      </c>
      <c r="W15" s="37" t="s">
        <v>228</v>
      </c>
      <c r="X15" s="37">
        <v>18</v>
      </c>
    </row>
    <row r="16" spans="1:44" ht="24">
      <c r="A16" s="5"/>
      <c r="B16" s="37" t="s">
        <v>224</v>
      </c>
      <c r="C16" s="55" t="s">
        <v>208</v>
      </c>
      <c r="D16" s="40" t="s">
        <v>202</v>
      </c>
      <c r="E16" s="37" t="s">
        <v>174</v>
      </c>
      <c r="F16" s="39" t="s">
        <v>193</v>
      </c>
      <c r="G16" s="40" t="s">
        <v>229</v>
      </c>
      <c r="H16" s="37"/>
      <c r="I16" s="37"/>
      <c r="J16" s="37"/>
      <c r="K16" s="41">
        <f>VLOOKUP($B16,'затраты 21.07'!$C:$E,3,0)</f>
        <v>475066</v>
      </c>
      <c r="L16" s="42">
        <v>45856</v>
      </c>
      <c r="M16" s="43">
        <v>0.75</v>
      </c>
      <c r="N16" s="43">
        <v>0.08</v>
      </c>
      <c r="O16" s="43">
        <v>0.21</v>
      </c>
      <c r="P16" s="43">
        <v>0.08</v>
      </c>
      <c r="Q16" s="41">
        <v>78300</v>
      </c>
      <c r="R16" s="44">
        <v>4.8000000000000001E-2</v>
      </c>
      <c r="S16" s="44">
        <v>1.0999999999999999E-2</v>
      </c>
      <c r="T16" s="49" t="s">
        <v>230</v>
      </c>
      <c r="U16" s="37" t="s">
        <v>169</v>
      </c>
      <c r="V16" s="46" t="s">
        <v>227</v>
      </c>
      <c r="W16" s="37" t="s">
        <v>212</v>
      </c>
      <c r="X16" s="37">
        <v>41</v>
      </c>
    </row>
    <row r="17" spans="1:24" ht="13.2">
      <c r="A17" s="5"/>
      <c r="B17" s="55" t="s">
        <v>224</v>
      </c>
      <c r="C17" s="55" t="s">
        <v>172</v>
      </c>
      <c r="D17" s="40" t="s">
        <v>231</v>
      </c>
      <c r="E17" s="37"/>
      <c r="F17" s="39" t="s">
        <v>218</v>
      </c>
      <c r="G17" s="40" t="s">
        <v>232</v>
      </c>
      <c r="H17" s="37"/>
      <c r="I17" s="37" t="s">
        <v>233</v>
      </c>
      <c r="J17" s="40" t="s">
        <v>234</v>
      </c>
      <c r="K17" s="41">
        <f>VLOOKUP($B17,'затраты 21.07'!$C:$E,3,0)</f>
        <v>475066</v>
      </c>
      <c r="L17" s="42">
        <v>45856</v>
      </c>
      <c r="M17" s="43">
        <v>0.75</v>
      </c>
      <c r="N17" s="43">
        <v>0.09</v>
      </c>
      <c r="O17" s="43">
        <v>0.71</v>
      </c>
      <c r="P17" s="43">
        <v>0.28999999999999998</v>
      </c>
      <c r="Q17" s="41">
        <v>88200</v>
      </c>
      <c r="R17" s="44">
        <v>0.99199999999999999</v>
      </c>
      <c r="S17" s="44">
        <v>1.2E-2</v>
      </c>
      <c r="T17" s="49" t="s">
        <v>235</v>
      </c>
      <c r="U17" s="37" t="s">
        <v>169</v>
      </c>
      <c r="V17" s="47" t="s">
        <v>236</v>
      </c>
      <c r="W17" s="37"/>
      <c r="X17" s="37"/>
    </row>
    <row r="18" spans="1:24" ht="13.2">
      <c r="A18" s="5"/>
      <c r="B18" s="55" t="s">
        <v>224</v>
      </c>
      <c r="C18" s="37" t="s">
        <v>182</v>
      </c>
      <c r="D18" s="40" t="s">
        <v>237</v>
      </c>
      <c r="E18" s="37" t="s">
        <v>174</v>
      </c>
      <c r="F18" s="39" t="s">
        <v>218</v>
      </c>
      <c r="G18" s="40" t="s">
        <v>238</v>
      </c>
      <c r="H18" s="37"/>
      <c r="I18" s="37"/>
      <c r="J18" s="37"/>
      <c r="K18" s="41">
        <f>VLOOKUP($B18,'затраты 21.07'!$C:$E,3,0)</f>
        <v>475066</v>
      </c>
      <c r="L18" s="42">
        <v>45856</v>
      </c>
      <c r="M18" s="43">
        <v>0.74</v>
      </c>
      <c r="N18" s="43">
        <v>0</v>
      </c>
      <c r="O18" s="43">
        <v>1</v>
      </c>
      <c r="P18" s="43">
        <v>0.33</v>
      </c>
      <c r="Q18" s="41">
        <v>25000</v>
      </c>
      <c r="R18" s="44">
        <v>0.38600000000000001</v>
      </c>
      <c r="S18" s="44">
        <v>3.0000000000000001E-3</v>
      </c>
      <c r="T18" s="49" t="s">
        <v>239</v>
      </c>
      <c r="U18" s="37" t="s">
        <v>169</v>
      </c>
      <c r="V18" s="46" t="s">
        <v>240</v>
      </c>
      <c r="W18" s="37" t="s">
        <v>241</v>
      </c>
      <c r="X18" s="37">
        <v>14</v>
      </c>
    </row>
    <row r="19" spans="1:24" ht="24">
      <c r="A19" s="5"/>
      <c r="B19" s="50" t="s">
        <v>242</v>
      </c>
      <c r="C19" s="56" t="s">
        <v>191</v>
      </c>
      <c r="D19" s="57" t="s">
        <v>192</v>
      </c>
      <c r="E19" s="56" t="s">
        <v>195</v>
      </c>
      <c r="F19" s="58" t="s">
        <v>193</v>
      </c>
      <c r="G19" s="57" t="s">
        <v>243</v>
      </c>
      <c r="H19" s="56"/>
      <c r="I19" s="56"/>
      <c r="J19" s="56"/>
      <c r="K19" s="59">
        <f>VLOOKUP($B19,'затраты 21.07'!$C:$E,3,0)</f>
        <v>321639</v>
      </c>
      <c r="L19" s="60">
        <v>45846</v>
      </c>
      <c r="M19" s="61">
        <v>0.93</v>
      </c>
      <c r="N19" s="61">
        <v>0.11</v>
      </c>
      <c r="O19" s="61">
        <v>0.17</v>
      </c>
      <c r="P19" s="61">
        <v>0.06</v>
      </c>
      <c r="Q19" s="59">
        <v>223500</v>
      </c>
      <c r="R19" s="62">
        <v>4.2000000000000003E-2</v>
      </c>
      <c r="S19" s="62">
        <v>1.4E-2</v>
      </c>
      <c r="T19" s="45" t="s">
        <v>244</v>
      </c>
      <c r="U19" s="37" t="s">
        <v>245</v>
      </c>
      <c r="V19" s="47" t="s">
        <v>246</v>
      </c>
      <c r="W19" s="37" t="s">
        <v>181</v>
      </c>
      <c r="X19" s="37"/>
    </row>
    <row r="20" spans="1:24" ht="13.2">
      <c r="A20" s="5"/>
      <c r="B20" s="37" t="s">
        <v>242</v>
      </c>
      <c r="C20" s="55" t="s">
        <v>198</v>
      </c>
      <c r="D20" s="38" t="s">
        <v>195</v>
      </c>
      <c r="E20" s="37"/>
      <c r="F20" s="39" t="s">
        <v>193</v>
      </c>
      <c r="G20" s="40" t="s">
        <v>247</v>
      </c>
      <c r="H20" s="37"/>
      <c r="I20" s="37"/>
      <c r="J20" s="37"/>
      <c r="K20" s="41">
        <f>VLOOKUP($B20,'затраты 21.07'!$C:$E,3,0)</f>
        <v>321639</v>
      </c>
      <c r="L20" s="42">
        <v>45860</v>
      </c>
      <c r="M20" s="43">
        <v>0.78</v>
      </c>
      <c r="N20" s="43">
        <v>0.15</v>
      </c>
      <c r="O20" s="43">
        <v>0.47</v>
      </c>
      <c r="P20" s="43">
        <v>0.18</v>
      </c>
      <c r="Q20" s="37">
        <v>34800</v>
      </c>
      <c r="R20" s="48">
        <v>0.317</v>
      </c>
      <c r="S20" s="44">
        <v>2E-3</v>
      </c>
      <c r="T20" s="49" t="s">
        <v>248</v>
      </c>
      <c r="U20" s="37" t="s">
        <v>245</v>
      </c>
      <c r="V20" s="47" t="s">
        <v>200</v>
      </c>
      <c r="W20" s="37" t="s">
        <v>181</v>
      </c>
      <c r="X20" s="37"/>
    </row>
    <row r="21" spans="1:24" ht="24">
      <c r="A21" s="5"/>
      <c r="B21" s="37" t="s">
        <v>242</v>
      </c>
      <c r="C21" s="55" t="s">
        <v>249</v>
      </c>
      <c r="D21" s="38" t="s">
        <v>185</v>
      </c>
      <c r="E21" s="37" t="s">
        <v>174</v>
      </c>
      <c r="F21" s="39" t="s">
        <v>193</v>
      </c>
      <c r="G21" s="40" t="s">
        <v>250</v>
      </c>
      <c r="H21" s="37"/>
      <c r="I21" s="37"/>
      <c r="J21" s="37"/>
      <c r="K21" s="41">
        <f>VLOOKUP($B21,'затраты 21.07'!$C:$E,3,0)</f>
        <v>321639</v>
      </c>
      <c r="L21" s="42">
        <v>45861</v>
      </c>
      <c r="M21" s="43">
        <v>0.89</v>
      </c>
      <c r="N21" s="43">
        <v>0.13</v>
      </c>
      <c r="O21" s="43">
        <v>0.05</v>
      </c>
      <c r="P21" s="43">
        <v>0.02</v>
      </c>
      <c r="Q21" s="41">
        <v>17000</v>
      </c>
      <c r="R21" s="44">
        <v>1.7000000000000001E-2</v>
      </c>
      <c r="S21" s="44">
        <v>1E-3</v>
      </c>
      <c r="T21" s="45" t="s">
        <v>251</v>
      </c>
      <c r="U21" s="37" t="s">
        <v>245</v>
      </c>
      <c r="V21" s="46" t="s">
        <v>252</v>
      </c>
      <c r="W21" s="37" t="s">
        <v>181</v>
      </c>
      <c r="X21" s="37"/>
    </row>
    <row r="22" spans="1:24" ht="13.2">
      <c r="A22" s="5"/>
      <c r="B22" s="37" t="s">
        <v>242</v>
      </c>
      <c r="C22" s="55" t="s">
        <v>206</v>
      </c>
      <c r="D22" s="38" t="s">
        <v>185</v>
      </c>
      <c r="E22" s="37" t="s">
        <v>174</v>
      </c>
      <c r="F22" s="39" t="s">
        <v>193</v>
      </c>
      <c r="G22" s="40" t="s">
        <v>253</v>
      </c>
      <c r="H22" s="37"/>
      <c r="I22" s="37"/>
      <c r="J22" s="37"/>
      <c r="K22" s="41">
        <f>VLOOKUP($B22,'затраты 21.07'!$C:$E,3,0)</f>
        <v>321639</v>
      </c>
      <c r="L22" s="42">
        <v>45861</v>
      </c>
      <c r="M22" s="43">
        <v>0.85</v>
      </c>
      <c r="N22" s="43">
        <v>7.0000000000000007E-2</v>
      </c>
      <c r="O22" s="43">
        <v>0.43</v>
      </c>
      <c r="P22" s="43">
        <v>0.25</v>
      </c>
      <c r="Q22" s="41">
        <v>69000</v>
      </c>
      <c r="R22" s="44">
        <v>8.5999999999999993E-2</v>
      </c>
      <c r="S22" s="44">
        <v>4.0000000000000001E-3</v>
      </c>
      <c r="T22" s="49" t="s">
        <v>254</v>
      </c>
      <c r="U22" s="37" t="s">
        <v>245</v>
      </c>
      <c r="V22" s="46" t="s">
        <v>240</v>
      </c>
      <c r="W22" s="37" t="s">
        <v>181</v>
      </c>
      <c r="X22" s="37"/>
    </row>
    <row r="23" spans="1:24" ht="13.2">
      <c r="A23" s="5"/>
      <c r="B23" s="37" t="s">
        <v>242</v>
      </c>
      <c r="C23" s="55" t="s">
        <v>255</v>
      </c>
      <c r="D23" s="38" t="s">
        <v>185</v>
      </c>
      <c r="E23" s="37" t="s">
        <v>174</v>
      </c>
      <c r="F23" s="39" t="s">
        <v>193</v>
      </c>
      <c r="G23" s="40" t="s">
        <v>256</v>
      </c>
      <c r="H23" s="37"/>
      <c r="I23" s="37"/>
      <c r="J23" s="37"/>
      <c r="K23" s="41">
        <f>VLOOKUP($B23,'затраты 21.07'!$C:$E,3,0)</f>
        <v>321639</v>
      </c>
      <c r="L23" s="42">
        <v>45861</v>
      </c>
      <c r="M23" s="43">
        <v>0.79</v>
      </c>
      <c r="N23" s="43">
        <v>0.11</v>
      </c>
      <c r="O23" s="43">
        <v>0.21</v>
      </c>
      <c r="P23" s="43">
        <v>0.08</v>
      </c>
      <c r="Q23" s="41">
        <v>20000</v>
      </c>
      <c r="R23" s="44">
        <v>5.5E-2</v>
      </c>
      <c r="S23" s="44">
        <v>1E-3</v>
      </c>
      <c r="T23" s="63" t="s">
        <v>257</v>
      </c>
      <c r="U23" s="37" t="s">
        <v>245</v>
      </c>
      <c r="V23" s="46" t="s">
        <v>240</v>
      </c>
      <c r="W23" s="37" t="s">
        <v>212</v>
      </c>
      <c r="X23" s="37">
        <v>35</v>
      </c>
    </row>
    <row r="24" spans="1:24" ht="13.2">
      <c r="A24" s="5"/>
      <c r="B24" s="37" t="s">
        <v>242</v>
      </c>
      <c r="C24" s="55" t="s">
        <v>258</v>
      </c>
      <c r="D24" s="38" t="s">
        <v>259</v>
      </c>
      <c r="E24" s="37" t="s">
        <v>174</v>
      </c>
      <c r="F24" s="39" t="s">
        <v>193</v>
      </c>
      <c r="G24" s="40" t="s">
        <v>260</v>
      </c>
      <c r="H24" s="38" t="s">
        <v>185</v>
      </c>
      <c r="I24" s="37"/>
      <c r="J24" s="40" t="s">
        <v>261</v>
      </c>
      <c r="K24" s="41">
        <f>VLOOKUP($B24,'затраты 21.07'!$C:$E,3,0)</f>
        <v>321639</v>
      </c>
      <c r="L24" s="42">
        <v>45861</v>
      </c>
      <c r="M24" s="43">
        <v>0.78</v>
      </c>
      <c r="N24" s="43">
        <v>0.04</v>
      </c>
      <c r="O24" s="43">
        <v>0.28999999999999998</v>
      </c>
      <c r="P24" s="43">
        <v>7.0000000000000007E-2</v>
      </c>
      <c r="Q24" s="41">
        <v>51500</v>
      </c>
      <c r="R24" s="44">
        <v>8.3000000000000004E-2</v>
      </c>
      <c r="S24" s="44">
        <v>3.0000000000000001E-3</v>
      </c>
      <c r="T24" s="45" t="s">
        <v>262</v>
      </c>
      <c r="U24" s="37" t="s">
        <v>245</v>
      </c>
      <c r="V24" s="47" t="s">
        <v>263</v>
      </c>
      <c r="W24" s="37" t="s">
        <v>212</v>
      </c>
      <c r="X24" s="37">
        <v>35</v>
      </c>
    </row>
    <row r="25" spans="1:24" ht="13.2">
      <c r="A25" s="5"/>
      <c r="B25" s="37" t="s">
        <v>242</v>
      </c>
      <c r="C25" s="37" t="s">
        <v>182</v>
      </c>
      <c r="D25" s="40" t="s">
        <v>237</v>
      </c>
      <c r="E25" s="37" t="s">
        <v>174</v>
      </c>
      <c r="F25" s="39" t="s">
        <v>218</v>
      </c>
      <c r="G25" s="40" t="s">
        <v>221</v>
      </c>
      <c r="H25" s="37"/>
      <c r="I25" s="37"/>
      <c r="J25" s="37"/>
      <c r="K25" s="41">
        <f>VLOOKUP($B25,'затраты 21.07'!$C:$E,3,0)</f>
        <v>321639</v>
      </c>
      <c r="L25" s="42">
        <v>45866</v>
      </c>
      <c r="M25" s="43">
        <v>0.76</v>
      </c>
      <c r="N25" s="43">
        <v>0.05</v>
      </c>
      <c r="O25" s="43">
        <v>0.8</v>
      </c>
      <c r="P25" s="43">
        <v>0.4</v>
      </c>
      <c r="Q25" s="37">
        <v>98000</v>
      </c>
      <c r="R25" s="48">
        <v>0.58099999999999996</v>
      </c>
      <c r="S25" s="48">
        <v>6.0000000000000001E-3</v>
      </c>
      <c r="T25" s="45" t="s">
        <v>264</v>
      </c>
      <c r="U25" s="37" t="s">
        <v>245</v>
      </c>
      <c r="V25" s="46" t="s">
        <v>265</v>
      </c>
      <c r="W25" s="37" t="s">
        <v>181</v>
      </c>
      <c r="X25" s="37"/>
    </row>
    <row r="26" spans="1:24" ht="24">
      <c r="A26" s="5"/>
      <c r="B26" s="37" t="s">
        <v>266</v>
      </c>
      <c r="C26" s="37" t="s">
        <v>172</v>
      </c>
      <c r="D26" s="40" t="s">
        <v>267</v>
      </c>
      <c r="E26" s="37" t="s">
        <v>174</v>
      </c>
      <c r="F26" s="39" t="s">
        <v>193</v>
      </c>
      <c r="G26" s="40" t="s">
        <v>268</v>
      </c>
      <c r="H26" s="37" t="s">
        <v>213</v>
      </c>
      <c r="I26" s="37" t="s">
        <v>267</v>
      </c>
      <c r="J26" s="37" t="s">
        <v>214</v>
      </c>
      <c r="K26" s="41">
        <f>VLOOKUP($B26,'затраты 21.07'!$C:$E,3,0)</f>
        <v>253000</v>
      </c>
      <c r="L26" s="64">
        <v>45866</v>
      </c>
      <c r="M26" s="43">
        <v>0.75</v>
      </c>
      <c r="N26" s="43">
        <v>7.0000000000000007E-2</v>
      </c>
      <c r="O26" s="43">
        <v>0.55000000000000004</v>
      </c>
      <c r="P26" s="43">
        <v>0.23</v>
      </c>
      <c r="Q26" s="41">
        <v>120800</v>
      </c>
      <c r="R26" s="65">
        <v>0.24199999999999999</v>
      </c>
      <c r="S26" s="44">
        <v>6.0000000000000001E-3</v>
      </c>
      <c r="T26" s="49" t="s">
        <v>269</v>
      </c>
      <c r="U26" s="37" t="s">
        <v>179</v>
      </c>
      <c r="V26" s="47" t="s">
        <v>270</v>
      </c>
      <c r="W26" s="37" t="s">
        <v>181</v>
      </c>
      <c r="X26" s="37"/>
    </row>
    <row r="27" spans="1:24" ht="13.2">
      <c r="A27" s="5"/>
      <c r="B27" s="37" t="s">
        <v>266</v>
      </c>
      <c r="C27" s="37" t="s">
        <v>182</v>
      </c>
      <c r="D27" s="40" t="s">
        <v>271</v>
      </c>
      <c r="E27" s="37" t="s">
        <v>174</v>
      </c>
      <c r="F27" s="39" t="s">
        <v>218</v>
      </c>
      <c r="G27" s="40" t="s">
        <v>272</v>
      </c>
      <c r="H27" s="40" t="s">
        <v>273</v>
      </c>
      <c r="I27" s="37"/>
      <c r="J27" s="37"/>
      <c r="K27" s="41">
        <f>VLOOKUP($B27,'затраты 21.07'!$C:$E,3,0)</f>
        <v>253000</v>
      </c>
      <c r="L27" s="42">
        <v>45866</v>
      </c>
      <c r="M27" s="43">
        <v>0.8</v>
      </c>
      <c r="N27" s="43">
        <v>0</v>
      </c>
      <c r="O27" s="43">
        <v>0.5</v>
      </c>
      <c r="P27" s="43">
        <v>0</v>
      </c>
      <c r="Q27" s="41">
        <v>287000</v>
      </c>
      <c r="R27" s="48">
        <v>0.501</v>
      </c>
      <c r="S27" s="44">
        <v>1.4E-2</v>
      </c>
      <c r="T27" s="49" t="s">
        <v>274</v>
      </c>
      <c r="U27" s="37" t="s">
        <v>179</v>
      </c>
      <c r="V27" s="47" t="s">
        <v>180</v>
      </c>
      <c r="W27" s="37" t="s">
        <v>181</v>
      </c>
      <c r="X27" s="37"/>
    </row>
    <row r="28" spans="1:24" ht="13.2">
      <c r="A28" s="5"/>
      <c r="B28" s="50" t="s">
        <v>275</v>
      </c>
      <c r="C28" s="56" t="s">
        <v>201</v>
      </c>
      <c r="D28" s="57" t="s">
        <v>185</v>
      </c>
      <c r="E28" s="56" t="s">
        <v>174</v>
      </c>
      <c r="F28" s="58" t="s">
        <v>193</v>
      </c>
      <c r="G28" s="57" t="s">
        <v>276</v>
      </c>
      <c r="H28" s="56"/>
      <c r="I28" s="56"/>
      <c r="J28" s="56"/>
      <c r="K28" s="59">
        <f>VLOOKUP($B28,'затраты 21.07'!$C:$E,3,0)</f>
        <v>246709</v>
      </c>
      <c r="L28" s="60">
        <v>45847</v>
      </c>
      <c r="M28" s="61">
        <v>0.91</v>
      </c>
      <c r="N28" s="61">
        <v>0.04</v>
      </c>
      <c r="O28" s="61">
        <v>0.34</v>
      </c>
      <c r="P28" s="61">
        <v>0.18</v>
      </c>
      <c r="Q28" s="59">
        <v>150400</v>
      </c>
      <c r="R28" s="62">
        <v>8.5999999999999993E-2</v>
      </c>
      <c r="S28" s="62">
        <v>4.2000000000000003E-2</v>
      </c>
      <c r="T28" s="49" t="s">
        <v>277</v>
      </c>
      <c r="U28" s="37" t="s">
        <v>245</v>
      </c>
      <c r="V28" s="66" t="s">
        <v>278</v>
      </c>
      <c r="W28" s="37" t="s">
        <v>228</v>
      </c>
      <c r="X28" s="37">
        <v>6</v>
      </c>
    </row>
    <row r="29" spans="1:24" ht="24">
      <c r="A29" s="5"/>
      <c r="B29" s="37" t="s">
        <v>275</v>
      </c>
      <c r="C29" s="37" t="s">
        <v>279</v>
      </c>
      <c r="D29" s="38" t="s">
        <v>280</v>
      </c>
      <c r="E29" s="37"/>
      <c r="F29" s="39" t="s">
        <v>193</v>
      </c>
      <c r="G29" s="40" t="s">
        <v>281</v>
      </c>
      <c r="H29" s="37"/>
      <c r="I29" s="37"/>
      <c r="J29" s="37"/>
      <c r="K29" s="41">
        <f>VLOOKUP($B29,'затраты 21.07'!$C:$E,3,0)</f>
        <v>246709</v>
      </c>
      <c r="L29" s="42">
        <v>45866</v>
      </c>
      <c r="M29" s="43">
        <v>0.9</v>
      </c>
      <c r="N29" s="43">
        <v>0.03</v>
      </c>
      <c r="O29" s="43">
        <v>0.36</v>
      </c>
      <c r="P29" s="43">
        <v>0.14000000000000001</v>
      </c>
      <c r="Q29" s="41">
        <v>28000</v>
      </c>
      <c r="R29" s="44">
        <v>0.129</v>
      </c>
      <c r="S29" s="44">
        <v>7.0000000000000001E-3</v>
      </c>
      <c r="T29" s="49" t="s">
        <v>282</v>
      </c>
      <c r="U29" s="37" t="s">
        <v>245</v>
      </c>
      <c r="V29" s="47" t="s">
        <v>283</v>
      </c>
      <c r="W29" s="37" t="s">
        <v>228</v>
      </c>
      <c r="X29" s="37">
        <v>6</v>
      </c>
    </row>
    <row r="30" spans="1:24" ht="13.2">
      <c r="A30" s="5"/>
      <c r="B30" s="37" t="s">
        <v>275</v>
      </c>
      <c r="C30" s="37" t="s">
        <v>208</v>
      </c>
      <c r="D30" s="38" t="s">
        <v>185</v>
      </c>
      <c r="E30" s="37" t="s">
        <v>174</v>
      </c>
      <c r="F30" s="39" t="s">
        <v>193</v>
      </c>
      <c r="G30" s="40" t="s">
        <v>284</v>
      </c>
      <c r="H30" s="37"/>
      <c r="I30" s="37"/>
      <c r="J30" s="37"/>
      <c r="K30" s="41">
        <f>VLOOKUP($B30,'затраты 21.07'!$C:$E,3,0)</f>
        <v>246709</v>
      </c>
      <c r="L30" s="42">
        <v>45861</v>
      </c>
      <c r="M30" s="43">
        <v>0.91</v>
      </c>
      <c r="N30" s="43">
        <v>0.09</v>
      </c>
      <c r="O30" s="43">
        <v>0.33</v>
      </c>
      <c r="P30" s="43">
        <v>0.1</v>
      </c>
      <c r="Q30" s="41">
        <v>86000</v>
      </c>
      <c r="R30" s="44">
        <v>0.111</v>
      </c>
      <c r="S30" s="44">
        <v>2.4E-2</v>
      </c>
      <c r="T30" s="49" t="s">
        <v>285</v>
      </c>
      <c r="U30" s="37" t="s">
        <v>245</v>
      </c>
      <c r="V30" s="46" t="s">
        <v>265</v>
      </c>
      <c r="W30" s="37" t="s">
        <v>181</v>
      </c>
      <c r="X30" s="37"/>
    </row>
    <row r="31" spans="1:24" ht="13.2">
      <c r="A31" s="5"/>
      <c r="B31" s="37" t="s">
        <v>275</v>
      </c>
      <c r="C31" s="37" t="s">
        <v>258</v>
      </c>
      <c r="D31" s="38" t="s">
        <v>165</v>
      </c>
      <c r="E31" s="37"/>
      <c r="F31" s="39" t="s">
        <v>193</v>
      </c>
      <c r="G31" s="40" t="s">
        <v>286</v>
      </c>
      <c r="H31" s="37"/>
      <c r="I31" s="37"/>
      <c r="J31" s="37"/>
      <c r="K31" s="41">
        <f>VLOOKUP($B31,'затраты 21.07'!$C:$E,3,0)</f>
        <v>246709</v>
      </c>
      <c r="L31" s="67"/>
      <c r="M31" s="68"/>
      <c r="N31" s="68"/>
      <c r="O31" s="68"/>
      <c r="P31" s="68"/>
      <c r="Q31" s="69"/>
      <c r="R31" s="70"/>
      <c r="S31" s="70"/>
      <c r="T31" s="49" t="s">
        <v>287</v>
      </c>
      <c r="U31" s="37" t="s">
        <v>245</v>
      </c>
      <c r="V31" s="47" t="s">
        <v>288</v>
      </c>
      <c r="W31" s="37" t="s">
        <v>181</v>
      </c>
      <c r="X31" s="37"/>
    </row>
    <row r="32" spans="1:24" ht="13.2">
      <c r="A32" s="5"/>
      <c r="B32" s="37" t="s">
        <v>289</v>
      </c>
      <c r="C32" s="37" t="s">
        <v>182</v>
      </c>
      <c r="D32" s="40" t="s">
        <v>192</v>
      </c>
      <c r="E32" s="37" t="s">
        <v>174</v>
      </c>
      <c r="F32" s="71">
        <v>45938</v>
      </c>
      <c r="G32" s="40" t="s">
        <v>221</v>
      </c>
      <c r="H32" s="37"/>
      <c r="I32" s="37"/>
      <c r="J32" s="37"/>
      <c r="K32" s="41">
        <f>VLOOKUP($B32,'затраты 21.07'!$C:$E,3,0)</f>
        <v>203000</v>
      </c>
      <c r="L32" s="42">
        <v>45860</v>
      </c>
      <c r="M32" s="43">
        <v>0.84</v>
      </c>
      <c r="N32" s="43">
        <v>0.04</v>
      </c>
      <c r="O32" s="43">
        <v>0.2</v>
      </c>
      <c r="P32" s="43">
        <v>0</v>
      </c>
      <c r="Q32" s="41">
        <v>56000</v>
      </c>
      <c r="R32" s="48">
        <v>0.60699999999999998</v>
      </c>
      <c r="S32" s="48">
        <v>6.0000000000000001E-3</v>
      </c>
      <c r="T32" s="49" t="s">
        <v>290</v>
      </c>
      <c r="U32" s="37" t="s">
        <v>179</v>
      </c>
      <c r="V32" s="47" t="s">
        <v>291</v>
      </c>
      <c r="W32" s="37" t="s">
        <v>292</v>
      </c>
      <c r="X32" s="37">
        <v>21</v>
      </c>
    </row>
    <row r="33" spans="1:24" ht="13.2">
      <c r="A33" s="5"/>
      <c r="B33" s="37" t="s">
        <v>293</v>
      </c>
      <c r="C33" s="37" t="s">
        <v>198</v>
      </c>
      <c r="D33" s="38" t="s">
        <v>185</v>
      </c>
      <c r="E33" s="37" t="s">
        <v>174</v>
      </c>
      <c r="F33" s="39" t="s">
        <v>193</v>
      </c>
      <c r="G33" s="40" t="s">
        <v>294</v>
      </c>
      <c r="H33" s="37"/>
      <c r="I33" s="37"/>
      <c r="J33" s="37"/>
      <c r="K33" s="41">
        <f>VLOOKUP($B33,'затраты 21.07'!$C:$E,3,0)</f>
        <v>198851</v>
      </c>
      <c r="L33" s="42">
        <v>45861</v>
      </c>
      <c r="M33" s="43">
        <v>0.8</v>
      </c>
      <c r="N33" s="43">
        <v>0.11</v>
      </c>
      <c r="O33" s="43">
        <v>0.5</v>
      </c>
      <c r="P33" s="43">
        <v>0.25</v>
      </c>
      <c r="Q33" s="41">
        <v>30000</v>
      </c>
      <c r="R33" s="44">
        <v>0.33800000000000002</v>
      </c>
      <c r="S33" s="65">
        <v>7.0000000000000001E-3</v>
      </c>
      <c r="T33" s="49" t="s">
        <v>295</v>
      </c>
      <c r="U33" s="37" t="s">
        <v>179</v>
      </c>
      <c r="V33" s="47" t="s">
        <v>296</v>
      </c>
      <c r="W33" s="37" t="s">
        <v>181</v>
      </c>
      <c r="X33" s="37"/>
    </row>
    <row r="34" spans="1:24" ht="13.2">
      <c r="A34" s="5"/>
      <c r="B34" s="37" t="s">
        <v>293</v>
      </c>
      <c r="C34" s="37" t="s">
        <v>206</v>
      </c>
      <c r="D34" s="38" t="s">
        <v>185</v>
      </c>
      <c r="E34" s="37" t="s">
        <v>174</v>
      </c>
      <c r="F34" s="39" t="s">
        <v>193</v>
      </c>
      <c r="G34" s="40" t="s">
        <v>297</v>
      </c>
      <c r="H34" s="37"/>
      <c r="I34" s="37"/>
      <c r="J34" s="37"/>
      <c r="K34" s="41">
        <f>VLOOKUP($B34,'затраты 21.07'!$C:$E,3,0)</f>
        <v>198851</v>
      </c>
      <c r="L34" s="42">
        <v>45861</v>
      </c>
      <c r="M34" s="43">
        <v>0.8</v>
      </c>
      <c r="N34" s="43">
        <v>0.08</v>
      </c>
      <c r="O34" s="43">
        <v>0.45</v>
      </c>
      <c r="P34" s="43">
        <v>0.27</v>
      </c>
      <c r="Q34" s="41">
        <v>29800</v>
      </c>
      <c r="R34" s="44">
        <v>9.8000000000000004E-2</v>
      </c>
      <c r="S34" s="65">
        <v>7.0000000000000001E-3</v>
      </c>
      <c r="T34" s="49" t="s">
        <v>298</v>
      </c>
      <c r="U34" s="37" t="s">
        <v>179</v>
      </c>
      <c r="V34" s="47" t="s">
        <v>296</v>
      </c>
      <c r="W34" s="37" t="s">
        <v>181</v>
      </c>
      <c r="X34" s="37"/>
    </row>
    <row r="35" spans="1:24" ht="24">
      <c r="A35" s="5"/>
      <c r="B35" s="50" t="s">
        <v>293</v>
      </c>
      <c r="C35" s="37" t="s">
        <v>208</v>
      </c>
      <c r="D35" s="38" t="s">
        <v>185</v>
      </c>
      <c r="E35" s="37" t="s">
        <v>174</v>
      </c>
      <c r="F35" s="39" t="s">
        <v>193</v>
      </c>
      <c r="G35" s="40" t="s">
        <v>299</v>
      </c>
      <c r="H35" s="37"/>
      <c r="I35" s="37"/>
      <c r="J35" s="37"/>
      <c r="K35" s="41">
        <f>VLOOKUP($B35,'затраты 21.07'!$C:$E,3,0)</f>
        <v>198851</v>
      </c>
      <c r="L35" s="42">
        <v>45861</v>
      </c>
      <c r="M35" s="43">
        <v>0.87</v>
      </c>
      <c r="N35" s="43">
        <v>0.12</v>
      </c>
      <c r="O35" s="43">
        <v>0.21</v>
      </c>
      <c r="P35" s="43">
        <v>0.03</v>
      </c>
      <c r="Q35" s="41">
        <v>0</v>
      </c>
      <c r="R35" s="48">
        <v>0</v>
      </c>
      <c r="S35" s="48">
        <v>0</v>
      </c>
      <c r="T35" s="45" t="s">
        <v>300</v>
      </c>
      <c r="U35" s="37" t="s">
        <v>179</v>
      </c>
      <c r="V35" s="47" t="s">
        <v>301</v>
      </c>
      <c r="W35" s="37" t="s">
        <v>181</v>
      </c>
      <c r="X35" s="37"/>
    </row>
    <row r="36" spans="1:24" ht="13.2">
      <c r="A36" s="5"/>
      <c r="B36" s="37" t="s">
        <v>293</v>
      </c>
      <c r="C36" s="37" t="s">
        <v>255</v>
      </c>
      <c r="D36" s="38" t="s">
        <v>302</v>
      </c>
      <c r="E36" s="37"/>
      <c r="F36" s="39" t="s">
        <v>193</v>
      </c>
      <c r="G36" s="40" t="s">
        <v>303</v>
      </c>
      <c r="H36" s="37"/>
      <c r="I36" s="37"/>
      <c r="J36" s="37"/>
      <c r="K36" s="41">
        <f>VLOOKUP($B36,'затраты 21.07'!$C:$E,3,0)</f>
        <v>198851</v>
      </c>
      <c r="L36" s="42">
        <v>45861</v>
      </c>
      <c r="M36" s="43">
        <v>0.82</v>
      </c>
      <c r="N36" s="43">
        <v>0.14000000000000001</v>
      </c>
      <c r="O36" s="43">
        <v>0.28999999999999998</v>
      </c>
      <c r="P36" s="43">
        <v>0</v>
      </c>
      <c r="Q36" s="41">
        <v>8000</v>
      </c>
      <c r="R36" s="44">
        <v>0.10199999999999999</v>
      </c>
      <c r="S36" s="65">
        <v>2E-3</v>
      </c>
      <c r="T36" s="45" t="s">
        <v>304</v>
      </c>
      <c r="U36" s="37" t="s">
        <v>179</v>
      </c>
      <c r="V36" s="47" t="s">
        <v>305</v>
      </c>
      <c r="W36" s="37"/>
      <c r="X36" s="37"/>
    </row>
    <row r="37" spans="1:24" ht="24">
      <c r="A37" s="5"/>
      <c r="B37" s="37" t="s">
        <v>293</v>
      </c>
      <c r="C37" s="37" t="s">
        <v>258</v>
      </c>
      <c r="D37" s="40" t="s">
        <v>267</v>
      </c>
      <c r="E37" s="37" t="s">
        <v>174</v>
      </c>
      <c r="F37" s="71">
        <v>45938</v>
      </c>
      <c r="G37" s="40" t="s">
        <v>306</v>
      </c>
      <c r="H37" s="40" t="s">
        <v>307</v>
      </c>
      <c r="I37" s="40" t="s">
        <v>267</v>
      </c>
      <c r="J37" s="40" t="s">
        <v>308</v>
      </c>
      <c r="K37" s="41">
        <f>VLOOKUP($B37,'затраты 21.07'!$C:$E,3,0)</f>
        <v>198851</v>
      </c>
      <c r="L37" s="42">
        <v>45859</v>
      </c>
      <c r="M37" s="43">
        <v>0.59</v>
      </c>
      <c r="N37" s="43">
        <v>0.08</v>
      </c>
      <c r="O37" s="43">
        <v>0.8</v>
      </c>
      <c r="P37" s="43">
        <v>0.8</v>
      </c>
      <c r="Q37" s="41">
        <v>24000</v>
      </c>
      <c r="R37" s="44">
        <v>0.245</v>
      </c>
      <c r="S37" s="65">
        <v>5.0000000000000001E-3</v>
      </c>
      <c r="T37" s="49" t="s">
        <v>309</v>
      </c>
      <c r="U37" s="37" t="s">
        <v>179</v>
      </c>
      <c r="V37" s="47" t="s">
        <v>310</v>
      </c>
      <c r="W37" s="37" t="s">
        <v>181</v>
      </c>
      <c r="X37" s="37"/>
    </row>
    <row r="38" spans="1:24" ht="24">
      <c r="A38" s="5"/>
      <c r="B38" s="37" t="s">
        <v>293</v>
      </c>
      <c r="C38" s="37" t="s">
        <v>311</v>
      </c>
      <c r="D38" s="38" t="s">
        <v>185</v>
      </c>
      <c r="E38" s="37" t="s">
        <v>174</v>
      </c>
      <c r="F38" s="39" t="s">
        <v>193</v>
      </c>
      <c r="G38" s="40" t="s">
        <v>312</v>
      </c>
      <c r="H38" s="37"/>
      <c r="I38" s="37"/>
      <c r="J38" s="37"/>
      <c r="K38" s="41">
        <f>VLOOKUP($B38,'затраты 21.07'!$C:$E,3,0)</f>
        <v>198851</v>
      </c>
      <c r="L38" s="42">
        <v>45861</v>
      </c>
      <c r="M38" s="43">
        <v>0.75</v>
      </c>
      <c r="N38" s="43">
        <v>0.15</v>
      </c>
      <c r="O38" s="43">
        <v>0.15</v>
      </c>
      <c r="P38" s="43">
        <v>0.12</v>
      </c>
      <c r="Q38" s="41">
        <v>32500</v>
      </c>
      <c r="R38" s="44">
        <v>0.17599999999999999</v>
      </c>
      <c r="S38" s="65">
        <v>8.0000000000000002E-3</v>
      </c>
      <c r="T38" s="49" t="s">
        <v>313</v>
      </c>
      <c r="U38" s="37" t="s">
        <v>179</v>
      </c>
      <c r="V38" s="47" t="s">
        <v>314</v>
      </c>
      <c r="W38" s="37" t="s">
        <v>181</v>
      </c>
      <c r="X38" s="37"/>
    </row>
    <row r="39" spans="1:24" ht="24">
      <c r="A39" s="5"/>
      <c r="B39" s="55" t="s">
        <v>315</v>
      </c>
      <c r="C39" s="37" t="s">
        <v>206</v>
      </c>
      <c r="D39" s="40" t="s">
        <v>316</v>
      </c>
      <c r="E39" s="37" t="s">
        <v>174</v>
      </c>
      <c r="F39" s="39" t="s">
        <v>193</v>
      </c>
      <c r="G39" s="40" t="s">
        <v>317</v>
      </c>
      <c r="H39" s="37" t="s">
        <v>318</v>
      </c>
      <c r="I39" s="37"/>
      <c r="J39" s="37" t="s">
        <v>319</v>
      </c>
      <c r="K39" s="41">
        <f>VLOOKUP($B39,'затраты 21.07'!$C:$E,3,0)</f>
        <v>177603</v>
      </c>
      <c r="L39" s="72">
        <v>45846</v>
      </c>
      <c r="M39" s="73">
        <v>0.78</v>
      </c>
      <c r="N39" s="73">
        <v>0.12</v>
      </c>
      <c r="O39" s="73">
        <v>0.37</v>
      </c>
      <c r="P39" s="73">
        <v>0.15</v>
      </c>
      <c r="Q39" s="74">
        <v>53000</v>
      </c>
      <c r="R39" s="75">
        <v>0.185</v>
      </c>
      <c r="S39" s="75">
        <v>8.0000000000000002E-3</v>
      </c>
      <c r="T39" s="49" t="s">
        <v>320</v>
      </c>
      <c r="U39" s="37" t="s">
        <v>169</v>
      </c>
      <c r="V39" s="47" t="s">
        <v>321</v>
      </c>
      <c r="W39" s="37" t="s">
        <v>181</v>
      </c>
      <c r="X39" s="37"/>
    </row>
    <row r="40" spans="1:24" ht="24">
      <c r="A40" s="5"/>
      <c r="B40" s="55" t="s">
        <v>315</v>
      </c>
      <c r="C40" s="37" t="s">
        <v>258</v>
      </c>
      <c r="D40" s="40" t="s">
        <v>316</v>
      </c>
      <c r="E40" s="37" t="s">
        <v>174</v>
      </c>
      <c r="F40" s="39" t="s">
        <v>193</v>
      </c>
      <c r="G40" s="40" t="s">
        <v>322</v>
      </c>
      <c r="H40" s="37" t="s">
        <v>318</v>
      </c>
      <c r="I40" s="37"/>
      <c r="J40" s="37" t="s">
        <v>323</v>
      </c>
      <c r="K40" s="41">
        <f>VLOOKUP($B40,'затраты 21.07'!$C:$E,3,0)</f>
        <v>177603</v>
      </c>
      <c r="L40" s="72">
        <v>45846</v>
      </c>
      <c r="M40" s="73">
        <v>0.85</v>
      </c>
      <c r="N40" s="73">
        <v>0.17</v>
      </c>
      <c r="O40" s="73">
        <v>0.39</v>
      </c>
      <c r="P40" s="73">
        <v>0.11</v>
      </c>
      <c r="Q40" s="74">
        <v>37000</v>
      </c>
      <c r="R40" s="75">
        <v>0.10299999999999999</v>
      </c>
      <c r="S40" s="75">
        <v>5.0000000000000001E-3</v>
      </c>
      <c r="T40" s="49" t="s">
        <v>324</v>
      </c>
      <c r="U40" s="37" t="s">
        <v>169</v>
      </c>
      <c r="V40" s="47" t="s">
        <v>321</v>
      </c>
      <c r="W40" s="37" t="s">
        <v>181</v>
      </c>
      <c r="X40" s="37"/>
    </row>
    <row r="41" spans="1:24" ht="36">
      <c r="A41" s="5"/>
      <c r="B41" s="37" t="s">
        <v>315</v>
      </c>
      <c r="C41" s="37" t="s">
        <v>172</v>
      </c>
      <c r="D41" s="40" t="s">
        <v>325</v>
      </c>
      <c r="E41" s="37" t="s">
        <v>174</v>
      </c>
      <c r="F41" s="39" t="s">
        <v>193</v>
      </c>
      <c r="G41" s="40" t="s">
        <v>326</v>
      </c>
      <c r="H41" s="40" t="s">
        <v>213</v>
      </c>
      <c r="I41" s="37" t="s">
        <v>327</v>
      </c>
      <c r="J41" s="40" t="s">
        <v>214</v>
      </c>
      <c r="K41" s="41">
        <f>VLOOKUP($B41,'затраты 21.07'!$C:$E,3,0)</f>
        <v>177603</v>
      </c>
      <c r="L41" s="72">
        <v>45846</v>
      </c>
      <c r="M41" s="73">
        <v>0.66</v>
      </c>
      <c r="N41" s="73">
        <v>0.02</v>
      </c>
      <c r="O41" s="73">
        <v>0.36</v>
      </c>
      <c r="P41" s="73">
        <v>0.09</v>
      </c>
      <c r="Q41" s="74">
        <v>63000</v>
      </c>
      <c r="R41" s="75">
        <v>1.2470000000000001</v>
      </c>
      <c r="S41" s="75">
        <v>8.9999999999999993E-3</v>
      </c>
      <c r="T41" s="49" t="s">
        <v>328</v>
      </c>
      <c r="U41" s="37" t="s">
        <v>169</v>
      </c>
      <c r="V41" s="47" t="s">
        <v>329</v>
      </c>
      <c r="W41" s="37" t="s">
        <v>181</v>
      </c>
      <c r="X41" s="37"/>
    </row>
    <row r="42" spans="1:24" ht="13.2">
      <c r="A42" s="5"/>
      <c r="B42" s="55" t="s">
        <v>315</v>
      </c>
      <c r="C42" s="37" t="s">
        <v>182</v>
      </c>
      <c r="D42" s="40" t="s">
        <v>330</v>
      </c>
      <c r="E42" s="37" t="s">
        <v>174</v>
      </c>
      <c r="F42" s="39" t="s">
        <v>218</v>
      </c>
      <c r="G42" s="40" t="s">
        <v>331</v>
      </c>
      <c r="H42" s="37"/>
      <c r="I42" s="37"/>
      <c r="J42" s="37"/>
      <c r="K42" s="41">
        <f>VLOOKUP($B42,'затраты 21.07'!$C:$E,3,0)</f>
        <v>177603</v>
      </c>
      <c r="L42" s="42">
        <v>45860</v>
      </c>
      <c r="M42" s="73">
        <v>0.77</v>
      </c>
      <c r="N42" s="73">
        <v>0.01</v>
      </c>
      <c r="O42" s="43">
        <v>0.38</v>
      </c>
      <c r="P42" s="43">
        <v>0</v>
      </c>
      <c r="Q42" s="41">
        <v>63000</v>
      </c>
      <c r="R42" s="48">
        <v>0.39800000000000002</v>
      </c>
      <c r="S42" s="48">
        <v>6.0000000000000001E-3</v>
      </c>
      <c r="T42" s="49" t="s">
        <v>332</v>
      </c>
      <c r="U42" s="37" t="s">
        <v>169</v>
      </c>
      <c r="V42" s="46" t="s">
        <v>240</v>
      </c>
      <c r="W42" s="37" t="s">
        <v>181</v>
      </c>
      <c r="X42" s="37"/>
    </row>
    <row r="43" spans="1:24" ht="24">
      <c r="A43" s="5"/>
      <c r="B43" s="37" t="s">
        <v>333</v>
      </c>
      <c r="C43" s="37" t="s">
        <v>191</v>
      </c>
      <c r="D43" s="38" t="s">
        <v>195</v>
      </c>
      <c r="E43" s="37" t="s">
        <v>174</v>
      </c>
      <c r="F43" s="39" t="s">
        <v>193</v>
      </c>
      <c r="G43" s="40" t="s">
        <v>334</v>
      </c>
      <c r="H43" s="40" t="s">
        <v>316</v>
      </c>
      <c r="I43" s="38" t="s">
        <v>195</v>
      </c>
      <c r="J43" s="40" t="s">
        <v>335</v>
      </c>
      <c r="K43" s="41">
        <f>VLOOKUP($B43,'затраты 21.07'!$C:$E,3,0)</f>
        <v>129219</v>
      </c>
      <c r="L43" s="42">
        <v>45867</v>
      </c>
      <c r="M43" s="43">
        <v>0.89</v>
      </c>
      <c r="N43" s="43">
        <v>0.06</v>
      </c>
      <c r="O43" s="43">
        <v>0.28000000000000003</v>
      </c>
      <c r="P43" s="43">
        <v>7.0000000000000007E-2</v>
      </c>
      <c r="Q43" s="41">
        <v>55500</v>
      </c>
      <c r="R43" s="44">
        <v>8.5000000000000006E-2</v>
      </c>
      <c r="S43" s="44">
        <v>2.8000000000000001E-2</v>
      </c>
      <c r="T43" s="49" t="s">
        <v>336</v>
      </c>
      <c r="U43" s="37" t="s">
        <v>179</v>
      </c>
      <c r="V43" s="47" t="s">
        <v>337</v>
      </c>
      <c r="W43" s="37" t="s">
        <v>181</v>
      </c>
      <c r="X43" s="37"/>
    </row>
    <row r="44" spans="1:24" ht="13.2">
      <c r="A44" s="5"/>
      <c r="B44" s="37" t="s">
        <v>333</v>
      </c>
      <c r="C44" s="37" t="s">
        <v>206</v>
      </c>
      <c r="D44" s="38" t="s">
        <v>195</v>
      </c>
      <c r="E44" s="37" t="s">
        <v>174</v>
      </c>
      <c r="F44" s="39" t="s">
        <v>193</v>
      </c>
      <c r="G44" s="40" t="s">
        <v>338</v>
      </c>
      <c r="H44" s="40" t="s">
        <v>316</v>
      </c>
      <c r="I44" s="38" t="s">
        <v>195</v>
      </c>
      <c r="J44" s="40" t="s">
        <v>339</v>
      </c>
      <c r="K44" s="41">
        <f>VLOOKUP($B44,'затраты 21.07'!$C:$E,3,0)</f>
        <v>129219</v>
      </c>
      <c r="L44" s="42">
        <v>45867</v>
      </c>
      <c r="M44" s="43">
        <v>0.72</v>
      </c>
      <c r="N44" s="43">
        <v>0</v>
      </c>
      <c r="O44" s="43">
        <v>0.71</v>
      </c>
      <c r="P44" s="43">
        <v>0.28999999999999998</v>
      </c>
      <c r="Q44" s="41">
        <v>26000</v>
      </c>
      <c r="R44" s="44">
        <v>0.186</v>
      </c>
      <c r="S44" s="44">
        <v>1.2999999999999999E-2</v>
      </c>
      <c r="T44" s="49" t="s">
        <v>340</v>
      </c>
      <c r="U44" s="37" t="s">
        <v>179</v>
      </c>
      <c r="V44" s="47" t="s">
        <v>341</v>
      </c>
      <c r="W44" s="37" t="s">
        <v>228</v>
      </c>
      <c r="X44" s="37">
        <v>13</v>
      </c>
    </row>
    <row r="45" spans="1:24" ht="13.2">
      <c r="A45" s="5"/>
      <c r="B45" s="37" t="s">
        <v>333</v>
      </c>
      <c r="C45" s="37" t="s">
        <v>208</v>
      </c>
      <c r="D45" s="38" t="s">
        <v>195</v>
      </c>
      <c r="E45" s="37" t="s">
        <v>174</v>
      </c>
      <c r="F45" s="39" t="s">
        <v>193</v>
      </c>
      <c r="G45" s="40" t="s">
        <v>342</v>
      </c>
      <c r="H45" s="40" t="s">
        <v>316</v>
      </c>
      <c r="I45" s="38" t="s">
        <v>195</v>
      </c>
      <c r="J45" s="40" t="s">
        <v>343</v>
      </c>
      <c r="K45" s="41">
        <f>VLOOKUP($B45,'затраты 21.07'!$C:$E,3,0)</f>
        <v>129219</v>
      </c>
      <c r="L45" s="42">
        <v>45867</v>
      </c>
      <c r="M45" s="43">
        <v>0.76</v>
      </c>
      <c r="N45" s="43">
        <v>7.0000000000000007E-2</v>
      </c>
      <c r="O45" s="43">
        <v>0.24</v>
      </c>
      <c r="P45" s="43">
        <v>0.14000000000000001</v>
      </c>
      <c r="Q45" s="41">
        <v>37400</v>
      </c>
      <c r="R45" s="44">
        <v>0.106</v>
      </c>
      <c r="S45" s="44">
        <v>1.9E-2</v>
      </c>
      <c r="T45" s="45" t="s">
        <v>344</v>
      </c>
      <c r="U45" s="37" t="s">
        <v>179</v>
      </c>
      <c r="V45" s="47" t="s">
        <v>341</v>
      </c>
      <c r="W45" s="37" t="s">
        <v>181</v>
      </c>
      <c r="X45" s="37"/>
    </row>
    <row r="46" spans="1:24" ht="24">
      <c r="A46" s="5"/>
      <c r="B46" s="37" t="s">
        <v>345</v>
      </c>
      <c r="C46" s="37" t="s">
        <v>191</v>
      </c>
      <c r="D46" s="40" t="s">
        <v>346</v>
      </c>
      <c r="E46" s="37" t="s">
        <v>174</v>
      </c>
      <c r="F46" s="39" t="s">
        <v>193</v>
      </c>
      <c r="G46" s="40" t="s">
        <v>347</v>
      </c>
      <c r="H46" s="37"/>
      <c r="I46" s="37"/>
      <c r="J46" s="37"/>
      <c r="K46" s="41">
        <f>VLOOKUP($B46,'затраты 21.07'!$C:$E,3,0)</f>
        <v>103592</v>
      </c>
      <c r="L46" s="42">
        <v>45866</v>
      </c>
      <c r="M46" s="43">
        <v>0.92</v>
      </c>
      <c r="N46" s="43">
        <v>0.06</v>
      </c>
      <c r="O46" s="43">
        <v>0.28000000000000003</v>
      </c>
      <c r="P46" s="43">
        <v>0.15</v>
      </c>
      <c r="Q46" s="41">
        <v>52100</v>
      </c>
      <c r="R46" s="43">
        <v>8.8999999999999996E-2</v>
      </c>
      <c r="S46" s="44">
        <v>2.5000000000000001E-2</v>
      </c>
      <c r="T46" s="45" t="s">
        <v>348</v>
      </c>
      <c r="U46" s="37" t="s">
        <v>245</v>
      </c>
      <c r="V46" s="46" t="s">
        <v>349</v>
      </c>
      <c r="W46" s="37"/>
      <c r="X46" s="37"/>
    </row>
    <row r="47" spans="1:24" ht="24">
      <c r="A47" s="5"/>
      <c r="B47" s="37" t="s">
        <v>345</v>
      </c>
      <c r="C47" s="37" t="s">
        <v>201</v>
      </c>
      <c r="D47" s="38" t="s">
        <v>173</v>
      </c>
      <c r="E47" s="37" t="s">
        <v>174</v>
      </c>
      <c r="F47" s="39" t="s">
        <v>193</v>
      </c>
      <c r="G47" s="40" t="s">
        <v>350</v>
      </c>
      <c r="H47" s="37"/>
      <c r="I47" s="37"/>
      <c r="J47" s="37"/>
      <c r="K47" s="41">
        <f>VLOOKUP($B47,'затраты 21.07'!$C:$E,3,0)</f>
        <v>103592</v>
      </c>
      <c r="L47" s="42">
        <v>45862</v>
      </c>
      <c r="M47" s="43">
        <v>0.86</v>
      </c>
      <c r="N47" s="43">
        <v>0.08</v>
      </c>
      <c r="O47" s="43">
        <v>0.34</v>
      </c>
      <c r="P47" s="43">
        <v>0.12</v>
      </c>
      <c r="Q47" s="41">
        <v>99600</v>
      </c>
      <c r="R47" s="44">
        <v>9.6000000000000002E-2</v>
      </c>
      <c r="S47" s="44">
        <v>5.0999999999999997E-2</v>
      </c>
      <c r="T47" s="49" t="s">
        <v>351</v>
      </c>
      <c r="U47" s="37" t="s">
        <v>245</v>
      </c>
      <c r="V47" s="47" t="s">
        <v>352</v>
      </c>
      <c r="W47" s="37" t="s">
        <v>181</v>
      </c>
      <c r="X47" s="37"/>
    </row>
    <row r="48" spans="1:24" ht="24">
      <c r="A48" s="5"/>
      <c r="B48" s="37" t="s">
        <v>345</v>
      </c>
      <c r="C48" s="55" t="s">
        <v>206</v>
      </c>
      <c r="D48" s="40" t="s">
        <v>280</v>
      </c>
      <c r="E48" s="37"/>
      <c r="F48" s="39" t="s">
        <v>193</v>
      </c>
      <c r="G48" s="40" t="s">
        <v>353</v>
      </c>
      <c r="H48" s="37"/>
      <c r="I48" s="37"/>
      <c r="J48" s="37"/>
      <c r="K48" s="41">
        <f>VLOOKUP($B48,'затраты 21.07'!$C:$E,3,0)</f>
        <v>103592</v>
      </c>
      <c r="L48" s="42">
        <v>45866</v>
      </c>
      <c r="M48" s="43">
        <v>0.69</v>
      </c>
      <c r="N48" s="43">
        <v>0.11</v>
      </c>
      <c r="O48" s="43">
        <v>0.36</v>
      </c>
      <c r="P48" s="43">
        <v>0.09</v>
      </c>
      <c r="Q48" s="41">
        <v>16100</v>
      </c>
      <c r="R48" s="44">
        <v>7.2999999999999995E-2</v>
      </c>
      <c r="S48" s="44">
        <v>8.0000000000000002E-3</v>
      </c>
      <c r="T48" s="49" t="s">
        <v>354</v>
      </c>
      <c r="U48" s="37" t="s">
        <v>245</v>
      </c>
      <c r="V48" s="46" t="s">
        <v>355</v>
      </c>
      <c r="W48" s="37"/>
      <c r="X48" s="37"/>
    </row>
    <row r="49" spans="1:24" ht="24">
      <c r="A49" s="5"/>
      <c r="B49" s="37" t="s">
        <v>345</v>
      </c>
      <c r="C49" s="55" t="s">
        <v>208</v>
      </c>
      <c r="D49" s="40" t="s">
        <v>280</v>
      </c>
      <c r="E49" s="37"/>
      <c r="F49" s="39" t="s">
        <v>193</v>
      </c>
      <c r="G49" s="40" t="s">
        <v>356</v>
      </c>
      <c r="H49" s="37"/>
      <c r="I49" s="37"/>
      <c r="J49" s="37"/>
      <c r="K49" s="41">
        <f>VLOOKUP($B49,'затраты 21.07'!$C:$E,3,0)</f>
        <v>103592</v>
      </c>
      <c r="L49" s="42">
        <v>45866</v>
      </c>
      <c r="M49" s="43">
        <v>0.74</v>
      </c>
      <c r="N49" s="43">
        <v>0.11</v>
      </c>
      <c r="O49" s="43">
        <v>0.37</v>
      </c>
      <c r="P49" s="43">
        <v>0.09</v>
      </c>
      <c r="Q49" s="41">
        <v>55200</v>
      </c>
      <c r="R49" s="44">
        <v>0.14000000000000001</v>
      </c>
      <c r="S49" s="44">
        <v>2.5999999999999999E-2</v>
      </c>
      <c r="T49" s="49" t="s">
        <v>357</v>
      </c>
      <c r="U49" s="37" t="s">
        <v>245</v>
      </c>
      <c r="V49" s="46" t="s">
        <v>355</v>
      </c>
      <c r="W49" s="37"/>
      <c r="X49" s="37"/>
    </row>
    <row r="50" spans="1:24" ht="13.2">
      <c r="A50" s="5"/>
      <c r="B50" s="55" t="s">
        <v>358</v>
      </c>
      <c r="C50" s="55" t="s">
        <v>206</v>
      </c>
      <c r="D50" s="40" t="s">
        <v>316</v>
      </c>
      <c r="E50" s="37" t="s">
        <v>174</v>
      </c>
      <c r="F50" s="39" t="s">
        <v>193</v>
      </c>
      <c r="G50" s="40" t="s">
        <v>225</v>
      </c>
      <c r="H50" s="37" t="s">
        <v>318</v>
      </c>
      <c r="I50" s="37"/>
      <c r="J50" s="40" t="s">
        <v>359</v>
      </c>
      <c r="K50" s="41">
        <f>VLOOKUP($B50,'затраты 21.07'!$C:$E,3,0)</f>
        <v>90265</v>
      </c>
      <c r="L50" s="72">
        <v>45846</v>
      </c>
      <c r="M50" s="73">
        <v>0.8</v>
      </c>
      <c r="N50" s="73">
        <v>0.05</v>
      </c>
      <c r="O50" s="73">
        <v>0.38</v>
      </c>
      <c r="P50" s="73">
        <v>0.38</v>
      </c>
      <c r="Q50" s="41">
        <v>30000</v>
      </c>
      <c r="R50" s="75">
        <v>0.107</v>
      </c>
      <c r="S50" s="75">
        <v>6.0000000000000001E-3</v>
      </c>
      <c r="T50" s="49" t="s">
        <v>360</v>
      </c>
      <c r="U50" s="37" t="s">
        <v>169</v>
      </c>
      <c r="V50" s="47" t="s">
        <v>361</v>
      </c>
      <c r="W50" s="37" t="s">
        <v>181</v>
      </c>
      <c r="X50" s="37"/>
    </row>
    <row r="51" spans="1:24" ht="13.2">
      <c r="A51" s="5"/>
      <c r="B51" s="55" t="s">
        <v>358</v>
      </c>
      <c r="C51" s="55" t="s">
        <v>258</v>
      </c>
      <c r="D51" s="40" t="s">
        <v>316</v>
      </c>
      <c r="E51" s="37" t="s">
        <v>174</v>
      </c>
      <c r="F51" s="39" t="s">
        <v>193</v>
      </c>
      <c r="G51" s="40" t="s">
        <v>362</v>
      </c>
      <c r="H51" s="37" t="s">
        <v>318</v>
      </c>
      <c r="I51" s="37"/>
      <c r="J51" s="40" t="s">
        <v>363</v>
      </c>
      <c r="K51" s="41">
        <f>VLOOKUP($B51,'затраты 21.07'!$C:$E,3,0)</f>
        <v>90265</v>
      </c>
      <c r="L51" s="72">
        <v>45846</v>
      </c>
      <c r="M51" s="73">
        <v>0.63</v>
      </c>
      <c r="N51" s="73">
        <v>0.05</v>
      </c>
      <c r="O51" s="73">
        <v>0.57999999999999996</v>
      </c>
      <c r="P51" s="73">
        <v>0.25</v>
      </c>
      <c r="Q51" s="41">
        <v>39500</v>
      </c>
      <c r="R51" s="75">
        <v>0.33700000000000002</v>
      </c>
      <c r="S51" s="75">
        <v>8.0000000000000002E-3</v>
      </c>
      <c r="T51" s="49" t="s">
        <v>364</v>
      </c>
      <c r="U51" s="37" t="s">
        <v>169</v>
      </c>
      <c r="V51" s="47" t="s">
        <v>361</v>
      </c>
      <c r="W51" s="37" t="s">
        <v>212</v>
      </c>
      <c r="X51" s="37">
        <v>28</v>
      </c>
    </row>
    <row r="52" spans="1:24" ht="13.2">
      <c r="A52" s="5"/>
      <c r="B52" s="51" t="s">
        <v>365</v>
      </c>
      <c r="C52" s="55" t="s">
        <v>191</v>
      </c>
      <c r="D52" s="76" t="s">
        <v>366</v>
      </c>
      <c r="E52" s="51" t="s">
        <v>174</v>
      </c>
      <c r="F52" s="39" t="s">
        <v>193</v>
      </c>
      <c r="G52" s="76" t="s">
        <v>367</v>
      </c>
      <c r="H52" s="51"/>
      <c r="I52" s="51"/>
      <c r="J52" s="76"/>
      <c r="K52" s="41">
        <f>VLOOKUP($B52,'затраты 21.07'!$C:$E,3,0)</f>
        <v>78595</v>
      </c>
      <c r="L52" s="72">
        <v>45852</v>
      </c>
      <c r="M52" s="43">
        <v>0.77</v>
      </c>
      <c r="N52" s="43">
        <v>0.11</v>
      </c>
      <c r="O52" s="43">
        <v>0.25</v>
      </c>
      <c r="P52" s="43">
        <v>0.1</v>
      </c>
      <c r="Q52" s="41">
        <v>28300</v>
      </c>
      <c r="R52" s="44">
        <v>3.8699999999999998E-2</v>
      </c>
      <c r="S52" s="44">
        <v>1.6400000000000001E-2</v>
      </c>
      <c r="T52" s="77" t="s">
        <v>368</v>
      </c>
      <c r="U52" s="51" t="s">
        <v>169</v>
      </c>
      <c r="V52" s="78" t="s">
        <v>369</v>
      </c>
      <c r="W52" s="37" t="s">
        <v>181</v>
      </c>
      <c r="X52" s="37"/>
    </row>
    <row r="53" spans="1:24" ht="13.2">
      <c r="A53" s="5"/>
      <c r="B53" s="51" t="s">
        <v>365</v>
      </c>
      <c r="C53" s="55" t="s">
        <v>201</v>
      </c>
      <c r="D53" s="76" t="s">
        <v>366</v>
      </c>
      <c r="E53" s="51" t="s">
        <v>174</v>
      </c>
      <c r="F53" s="39" t="s">
        <v>193</v>
      </c>
      <c r="G53" s="76" t="s">
        <v>370</v>
      </c>
      <c r="H53" s="51"/>
      <c r="I53" s="51"/>
      <c r="J53" s="76"/>
      <c r="K53" s="41">
        <f>VLOOKUP($B53,'затраты 21.07'!$C:$E,3,0)</f>
        <v>78595</v>
      </c>
      <c r="L53" s="72">
        <v>45852</v>
      </c>
      <c r="M53" s="43">
        <v>0.85</v>
      </c>
      <c r="N53" s="43">
        <v>0.13</v>
      </c>
      <c r="O53" s="43">
        <v>0.38</v>
      </c>
      <c r="P53" s="43">
        <v>0.18</v>
      </c>
      <c r="Q53" s="41">
        <v>63800</v>
      </c>
      <c r="R53" s="44">
        <v>8.72E-2</v>
      </c>
      <c r="S53" s="44">
        <v>3.6999999999999998E-2</v>
      </c>
      <c r="T53" s="77" t="s">
        <v>371</v>
      </c>
      <c r="U53" s="51" t="s">
        <v>169</v>
      </c>
      <c r="V53" s="78" t="s">
        <v>369</v>
      </c>
      <c r="W53" s="37" t="s">
        <v>181</v>
      </c>
      <c r="X53" s="37"/>
    </row>
    <row r="54" spans="1:24" ht="24">
      <c r="A54" s="5"/>
      <c r="B54" s="79" t="s">
        <v>365</v>
      </c>
      <c r="C54" s="79" t="s">
        <v>208</v>
      </c>
      <c r="D54" s="80" t="s">
        <v>185</v>
      </c>
      <c r="E54" s="51" t="s">
        <v>174</v>
      </c>
      <c r="F54" s="81" t="s">
        <v>193</v>
      </c>
      <c r="G54" s="76" t="s">
        <v>372</v>
      </c>
      <c r="H54" s="51"/>
      <c r="I54" s="51"/>
      <c r="J54" s="76"/>
      <c r="K54" s="41">
        <f>VLOOKUP($B54,'затраты 21.07'!$C:$E,3,0)</f>
        <v>78595</v>
      </c>
      <c r="L54" s="82">
        <v>45840</v>
      </c>
      <c r="M54" s="83">
        <v>0.59</v>
      </c>
      <c r="N54" s="83">
        <v>0.11</v>
      </c>
      <c r="O54" s="83">
        <v>0.21</v>
      </c>
      <c r="P54" s="83">
        <v>0</v>
      </c>
      <c r="Q54" s="74">
        <v>11200</v>
      </c>
      <c r="R54" s="84">
        <v>7.6999999999999999E-2</v>
      </c>
      <c r="S54" s="84">
        <v>8.9999999999999993E-3</v>
      </c>
      <c r="T54" s="77" t="s">
        <v>373</v>
      </c>
      <c r="U54" s="51" t="s">
        <v>169</v>
      </c>
      <c r="V54" s="78" t="s">
        <v>374</v>
      </c>
      <c r="W54" s="51" t="s">
        <v>375</v>
      </c>
      <c r="X54" s="37">
        <v>28</v>
      </c>
    </row>
    <row r="55" spans="1:24" ht="24">
      <c r="A55" s="5"/>
      <c r="B55" s="37" t="s">
        <v>376</v>
      </c>
      <c r="C55" s="55" t="s">
        <v>249</v>
      </c>
      <c r="D55" s="85" t="s">
        <v>377</v>
      </c>
      <c r="E55" s="37" t="s">
        <v>174</v>
      </c>
      <c r="F55" s="39" t="s">
        <v>193</v>
      </c>
      <c r="G55" s="40" t="s">
        <v>378</v>
      </c>
      <c r="H55" s="37" t="s">
        <v>318</v>
      </c>
      <c r="I55" s="37"/>
      <c r="J55" s="40" t="s">
        <v>379</v>
      </c>
      <c r="K55" s="41">
        <f>VLOOKUP($B55,'затраты 21.07'!$C:$E,3,0)</f>
        <v>76599</v>
      </c>
      <c r="L55" s="72">
        <v>45860</v>
      </c>
      <c r="M55" s="43">
        <v>0.91</v>
      </c>
      <c r="N55" s="43">
        <v>0.1</v>
      </c>
      <c r="O55" s="43">
        <v>0.32</v>
      </c>
      <c r="P55" s="43">
        <v>0.04</v>
      </c>
      <c r="Q55" s="41">
        <v>27400</v>
      </c>
      <c r="R55" s="44">
        <v>0.1</v>
      </c>
      <c r="S55" s="44">
        <v>8.0000000000000002E-3</v>
      </c>
      <c r="T55" s="49" t="s">
        <v>380</v>
      </c>
      <c r="U55" s="37" t="s">
        <v>169</v>
      </c>
      <c r="V55" s="47" t="s">
        <v>381</v>
      </c>
      <c r="W55" s="37" t="s">
        <v>181</v>
      </c>
      <c r="X55" s="37"/>
    </row>
    <row r="56" spans="1:24" ht="13.2">
      <c r="A56" s="5"/>
      <c r="B56" s="55" t="s">
        <v>376</v>
      </c>
      <c r="C56" s="55" t="s">
        <v>206</v>
      </c>
      <c r="D56" s="40" t="s">
        <v>192</v>
      </c>
      <c r="E56" s="37" t="s">
        <v>174</v>
      </c>
      <c r="F56" s="39" t="s">
        <v>193</v>
      </c>
      <c r="G56" s="40" t="s">
        <v>382</v>
      </c>
      <c r="H56" s="37"/>
      <c r="I56" s="37"/>
      <c r="J56" s="40"/>
      <c r="K56" s="41">
        <f>VLOOKUP($B56,'затраты 21.07'!$C:$E,3,0)</f>
        <v>76599</v>
      </c>
      <c r="L56" s="72">
        <v>45860</v>
      </c>
      <c r="M56" s="43">
        <v>0.78</v>
      </c>
      <c r="N56" s="43">
        <v>0.14000000000000001</v>
      </c>
      <c r="O56" s="43">
        <v>0.64</v>
      </c>
      <c r="P56" s="43">
        <v>0.36</v>
      </c>
      <c r="Q56" s="41">
        <v>36500</v>
      </c>
      <c r="R56" s="44">
        <v>0.16600000000000001</v>
      </c>
      <c r="S56" s="44">
        <v>0.01</v>
      </c>
      <c r="T56" s="49" t="s">
        <v>380</v>
      </c>
      <c r="U56" s="37" t="s">
        <v>169</v>
      </c>
      <c r="V56" s="46" t="s">
        <v>383</v>
      </c>
      <c r="W56" s="37" t="s">
        <v>181</v>
      </c>
      <c r="X56" s="37"/>
    </row>
    <row r="57" spans="1:24" ht="13.2">
      <c r="A57" s="5"/>
      <c r="B57" s="55" t="s">
        <v>376</v>
      </c>
      <c r="C57" s="55" t="s">
        <v>258</v>
      </c>
      <c r="D57" s="40" t="s">
        <v>192</v>
      </c>
      <c r="E57" s="37" t="s">
        <v>174</v>
      </c>
      <c r="F57" s="39" t="s">
        <v>193</v>
      </c>
      <c r="G57" s="40" t="s">
        <v>384</v>
      </c>
      <c r="H57" s="37"/>
      <c r="I57" s="37"/>
      <c r="J57" s="40"/>
      <c r="K57" s="41">
        <f>VLOOKUP($B57,'затраты 21.07'!$C:$E,3,0)</f>
        <v>76599</v>
      </c>
      <c r="L57" s="72">
        <v>45860</v>
      </c>
      <c r="M57" s="43">
        <v>0.86</v>
      </c>
      <c r="N57" s="43">
        <v>0.16</v>
      </c>
      <c r="O57" s="43">
        <v>0.44</v>
      </c>
      <c r="P57" s="43">
        <v>0</v>
      </c>
      <c r="Q57" s="5">
        <v>12600</v>
      </c>
      <c r="R57" s="44">
        <v>0.108</v>
      </c>
      <c r="S57" s="44">
        <v>3.0000000000000001E-3</v>
      </c>
      <c r="T57" s="49" t="s">
        <v>385</v>
      </c>
      <c r="U57" s="37" t="s">
        <v>169</v>
      </c>
      <c r="V57" s="46" t="s">
        <v>383</v>
      </c>
      <c r="W57" s="37" t="s">
        <v>375</v>
      </c>
      <c r="X57" s="37">
        <v>35</v>
      </c>
    </row>
    <row r="58" spans="1:24" ht="24">
      <c r="A58" s="5"/>
      <c r="B58" s="55" t="s">
        <v>376</v>
      </c>
      <c r="C58" s="55" t="s">
        <v>311</v>
      </c>
      <c r="D58" s="40" t="s">
        <v>192</v>
      </c>
      <c r="E58" s="37" t="s">
        <v>174</v>
      </c>
      <c r="F58" s="39" t="s">
        <v>193</v>
      </c>
      <c r="G58" s="40" t="s">
        <v>386</v>
      </c>
      <c r="H58" s="37" t="s">
        <v>318</v>
      </c>
      <c r="I58" s="37"/>
      <c r="J58" s="40" t="s">
        <v>387</v>
      </c>
      <c r="K58" s="41">
        <f>VLOOKUP($B58,'затраты 21.07'!$C:$E,3,0)</f>
        <v>76599</v>
      </c>
      <c r="L58" s="72">
        <v>45860</v>
      </c>
      <c r="M58" s="43">
        <v>0.84</v>
      </c>
      <c r="N58" s="43">
        <v>0.13</v>
      </c>
      <c r="O58" s="43">
        <v>0.43</v>
      </c>
      <c r="P58" s="43">
        <v>0.04</v>
      </c>
      <c r="Q58" s="41">
        <v>29000</v>
      </c>
      <c r="R58" s="44">
        <v>0.17399999999999999</v>
      </c>
      <c r="S58" s="44">
        <v>8.0000000000000002E-3</v>
      </c>
      <c r="T58" s="49" t="s">
        <v>388</v>
      </c>
      <c r="U58" s="37" t="s">
        <v>169</v>
      </c>
      <c r="V58" s="47" t="s">
        <v>389</v>
      </c>
      <c r="W58" s="37" t="s">
        <v>181</v>
      </c>
      <c r="X58" s="37"/>
    </row>
    <row r="59" spans="1:24" ht="13.2">
      <c r="A59" s="5"/>
      <c r="B59" s="37" t="s">
        <v>390</v>
      </c>
      <c r="C59" s="37" t="s">
        <v>206</v>
      </c>
      <c r="D59" s="40" t="s">
        <v>391</v>
      </c>
      <c r="E59" s="37" t="s">
        <v>174</v>
      </c>
      <c r="F59" s="39" t="s">
        <v>193</v>
      </c>
      <c r="G59" s="40" t="s">
        <v>392</v>
      </c>
      <c r="H59" s="37"/>
      <c r="I59" s="37" t="s">
        <v>271</v>
      </c>
      <c r="J59" s="40" t="s">
        <v>393</v>
      </c>
      <c r="K59" s="41">
        <f>VLOOKUP($B59,'затраты 21.07'!$C:$E,3,0)</f>
        <v>55191</v>
      </c>
      <c r="L59" s="42">
        <v>45866</v>
      </c>
      <c r="M59" s="43">
        <v>0.68</v>
      </c>
      <c r="N59" s="43">
        <v>0.12</v>
      </c>
      <c r="O59" s="43">
        <v>0.67</v>
      </c>
      <c r="P59" s="43">
        <v>0.5</v>
      </c>
      <c r="Q59" s="41">
        <v>22000</v>
      </c>
      <c r="R59" s="44">
        <v>0.31900000000000001</v>
      </c>
      <c r="S59" s="44">
        <v>1.4E-2</v>
      </c>
      <c r="T59" s="49" t="s">
        <v>394</v>
      </c>
      <c r="U59" s="37" t="s">
        <v>179</v>
      </c>
      <c r="V59" s="47" t="s">
        <v>395</v>
      </c>
      <c r="W59" s="37" t="s">
        <v>181</v>
      </c>
      <c r="X59" s="37"/>
    </row>
    <row r="60" spans="1:24" ht="13.2">
      <c r="A60" s="5"/>
      <c r="B60" s="37" t="s">
        <v>390</v>
      </c>
      <c r="C60" s="37" t="s">
        <v>208</v>
      </c>
      <c r="D60" s="40" t="s">
        <v>391</v>
      </c>
      <c r="E60" s="37" t="s">
        <v>174</v>
      </c>
      <c r="F60" s="39" t="s">
        <v>193</v>
      </c>
      <c r="G60" s="40" t="s">
        <v>396</v>
      </c>
      <c r="H60" s="37"/>
      <c r="I60" s="37" t="s">
        <v>271</v>
      </c>
      <c r="J60" s="40" t="s">
        <v>397</v>
      </c>
      <c r="K60" s="41">
        <f>VLOOKUP($B60,'затраты 21.07'!$C:$E,3,0)</f>
        <v>55191</v>
      </c>
      <c r="L60" s="42">
        <v>45866</v>
      </c>
      <c r="M60" s="43">
        <v>0.75</v>
      </c>
      <c r="N60" s="43">
        <v>0.11</v>
      </c>
      <c r="O60" s="43">
        <v>0.43</v>
      </c>
      <c r="P60" s="43">
        <v>0.18</v>
      </c>
      <c r="Q60" s="41">
        <v>74500</v>
      </c>
      <c r="R60" s="44">
        <v>0.249</v>
      </c>
      <c r="S60" s="44">
        <v>4.7E-2</v>
      </c>
      <c r="T60" s="49" t="s">
        <v>398</v>
      </c>
      <c r="U60" s="37" t="s">
        <v>179</v>
      </c>
      <c r="V60" s="47" t="s">
        <v>399</v>
      </c>
      <c r="W60" s="37" t="s">
        <v>181</v>
      </c>
      <c r="X60" s="37"/>
    </row>
    <row r="61" spans="1:24" ht="13.2">
      <c r="A61" s="5"/>
      <c r="B61" s="37" t="s">
        <v>400</v>
      </c>
      <c r="C61" s="55" t="s">
        <v>191</v>
      </c>
      <c r="D61" s="40" t="s">
        <v>267</v>
      </c>
      <c r="E61" s="37" t="s">
        <v>174</v>
      </c>
      <c r="F61" s="39" t="s">
        <v>193</v>
      </c>
      <c r="G61" s="40" t="s">
        <v>401</v>
      </c>
      <c r="H61" s="37"/>
      <c r="I61" s="37"/>
      <c r="J61" s="37"/>
      <c r="K61" s="41">
        <f>VLOOKUP($B61,'затраты 21.07'!$C:$E,3,0)</f>
        <v>49586</v>
      </c>
      <c r="L61" s="42">
        <v>45866</v>
      </c>
      <c r="M61" s="43">
        <v>0.76</v>
      </c>
      <c r="N61" s="43">
        <v>0.1</v>
      </c>
      <c r="O61" s="43">
        <v>0.22</v>
      </c>
      <c r="P61" s="43">
        <v>0.09</v>
      </c>
      <c r="Q61" s="41">
        <v>13300</v>
      </c>
      <c r="R61" s="44">
        <v>3.6999999999999998E-2</v>
      </c>
      <c r="S61" s="44">
        <v>1.2E-2</v>
      </c>
      <c r="T61" s="49" t="s">
        <v>402</v>
      </c>
      <c r="U61" s="37" t="s">
        <v>245</v>
      </c>
      <c r="V61" s="78" t="s">
        <v>369</v>
      </c>
      <c r="W61" s="37"/>
      <c r="X61" s="37"/>
    </row>
    <row r="62" spans="1:24" ht="13.2">
      <c r="A62" s="5"/>
      <c r="B62" s="37" t="s">
        <v>400</v>
      </c>
      <c r="C62" s="55" t="s">
        <v>201</v>
      </c>
      <c r="D62" s="40" t="s">
        <v>403</v>
      </c>
      <c r="E62" s="37" t="s">
        <v>174</v>
      </c>
      <c r="F62" s="39" t="s">
        <v>193</v>
      </c>
      <c r="G62" s="40" t="s">
        <v>404</v>
      </c>
      <c r="H62" s="37"/>
      <c r="I62" s="37"/>
      <c r="J62" s="37"/>
      <c r="K62" s="41">
        <f>VLOOKUP($B62,'затраты 21.07'!$C:$E,3,0)</f>
        <v>49586</v>
      </c>
      <c r="L62" s="42">
        <v>45861</v>
      </c>
      <c r="M62" s="43">
        <v>0.72</v>
      </c>
      <c r="N62" s="43">
        <v>0.14000000000000001</v>
      </c>
      <c r="O62" s="43">
        <v>0.11</v>
      </c>
      <c r="P62" s="43">
        <v>0.03</v>
      </c>
      <c r="Q62" s="41">
        <v>20000</v>
      </c>
      <c r="R62" s="44">
        <v>3.2000000000000001E-2</v>
      </c>
      <c r="S62" s="44">
        <v>1.7000000000000001E-2</v>
      </c>
      <c r="T62" s="49" t="s">
        <v>405</v>
      </c>
      <c r="U62" s="37" t="s">
        <v>245</v>
      </c>
      <c r="V62" s="86" t="s">
        <v>406</v>
      </c>
      <c r="W62" s="37"/>
      <c r="X62" s="37"/>
    </row>
    <row r="63" spans="1:24" ht="13.2">
      <c r="A63" s="5"/>
      <c r="B63" s="37" t="s">
        <v>400</v>
      </c>
      <c r="C63" s="87" t="s">
        <v>208</v>
      </c>
      <c r="D63" s="40" t="s">
        <v>192</v>
      </c>
      <c r="E63" s="37" t="s">
        <v>174</v>
      </c>
      <c r="F63" s="39" t="s">
        <v>193</v>
      </c>
      <c r="G63" s="40" t="s">
        <v>407</v>
      </c>
      <c r="H63" s="37"/>
      <c r="I63" s="37"/>
      <c r="J63" s="37"/>
      <c r="K63" s="41">
        <f>VLOOKUP($B63,'затраты 21.07'!$C:$E,3,0)</f>
        <v>49586</v>
      </c>
      <c r="L63" s="42">
        <v>45860</v>
      </c>
      <c r="M63" s="43">
        <v>0.66</v>
      </c>
      <c r="N63" s="43">
        <v>0.16</v>
      </c>
      <c r="O63" s="43">
        <v>0.37</v>
      </c>
      <c r="P63" s="43">
        <v>0</v>
      </c>
      <c r="Q63" s="41">
        <v>25000</v>
      </c>
      <c r="R63" s="44">
        <v>0.1</v>
      </c>
      <c r="S63" s="44">
        <v>1.7999999999999999E-2</v>
      </c>
      <c r="T63" s="49" t="s">
        <v>408</v>
      </c>
      <c r="U63" s="37" t="s">
        <v>245</v>
      </c>
      <c r="V63" s="86" t="s">
        <v>406</v>
      </c>
      <c r="W63" s="37" t="s">
        <v>409</v>
      </c>
      <c r="X63" s="37" t="s">
        <v>410</v>
      </c>
    </row>
    <row r="64" spans="1:24" ht="13.2">
      <c r="A64" s="5"/>
      <c r="B64" s="37" t="s">
        <v>411</v>
      </c>
      <c r="C64" s="55" t="s">
        <v>198</v>
      </c>
      <c r="D64" s="40" t="s">
        <v>316</v>
      </c>
      <c r="E64" s="37" t="s">
        <v>174</v>
      </c>
      <c r="F64" s="39" t="s">
        <v>193</v>
      </c>
      <c r="G64" s="40" t="s">
        <v>412</v>
      </c>
      <c r="H64" s="37"/>
      <c r="I64" s="37"/>
      <c r="J64" s="37"/>
      <c r="K64" s="41">
        <f>VLOOKUP($B64,'затраты 21.07'!$C:$E,3,0)</f>
        <v>26347</v>
      </c>
      <c r="L64" s="42">
        <v>45860</v>
      </c>
      <c r="M64" s="43">
        <v>0.76</v>
      </c>
      <c r="N64" s="43">
        <v>0.15</v>
      </c>
      <c r="O64" s="43">
        <v>0.5</v>
      </c>
      <c r="P64" s="43">
        <v>0.5</v>
      </c>
      <c r="Q64" s="41">
        <v>10000</v>
      </c>
      <c r="R64" s="44">
        <v>0.621</v>
      </c>
      <c r="S64" s="44">
        <v>5.0000000000000001E-3</v>
      </c>
      <c r="T64" s="49" t="s">
        <v>413</v>
      </c>
      <c r="U64" s="37" t="s">
        <v>245</v>
      </c>
      <c r="V64" s="46" t="s">
        <v>414</v>
      </c>
      <c r="W64" s="37" t="s">
        <v>181</v>
      </c>
      <c r="X64" s="37"/>
    </row>
    <row r="65" spans="1:24" ht="13.2">
      <c r="A65" s="5"/>
      <c r="B65" s="37" t="s">
        <v>411</v>
      </c>
      <c r="C65" s="55" t="s">
        <v>206</v>
      </c>
      <c r="D65" s="40" t="s">
        <v>316</v>
      </c>
      <c r="E65" s="37" t="s">
        <v>174</v>
      </c>
      <c r="F65" s="39" t="s">
        <v>193</v>
      </c>
      <c r="G65" s="40" t="s">
        <v>415</v>
      </c>
      <c r="H65" s="37"/>
      <c r="I65" s="37"/>
      <c r="J65" s="37"/>
      <c r="K65" s="41">
        <f>VLOOKUP($B65,'затраты 21.07'!$C:$E,3,0)</f>
        <v>26347</v>
      </c>
      <c r="L65" s="42">
        <v>45860</v>
      </c>
      <c r="M65" s="43">
        <v>0.65</v>
      </c>
      <c r="N65" s="43">
        <v>0.17</v>
      </c>
      <c r="O65" s="43">
        <v>0.19</v>
      </c>
      <c r="P65" s="43">
        <v>0.06</v>
      </c>
      <c r="Q65" s="41">
        <v>12000</v>
      </c>
      <c r="R65" s="44">
        <v>7.0000000000000007E-2</v>
      </c>
      <c r="S65" s="44">
        <v>4.0000000000000001E-3</v>
      </c>
      <c r="T65" s="49" t="s">
        <v>416</v>
      </c>
      <c r="U65" s="37" t="s">
        <v>245</v>
      </c>
      <c r="V65" s="46" t="s">
        <v>265</v>
      </c>
      <c r="W65" s="37" t="s">
        <v>181</v>
      </c>
      <c r="X65" s="37"/>
    </row>
    <row r="66" spans="1:24" ht="24">
      <c r="A66" s="5"/>
      <c r="B66" s="37" t="s">
        <v>411</v>
      </c>
      <c r="C66" s="55" t="s">
        <v>255</v>
      </c>
      <c r="D66" s="40" t="s">
        <v>417</v>
      </c>
      <c r="E66" s="37" t="s">
        <v>174</v>
      </c>
      <c r="F66" s="39" t="s">
        <v>418</v>
      </c>
      <c r="G66" s="40" t="s">
        <v>419</v>
      </c>
      <c r="H66" s="37" t="s">
        <v>271</v>
      </c>
      <c r="I66" s="37"/>
      <c r="J66" s="37" t="s">
        <v>420</v>
      </c>
      <c r="K66" s="41">
        <f>VLOOKUP($B66,'затраты 21.07'!$C:$E,3,0)</f>
        <v>26347</v>
      </c>
      <c r="L66" s="42">
        <v>45859</v>
      </c>
      <c r="M66" s="43">
        <v>0.8</v>
      </c>
      <c r="N66" s="43">
        <v>0.12</v>
      </c>
      <c r="O66" s="43">
        <v>0.79</v>
      </c>
      <c r="P66" s="43">
        <v>0.43</v>
      </c>
      <c r="Q66" s="41">
        <v>36900</v>
      </c>
      <c r="R66" s="44">
        <v>0.25800000000000001</v>
      </c>
      <c r="S66" s="44">
        <v>1.2E-2</v>
      </c>
      <c r="T66" s="49" t="s">
        <v>421</v>
      </c>
      <c r="U66" s="37" t="s">
        <v>245</v>
      </c>
      <c r="V66" s="47" t="s">
        <v>422</v>
      </c>
      <c r="W66" s="37" t="s">
        <v>181</v>
      </c>
      <c r="X66" s="37"/>
    </row>
    <row r="67" spans="1:24" ht="13.2" hidden="1">
      <c r="A67" s="5"/>
      <c r="B67" s="79" t="s">
        <v>108</v>
      </c>
      <c r="C67" s="79" t="s">
        <v>191</v>
      </c>
      <c r="D67" s="80" t="s">
        <v>366</v>
      </c>
      <c r="E67" s="51" t="s">
        <v>174</v>
      </c>
      <c r="F67" s="81" t="s">
        <v>193</v>
      </c>
      <c r="G67" s="76" t="s">
        <v>423</v>
      </c>
      <c r="H67" s="11"/>
      <c r="I67" s="11"/>
      <c r="J67" s="11"/>
      <c r="K67" s="41">
        <f>VLOOKUP($B67,'затраты 21.07'!$C:$E,3,0)</f>
        <v>277</v>
      </c>
      <c r="L67" s="11"/>
      <c r="M67" s="88"/>
      <c r="N67" s="88"/>
      <c r="O67" s="88"/>
      <c r="P67" s="88"/>
      <c r="Q67" s="86"/>
      <c r="R67" s="12"/>
      <c r="S67" s="12"/>
      <c r="T67" s="89" t="s">
        <v>424</v>
      </c>
      <c r="U67" s="11" t="s">
        <v>169</v>
      </c>
      <c r="V67" s="78" t="s">
        <v>425</v>
      </c>
      <c r="W67" s="86" t="s">
        <v>181</v>
      </c>
      <c r="X67" s="37"/>
    </row>
    <row r="68" spans="1:24" ht="13.2" hidden="1">
      <c r="A68" s="5"/>
      <c r="B68" s="79" t="s">
        <v>108</v>
      </c>
      <c r="C68" s="79" t="s">
        <v>201</v>
      </c>
      <c r="D68" s="80" t="s">
        <v>366</v>
      </c>
      <c r="E68" s="51" t="s">
        <v>174</v>
      </c>
      <c r="F68" s="81" t="s">
        <v>193</v>
      </c>
      <c r="G68" s="76" t="s">
        <v>426</v>
      </c>
      <c r="H68" s="11"/>
      <c r="I68" s="11"/>
      <c r="J68" s="11"/>
      <c r="K68" s="41">
        <f>VLOOKUP($B68,'затраты 21.07'!$C:$E,3,0)</f>
        <v>277</v>
      </c>
      <c r="L68" s="11"/>
      <c r="M68" s="88"/>
      <c r="N68" s="88"/>
      <c r="O68" s="88"/>
      <c r="P68" s="88"/>
      <c r="Q68" s="86"/>
      <c r="R68" s="12"/>
      <c r="S68" s="12"/>
      <c r="T68" s="89" t="s">
        <v>424</v>
      </c>
      <c r="U68" s="11" t="s">
        <v>169</v>
      </c>
      <c r="V68" s="78" t="s">
        <v>425</v>
      </c>
      <c r="W68" s="86" t="s">
        <v>181</v>
      </c>
      <c r="X68" s="37"/>
    </row>
    <row r="69" spans="1:24" ht="13.2">
      <c r="D69" s="90"/>
      <c r="G69" s="90"/>
      <c r="L69" s="7"/>
      <c r="M69" s="91"/>
      <c r="N69" s="91"/>
      <c r="O69" s="91"/>
      <c r="P69" s="91"/>
      <c r="Q69" s="7"/>
      <c r="R69" s="7"/>
      <c r="S69" s="7"/>
      <c r="V69" s="19"/>
    </row>
    <row r="70" spans="1:24" ht="13.2">
      <c r="D70" s="90"/>
      <c r="G70" s="90"/>
      <c r="L70" s="7"/>
      <c r="M70" s="91"/>
      <c r="N70" s="91"/>
      <c r="O70" s="91"/>
      <c r="P70" s="91"/>
      <c r="Q70" s="7"/>
      <c r="R70" s="7"/>
      <c r="S70" s="7"/>
      <c r="V70" s="19"/>
    </row>
    <row r="71" spans="1:24" ht="13.2">
      <c r="D71" s="90"/>
      <c r="G71" s="90"/>
      <c r="L71" s="7"/>
      <c r="M71" s="91"/>
      <c r="N71" s="91"/>
      <c r="O71" s="91"/>
      <c r="P71" s="91"/>
      <c r="Q71" s="7"/>
      <c r="R71" s="7"/>
      <c r="S71" s="7"/>
      <c r="V71" s="19"/>
    </row>
    <row r="72" spans="1:24" ht="13.2">
      <c r="D72" s="90"/>
      <c r="G72" s="90"/>
      <c r="L72" s="7"/>
      <c r="M72" s="91"/>
      <c r="N72" s="91"/>
      <c r="O72" s="91"/>
      <c r="P72" s="91"/>
      <c r="Q72" s="7"/>
      <c r="R72" s="7"/>
      <c r="S72" s="7"/>
      <c r="V72" s="19"/>
    </row>
    <row r="73" spans="1:24" ht="13.2">
      <c r="D73" s="90"/>
      <c r="G73" s="90"/>
      <c r="L73" s="7"/>
      <c r="M73" s="91"/>
      <c r="N73" s="91"/>
      <c r="O73" s="91"/>
      <c r="P73" s="91"/>
      <c r="Q73" s="7"/>
      <c r="R73" s="7"/>
      <c r="S73" s="7"/>
      <c r="V73" s="19"/>
    </row>
    <row r="74" spans="1:24" ht="13.2">
      <c r="D74" s="90"/>
      <c r="G74" s="90"/>
      <c r="L74" s="7"/>
      <c r="M74" s="91"/>
      <c r="N74" s="91"/>
      <c r="O74" s="91"/>
      <c r="P74" s="91"/>
      <c r="Q74" s="7"/>
      <c r="R74" s="7"/>
      <c r="S74" s="7"/>
      <c r="V74" s="19"/>
    </row>
    <row r="75" spans="1:24" ht="13.2">
      <c r="D75" s="90"/>
      <c r="G75" s="90"/>
      <c r="L75" s="7"/>
      <c r="M75" s="91"/>
      <c r="N75" s="91"/>
      <c r="O75" s="91"/>
      <c r="P75" s="91"/>
      <c r="Q75" s="7"/>
      <c r="R75" s="7"/>
      <c r="S75" s="7"/>
      <c r="V75" s="19"/>
    </row>
    <row r="76" spans="1:24" ht="13.2">
      <c r="D76" s="90"/>
      <c r="G76" s="90"/>
      <c r="L76" s="7"/>
      <c r="M76" s="91"/>
      <c r="N76" s="91"/>
      <c r="O76" s="91"/>
      <c r="P76" s="91"/>
      <c r="Q76" s="7"/>
      <c r="R76" s="7"/>
      <c r="S76" s="7"/>
      <c r="V76" s="19"/>
    </row>
    <row r="77" spans="1:24" ht="13.2">
      <c r="D77" s="90"/>
      <c r="G77" s="90"/>
      <c r="L77" s="7"/>
      <c r="M77" s="91"/>
      <c r="N77" s="91"/>
      <c r="O77" s="91"/>
      <c r="P77" s="91"/>
      <c r="Q77" s="7"/>
      <c r="R77" s="7"/>
      <c r="S77" s="7"/>
      <c r="V77" s="19"/>
    </row>
    <row r="78" spans="1:24" ht="13.2">
      <c r="D78" s="90"/>
      <c r="G78" s="90"/>
      <c r="L78" s="7"/>
      <c r="M78" s="91"/>
      <c r="N78" s="91"/>
      <c r="O78" s="91"/>
      <c r="P78" s="91"/>
      <c r="Q78" s="7"/>
      <c r="R78" s="7"/>
      <c r="S78" s="7"/>
      <c r="V78" s="19"/>
    </row>
    <row r="79" spans="1:24" ht="13.2">
      <c r="D79" s="90"/>
      <c r="G79" s="90"/>
      <c r="L79" s="7"/>
      <c r="M79" s="91"/>
      <c r="N79" s="91"/>
      <c r="O79" s="91"/>
      <c r="P79" s="91"/>
      <c r="Q79" s="7"/>
      <c r="R79" s="7"/>
      <c r="S79" s="7"/>
      <c r="V79" s="19"/>
    </row>
    <row r="80" spans="1:24" ht="13.2">
      <c r="D80" s="90"/>
      <c r="G80" s="90"/>
      <c r="L80" s="7"/>
      <c r="M80" s="91"/>
      <c r="N80" s="91"/>
      <c r="O80" s="91"/>
      <c r="P80" s="91"/>
      <c r="Q80" s="7"/>
      <c r="R80" s="7"/>
      <c r="S80" s="7"/>
      <c r="V80" s="19"/>
    </row>
    <row r="81" spans="4:22" ht="13.2">
      <c r="D81" s="90"/>
      <c r="G81" s="90"/>
      <c r="L81" s="7"/>
      <c r="M81" s="91"/>
      <c r="N81" s="91"/>
      <c r="O81" s="91"/>
      <c r="P81" s="91"/>
      <c r="Q81" s="7"/>
      <c r="R81" s="7"/>
      <c r="S81" s="7"/>
      <c r="V81" s="19"/>
    </row>
    <row r="82" spans="4:22" ht="13.2">
      <c r="D82" s="90"/>
      <c r="G82" s="90"/>
      <c r="L82" s="7"/>
      <c r="M82" s="91"/>
      <c r="N82" s="91"/>
      <c r="O82" s="91"/>
      <c r="P82" s="91"/>
      <c r="Q82" s="7"/>
      <c r="R82" s="7"/>
      <c r="S82" s="7"/>
      <c r="V82" s="19"/>
    </row>
    <row r="83" spans="4:22" ht="13.2">
      <c r="D83" s="90"/>
      <c r="G83" s="90"/>
      <c r="L83" s="7"/>
      <c r="M83" s="91"/>
      <c r="N83" s="91"/>
      <c r="O83" s="91"/>
      <c r="P83" s="91"/>
      <c r="Q83" s="7"/>
      <c r="R83" s="7"/>
      <c r="S83" s="7"/>
      <c r="V83" s="19"/>
    </row>
    <row r="84" spans="4:22" ht="13.2">
      <c r="D84" s="90"/>
      <c r="G84" s="90"/>
      <c r="L84" s="7"/>
      <c r="M84" s="91"/>
      <c r="N84" s="91"/>
      <c r="O84" s="91"/>
      <c r="P84" s="91"/>
      <c r="Q84" s="7"/>
      <c r="R84" s="7"/>
      <c r="S84" s="7"/>
      <c r="V84" s="19"/>
    </row>
    <row r="85" spans="4:22" ht="13.2">
      <c r="D85" s="90"/>
      <c r="G85" s="90"/>
      <c r="L85" s="7"/>
      <c r="M85" s="91"/>
      <c r="N85" s="91"/>
      <c r="O85" s="91"/>
      <c r="P85" s="91"/>
      <c r="Q85" s="7"/>
      <c r="R85" s="7"/>
      <c r="S85" s="7"/>
      <c r="V85" s="19"/>
    </row>
    <row r="86" spans="4:22" ht="13.2">
      <c r="D86" s="90"/>
      <c r="G86" s="90"/>
      <c r="L86" s="7"/>
      <c r="M86" s="91"/>
      <c r="N86" s="91"/>
      <c r="O86" s="91"/>
      <c r="P86" s="91"/>
      <c r="Q86" s="7"/>
      <c r="R86" s="7"/>
      <c r="S86" s="7"/>
      <c r="V86" s="19"/>
    </row>
    <row r="87" spans="4:22" ht="13.2">
      <c r="D87" s="90"/>
      <c r="G87" s="90"/>
      <c r="L87" s="7"/>
      <c r="M87" s="91"/>
      <c r="N87" s="91"/>
      <c r="O87" s="91"/>
      <c r="P87" s="91"/>
      <c r="Q87" s="7"/>
      <c r="R87" s="7"/>
      <c r="S87" s="7"/>
      <c r="V87" s="19"/>
    </row>
    <row r="88" spans="4:22" ht="13.2">
      <c r="D88" s="90"/>
      <c r="G88" s="90"/>
      <c r="L88" s="7"/>
      <c r="M88" s="91"/>
      <c r="N88" s="91"/>
      <c r="O88" s="91"/>
      <c r="P88" s="91"/>
      <c r="Q88" s="7"/>
      <c r="R88" s="7"/>
      <c r="S88" s="7"/>
      <c r="V88" s="19"/>
    </row>
    <row r="89" spans="4:22" ht="13.2">
      <c r="D89" s="90"/>
      <c r="G89" s="90"/>
      <c r="L89" s="7"/>
      <c r="M89" s="91"/>
      <c r="N89" s="91"/>
      <c r="O89" s="91"/>
      <c r="P89" s="91"/>
      <c r="Q89" s="7"/>
      <c r="R89" s="7"/>
      <c r="S89" s="7"/>
      <c r="V89" s="19"/>
    </row>
    <row r="90" spans="4:22" ht="13.2">
      <c r="D90" s="90"/>
      <c r="G90" s="90"/>
      <c r="L90" s="7"/>
      <c r="M90" s="91"/>
      <c r="N90" s="91"/>
      <c r="O90" s="91"/>
      <c r="P90" s="91"/>
      <c r="Q90" s="7"/>
      <c r="R90" s="7"/>
      <c r="S90" s="7"/>
      <c r="V90" s="19"/>
    </row>
    <row r="91" spans="4:22" ht="13.2">
      <c r="D91" s="90"/>
      <c r="G91" s="90"/>
      <c r="L91" s="7"/>
      <c r="M91" s="91"/>
      <c r="N91" s="91"/>
      <c r="O91" s="91"/>
      <c r="P91" s="91"/>
      <c r="Q91" s="7"/>
      <c r="R91" s="7"/>
      <c r="S91" s="7"/>
      <c r="V91" s="19"/>
    </row>
    <row r="92" spans="4:22" ht="13.2">
      <c r="D92" s="90"/>
      <c r="G92" s="90"/>
      <c r="L92" s="7"/>
      <c r="M92" s="91"/>
      <c r="N92" s="91"/>
      <c r="O92" s="91"/>
      <c r="P92" s="91"/>
      <c r="Q92" s="7"/>
      <c r="R92" s="7"/>
      <c r="S92" s="7"/>
      <c r="V92" s="19"/>
    </row>
    <row r="93" spans="4:22" ht="13.2">
      <c r="D93" s="90"/>
      <c r="G93" s="90"/>
      <c r="L93" s="7"/>
      <c r="M93" s="91"/>
      <c r="N93" s="91"/>
      <c r="O93" s="91"/>
      <c r="P93" s="91"/>
      <c r="Q93" s="7"/>
      <c r="R93" s="7"/>
      <c r="S93" s="7"/>
      <c r="V93" s="19"/>
    </row>
    <row r="94" spans="4:22" ht="13.2">
      <c r="D94" s="90"/>
      <c r="G94" s="90"/>
      <c r="L94" s="7"/>
      <c r="M94" s="91"/>
      <c r="N94" s="91"/>
      <c r="O94" s="91"/>
      <c r="P94" s="91"/>
      <c r="Q94" s="7"/>
      <c r="R94" s="7"/>
      <c r="S94" s="7"/>
      <c r="V94" s="19"/>
    </row>
    <row r="95" spans="4:22" ht="13.2">
      <c r="D95" s="90"/>
      <c r="G95" s="90"/>
      <c r="L95" s="7"/>
      <c r="M95" s="91"/>
      <c r="N95" s="91"/>
      <c r="O95" s="91"/>
      <c r="P95" s="91"/>
      <c r="Q95" s="7"/>
      <c r="R95" s="7"/>
      <c r="S95" s="7"/>
      <c r="V95" s="19"/>
    </row>
    <row r="96" spans="4:22" ht="13.2">
      <c r="D96" s="90"/>
      <c r="G96" s="90"/>
      <c r="L96" s="7"/>
      <c r="M96" s="91"/>
      <c r="N96" s="91"/>
      <c r="O96" s="91"/>
      <c r="P96" s="91"/>
      <c r="Q96" s="7"/>
      <c r="R96" s="7"/>
      <c r="S96" s="7"/>
      <c r="V96" s="19"/>
    </row>
    <row r="97" spans="4:22" ht="13.2">
      <c r="D97" s="90"/>
      <c r="G97" s="90"/>
      <c r="L97" s="7"/>
      <c r="M97" s="91"/>
      <c r="N97" s="91"/>
      <c r="O97" s="91"/>
      <c r="P97" s="91"/>
      <c r="Q97" s="7"/>
      <c r="R97" s="7"/>
      <c r="S97" s="7"/>
      <c r="V97" s="19"/>
    </row>
    <row r="98" spans="4:22" ht="13.2">
      <c r="D98" s="90"/>
      <c r="G98" s="90"/>
      <c r="L98" s="7"/>
      <c r="M98" s="91"/>
      <c r="N98" s="91"/>
      <c r="O98" s="91"/>
      <c r="P98" s="91"/>
      <c r="Q98" s="7"/>
      <c r="R98" s="7"/>
      <c r="S98" s="7"/>
      <c r="V98" s="19"/>
    </row>
    <row r="99" spans="4:22" ht="13.2">
      <c r="D99" s="90"/>
      <c r="G99" s="90"/>
      <c r="L99" s="7"/>
      <c r="M99" s="91"/>
      <c r="N99" s="91"/>
      <c r="O99" s="91"/>
      <c r="P99" s="91"/>
      <c r="Q99" s="7"/>
      <c r="R99" s="7"/>
      <c r="S99" s="7"/>
      <c r="V99" s="19"/>
    </row>
    <row r="100" spans="4:22" ht="13.2">
      <c r="D100" s="90"/>
      <c r="G100" s="90"/>
      <c r="L100" s="7"/>
      <c r="M100" s="91"/>
      <c r="N100" s="91"/>
      <c r="O100" s="91"/>
      <c r="P100" s="91"/>
      <c r="Q100" s="7"/>
      <c r="R100" s="7"/>
      <c r="S100" s="7"/>
      <c r="V100" s="19"/>
    </row>
    <row r="101" spans="4:22" ht="13.2">
      <c r="D101" s="90"/>
      <c r="G101" s="90"/>
      <c r="L101" s="7"/>
      <c r="M101" s="91"/>
      <c r="N101" s="91"/>
      <c r="O101" s="91"/>
      <c r="P101" s="91"/>
      <c r="Q101" s="7"/>
      <c r="R101" s="7"/>
      <c r="S101" s="7"/>
      <c r="V101" s="19"/>
    </row>
    <row r="102" spans="4:22" ht="13.2">
      <c r="D102" s="90"/>
      <c r="G102" s="90"/>
      <c r="L102" s="7"/>
      <c r="M102" s="91"/>
      <c r="N102" s="91"/>
      <c r="O102" s="91"/>
      <c r="P102" s="91"/>
      <c r="Q102" s="7"/>
      <c r="R102" s="7"/>
      <c r="S102" s="7"/>
      <c r="V102" s="19"/>
    </row>
    <row r="103" spans="4:22" ht="13.2">
      <c r="D103" s="90"/>
      <c r="G103" s="90"/>
      <c r="L103" s="7"/>
      <c r="M103" s="91"/>
      <c r="N103" s="91"/>
      <c r="O103" s="91"/>
      <c r="P103" s="91"/>
      <c r="Q103" s="7"/>
      <c r="R103" s="7"/>
      <c r="S103" s="7"/>
      <c r="V103" s="19"/>
    </row>
    <row r="104" spans="4:22" ht="13.2">
      <c r="D104" s="90"/>
      <c r="G104" s="90"/>
      <c r="L104" s="7"/>
      <c r="M104" s="91"/>
      <c r="N104" s="91"/>
      <c r="O104" s="91"/>
      <c r="P104" s="91"/>
      <c r="Q104" s="7"/>
      <c r="R104" s="7"/>
      <c r="S104" s="7"/>
      <c r="V104" s="19"/>
    </row>
    <row r="105" spans="4:22" ht="13.2">
      <c r="D105" s="90"/>
      <c r="G105" s="90"/>
      <c r="L105" s="7"/>
      <c r="M105" s="91"/>
      <c r="N105" s="91"/>
      <c r="O105" s="91"/>
      <c r="P105" s="91"/>
      <c r="Q105" s="7"/>
      <c r="R105" s="7"/>
      <c r="S105" s="7"/>
      <c r="V105" s="19"/>
    </row>
    <row r="106" spans="4:22" ht="13.2">
      <c r="D106" s="90"/>
      <c r="G106" s="90"/>
      <c r="L106" s="7"/>
      <c r="M106" s="91"/>
      <c r="N106" s="91"/>
      <c r="O106" s="91"/>
      <c r="P106" s="91"/>
      <c r="Q106" s="7"/>
      <c r="R106" s="7"/>
      <c r="S106" s="7"/>
      <c r="V106" s="19"/>
    </row>
    <row r="107" spans="4:22" ht="13.2">
      <c r="D107" s="90"/>
      <c r="G107" s="90"/>
      <c r="L107" s="7"/>
      <c r="M107" s="91"/>
      <c r="N107" s="91"/>
      <c r="O107" s="91"/>
      <c r="P107" s="91"/>
      <c r="Q107" s="7"/>
      <c r="R107" s="7"/>
      <c r="S107" s="7"/>
      <c r="V107" s="19"/>
    </row>
    <row r="108" spans="4:22" ht="13.2">
      <c r="D108" s="90"/>
      <c r="G108" s="90"/>
      <c r="L108" s="7"/>
      <c r="M108" s="91"/>
      <c r="N108" s="91"/>
      <c r="O108" s="91"/>
      <c r="P108" s="91"/>
      <c r="Q108" s="7"/>
      <c r="R108" s="7"/>
      <c r="S108" s="7"/>
      <c r="V108" s="19"/>
    </row>
    <row r="109" spans="4:22" ht="13.2">
      <c r="D109" s="90"/>
      <c r="G109" s="90"/>
      <c r="L109" s="7"/>
      <c r="M109" s="91"/>
      <c r="N109" s="91"/>
      <c r="O109" s="91"/>
      <c r="P109" s="91"/>
      <c r="Q109" s="7"/>
      <c r="R109" s="7"/>
      <c r="S109" s="7"/>
      <c r="V109" s="19"/>
    </row>
    <row r="110" spans="4:22" ht="13.2">
      <c r="D110" s="90"/>
      <c r="G110" s="90"/>
      <c r="L110" s="7"/>
      <c r="M110" s="91"/>
      <c r="N110" s="91"/>
      <c r="O110" s="91"/>
      <c r="P110" s="91"/>
      <c r="Q110" s="7"/>
      <c r="R110" s="7"/>
      <c r="S110" s="7"/>
      <c r="V110" s="19"/>
    </row>
    <row r="111" spans="4:22" ht="13.2">
      <c r="D111" s="90"/>
      <c r="G111" s="90"/>
      <c r="L111" s="7"/>
      <c r="M111" s="91"/>
      <c r="N111" s="91"/>
      <c r="O111" s="91"/>
      <c r="P111" s="91"/>
      <c r="Q111" s="7"/>
      <c r="R111" s="7"/>
      <c r="S111" s="7"/>
      <c r="V111" s="19"/>
    </row>
    <row r="112" spans="4:22" ht="13.2">
      <c r="D112" s="90"/>
      <c r="G112" s="90"/>
      <c r="L112" s="7"/>
      <c r="M112" s="91"/>
      <c r="N112" s="91"/>
      <c r="O112" s="91"/>
      <c r="P112" s="91"/>
      <c r="Q112" s="7"/>
      <c r="R112" s="7"/>
      <c r="S112" s="7"/>
      <c r="V112" s="19"/>
    </row>
    <row r="113" spans="4:22" ht="13.2">
      <c r="D113" s="90"/>
      <c r="G113" s="90"/>
      <c r="L113" s="7"/>
      <c r="M113" s="91"/>
      <c r="N113" s="91"/>
      <c r="O113" s="91"/>
      <c r="P113" s="91"/>
      <c r="Q113" s="7"/>
      <c r="R113" s="7"/>
      <c r="S113" s="7"/>
      <c r="V113" s="19"/>
    </row>
    <row r="114" spans="4:22" ht="13.2">
      <c r="D114" s="90"/>
      <c r="G114" s="90"/>
      <c r="L114" s="7"/>
      <c r="M114" s="91"/>
      <c r="N114" s="91"/>
      <c r="O114" s="91"/>
      <c r="P114" s="91"/>
      <c r="Q114" s="7"/>
      <c r="R114" s="7"/>
      <c r="S114" s="7"/>
      <c r="V114" s="19"/>
    </row>
    <row r="115" spans="4:22" ht="13.2">
      <c r="D115" s="90"/>
      <c r="G115" s="90"/>
      <c r="L115" s="7"/>
      <c r="M115" s="91"/>
      <c r="N115" s="91"/>
      <c r="O115" s="91"/>
      <c r="P115" s="91"/>
      <c r="Q115" s="7"/>
      <c r="R115" s="7"/>
      <c r="S115" s="7"/>
      <c r="V115" s="19"/>
    </row>
    <row r="116" spans="4:22" ht="13.2">
      <c r="D116" s="90"/>
      <c r="G116" s="90"/>
      <c r="L116" s="7"/>
      <c r="M116" s="91"/>
      <c r="N116" s="91"/>
      <c r="O116" s="91"/>
      <c r="P116" s="91"/>
      <c r="Q116" s="7"/>
      <c r="R116" s="7"/>
      <c r="S116" s="7"/>
      <c r="V116" s="19"/>
    </row>
    <row r="117" spans="4:22" ht="13.2">
      <c r="D117" s="90"/>
      <c r="G117" s="90"/>
      <c r="L117" s="7"/>
      <c r="M117" s="91"/>
      <c r="N117" s="91"/>
      <c r="O117" s="91"/>
      <c r="P117" s="91"/>
      <c r="Q117" s="7"/>
      <c r="R117" s="7"/>
      <c r="S117" s="7"/>
      <c r="V117" s="19"/>
    </row>
    <row r="118" spans="4:22" ht="13.2">
      <c r="D118" s="90"/>
      <c r="G118" s="90"/>
      <c r="L118" s="7"/>
      <c r="M118" s="91"/>
      <c r="N118" s="91"/>
      <c r="O118" s="91"/>
      <c r="P118" s="91"/>
      <c r="Q118" s="7"/>
      <c r="R118" s="7"/>
      <c r="S118" s="7"/>
      <c r="V118" s="19"/>
    </row>
    <row r="119" spans="4:22" ht="13.2">
      <c r="D119" s="90"/>
      <c r="G119" s="90"/>
      <c r="L119" s="7"/>
      <c r="M119" s="91"/>
      <c r="N119" s="91"/>
      <c r="O119" s="91"/>
      <c r="P119" s="91"/>
      <c r="Q119" s="7"/>
      <c r="R119" s="7"/>
      <c r="S119" s="7"/>
      <c r="V119" s="19"/>
    </row>
    <row r="120" spans="4:22" ht="13.2">
      <c r="D120" s="90"/>
      <c r="G120" s="90"/>
      <c r="L120" s="7"/>
      <c r="M120" s="91"/>
      <c r="N120" s="91"/>
      <c r="O120" s="91"/>
      <c r="P120" s="91"/>
      <c r="Q120" s="7"/>
      <c r="R120" s="7"/>
      <c r="S120" s="7"/>
      <c r="V120" s="19"/>
    </row>
    <row r="121" spans="4:22" ht="13.2">
      <c r="D121" s="90"/>
      <c r="G121" s="90"/>
      <c r="L121" s="7"/>
      <c r="M121" s="91"/>
      <c r="N121" s="91"/>
      <c r="O121" s="91"/>
      <c r="P121" s="91"/>
      <c r="Q121" s="7"/>
      <c r="R121" s="7"/>
      <c r="S121" s="7"/>
      <c r="V121" s="19"/>
    </row>
    <row r="122" spans="4:22" ht="13.2">
      <c r="D122" s="90"/>
      <c r="G122" s="90"/>
      <c r="L122" s="7"/>
      <c r="M122" s="91"/>
      <c r="N122" s="91"/>
      <c r="O122" s="91"/>
      <c r="P122" s="91"/>
      <c r="Q122" s="7"/>
      <c r="R122" s="7"/>
      <c r="S122" s="7"/>
      <c r="V122" s="19"/>
    </row>
    <row r="123" spans="4:22" ht="13.2">
      <c r="D123" s="90"/>
      <c r="G123" s="90"/>
      <c r="L123" s="7"/>
      <c r="M123" s="91"/>
      <c r="N123" s="91"/>
      <c r="O123" s="91"/>
      <c r="P123" s="91"/>
      <c r="Q123" s="7"/>
      <c r="R123" s="7"/>
      <c r="S123" s="7"/>
      <c r="V123" s="19"/>
    </row>
    <row r="124" spans="4:22" ht="13.2">
      <c r="D124" s="90"/>
      <c r="G124" s="90"/>
      <c r="L124" s="7"/>
      <c r="M124" s="91"/>
      <c r="N124" s="91"/>
      <c r="O124" s="91"/>
      <c r="P124" s="91"/>
      <c r="Q124" s="7"/>
      <c r="R124" s="7"/>
      <c r="S124" s="7"/>
      <c r="V124" s="19"/>
    </row>
    <row r="125" spans="4:22" ht="13.2">
      <c r="D125" s="90"/>
      <c r="G125" s="90"/>
      <c r="L125" s="7"/>
      <c r="M125" s="91"/>
      <c r="N125" s="91"/>
      <c r="O125" s="91"/>
      <c r="P125" s="91"/>
      <c r="Q125" s="7"/>
      <c r="R125" s="7"/>
      <c r="S125" s="7"/>
      <c r="V125" s="19"/>
    </row>
    <row r="126" spans="4:22" ht="13.2">
      <c r="D126" s="90"/>
      <c r="G126" s="90"/>
      <c r="L126" s="7"/>
      <c r="M126" s="91"/>
      <c r="N126" s="91"/>
      <c r="O126" s="91"/>
      <c r="P126" s="91"/>
      <c r="Q126" s="7"/>
      <c r="R126" s="7"/>
      <c r="S126" s="7"/>
      <c r="V126" s="19"/>
    </row>
    <row r="127" spans="4:22" ht="13.2">
      <c r="D127" s="90"/>
      <c r="G127" s="90"/>
      <c r="L127" s="7"/>
      <c r="M127" s="91"/>
      <c r="N127" s="91"/>
      <c r="O127" s="91"/>
      <c r="P127" s="91"/>
      <c r="Q127" s="7"/>
      <c r="R127" s="7"/>
      <c r="S127" s="7"/>
      <c r="V127" s="19"/>
    </row>
    <row r="128" spans="4:22" ht="13.2">
      <c r="D128" s="90"/>
      <c r="G128" s="90"/>
      <c r="L128" s="7"/>
      <c r="M128" s="91"/>
      <c r="N128" s="91"/>
      <c r="O128" s="91"/>
      <c r="P128" s="91"/>
      <c r="Q128" s="7"/>
      <c r="R128" s="7"/>
      <c r="S128" s="7"/>
      <c r="V128" s="19"/>
    </row>
    <row r="129" spans="4:22" ht="13.2">
      <c r="D129" s="90"/>
      <c r="G129" s="90"/>
      <c r="L129" s="7"/>
      <c r="M129" s="91"/>
      <c r="N129" s="91"/>
      <c r="O129" s="91"/>
      <c r="P129" s="91"/>
      <c r="Q129" s="7"/>
      <c r="R129" s="7"/>
      <c r="S129" s="7"/>
      <c r="V129" s="19"/>
    </row>
    <row r="130" spans="4:22" ht="13.2">
      <c r="D130" s="90"/>
      <c r="G130" s="90"/>
      <c r="L130" s="7"/>
      <c r="M130" s="91"/>
      <c r="N130" s="91"/>
      <c r="O130" s="91"/>
      <c r="P130" s="91"/>
      <c r="Q130" s="7"/>
      <c r="R130" s="7"/>
      <c r="S130" s="7"/>
      <c r="V130" s="19"/>
    </row>
    <row r="131" spans="4:22" ht="13.2">
      <c r="D131" s="90"/>
      <c r="G131" s="90"/>
      <c r="L131" s="7"/>
      <c r="M131" s="91"/>
      <c r="N131" s="91"/>
      <c r="O131" s="91"/>
      <c r="P131" s="91"/>
      <c r="Q131" s="7"/>
      <c r="R131" s="7"/>
      <c r="S131" s="7"/>
      <c r="V131" s="19"/>
    </row>
    <row r="132" spans="4:22" ht="13.2">
      <c r="D132" s="90"/>
      <c r="G132" s="90"/>
      <c r="L132" s="7"/>
      <c r="M132" s="91"/>
      <c r="N132" s="91"/>
      <c r="O132" s="91"/>
      <c r="P132" s="91"/>
      <c r="Q132" s="7"/>
      <c r="R132" s="7"/>
      <c r="S132" s="7"/>
      <c r="V132" s="19"/>
    </row>
    <row r="133" spans="4:22" ht="13.2">
      <c r="D133" s="90"/>
      <c r="G133" s="90"/>
      <c r="L133" s="7"/>
      <c r="M133" s="91"/>
      <c r="N133" s="91"/>
      <c r="O133" s="91"/>
      <c r="P133" s="91"/>
      <c r="Q133" s="7"/>
      <c r="R133" s="7"/>
      <c r="S133" s="7"/>
      <c r="V133" s="19"/>
    </row>
    <row r="134" spans="4:22" ht="13.2">
      <c r="D134" s="90"/>
      <c r="G134" s="90"/>
      <c r="L134" s="7"/>
      <c r="M134" s="91"/>
      <c r="N134" s="91"/>
      <c r="O134" s="91"/>
      <c r="P134" s="91"/>
      <c r="Q134" s="7"/>
      <c r="R134" s="7"/>
      <c r="S134" s="7"/>
      <c r="V134" s="19"/>
    </row>
    <row r="135" spans="4:22" ht="13.2">
      <c r="D135" s="90"/>
      <c r="G135" s="90"/>
      <c r="L135" s="7"/>
      <c r="M135" s="91"/>
      <c r="N135" s="91"/>
      <c r="O135" s="91"/>
      <c r="P135" s="91"/>
      <c r="Q135" s="7"/>
      <c r="R135" s="7"/>
      <c r="S135" s="7"/>
      <c r="V135" s="19"/>
    </row>
    <row r="136" spans="4:22" ht="13.2">
      <c r="D136" s="90"/>
      <c r="G136" s="90"/>
      <c r="L136" s="7"/>
      <c r="M136" s="91"/>
      <c r="N136" s="91"/>
      <c r="O136" s="91"/>
      <c r="P136" s="91"/>
      <c r="Q136" s="7"/>
      <c r="R136" s="7"/>
      <c r="S136" s="7"/>
      <c r="V136" s="19"/>
    </row>
    <row r="137" spans="4:22" ht="13.2">
      <c r="D137" s="90"/>
      <c r="G137" s="90"/>
      <c r="L137" s="7"/>
      <c r="M137" s="91"/>
      <c r="N137" s="91"/>
      <c r="O137" s="91"/>
      <c r="P137" s="91"/>
      <c r="Q137" s="7"/>
      <c r="R137" s="7"/>
      <c r="S137" s="7"/>
      <c r="V137" s="19"/>
    </row>
    <row r="138" spans="4:22" ht="13.2">
      <c r="D138" s="90"/>
      <c r="G138" s="90"/>
      <c r="L138" s="7"/>
      <c r="M138" s="91"/>
      <c r="N138" s="91"/>
      <c r="O138" s="91"/>
      <c r="P138" s="91"/>
      <c r="Q138" s="7"/>
      <c r="R138" s="7"/>
      <c r="S138" s="7"/>
      <c r="V138" s="19"/>
    </row>
    <row r="139" spans="4:22" ht="13.2">
      <c r="D139" s="90"/>
      <c r="G139" s="90"/>
      <c r="L139" s="7"/>
      <c r="M139" s="91"/>
      <c r="N139" s="91"/>
      <c r="O139" s="91"/>
      <c r="P139" s="91"/>
      <c r="Q139" s="7"/>
      <c r="R139" s="7"/>
      <c r="S139" s="7"/>
      <c r="V139" s="19"/>
    </row>
    <row r="140" spans="4:22" ht="13.2">
      <c r="D140" s="90"/>
      <c r="G140" s="90"/>
      <c r="L140" s="7"/>
      <c r="M140" s="91"/>
      <c r="N140" s="91"/>
      <c r="O140" s="91"/>
      <c r="P140" s="91"/>
      <c r="Q140" s="7"/>
      <c r="R140" s="7"/>
      <c r="S140" s="7"/>
      <c r="V140" s="19"/>
    </row>
    <row r="141" spans="4:22" ht="13.2">
      <c r="D141" s="90"/>
      <c r="G141" s="90"/>
      <c r="L141" s="7"/>
      <c r="M141" s="91"/>
      <c r="N141" s="91"/>
      <c r="O141" s="91"/>
      <c r="P141" s="91"/>
      <c r="Q141" s="7"/>
      <c r="R141" s="7"/>
      <c r="S141" s="7"/>
      <c r="V141" s="19"/>
    </row>
    <row r="142" spans="4:22" ht="13.2">
      <c r="D142" s="90"/>
      <c r="G142" s="90"/>
      <c r="L142" s="7"/>
      <c r="M142" s="91"/>
      <c r="N142" s="91"/>
      <c r="O142" s="91"/>
      <c r="P142" s="91"/>
      <c r="Q142" s="7"/>
      <c r="R142" s="7"/>
      <c r="S142" s="7"/>
      <c r="V142" s="19"/>
    </row>
    <row r="143" spans="4:22" ht="13.2">
      <c r="D143" s="90"/>
      <c r="G143" s="90"/>
      <c r="L143" s="7"/>
      <c r="M143" s="91"/>
      <c r="N143" s="91"/>
      <c r="O143" s="91"/>
      <c r="P143" s="91"/>
      <c r="Q143" s="7"/>
      <c r="R143" s="7"/>
      <c r="S143" s="7"/>
      <c r="V143" s="19"/>
    </row>
    <row r="144" spans="4:22" ht="13.2">
      <c r="D144" s="90"/>
      <c r="G144" s="90"/>
      <c r="L144" s="7"/>
      <c r="M144" s="91"/>
      <c r="N144" s="91"/>
      <c r="O144" s="91"/>
      <c r="P144" s="91"/>
      <c r="Q144" s="7"/>
      <c r="R144" s="7"/>
      <c r="S144" s="7"/>
      <c r="V144" s="19"/>
    </row>
    <row r="145" spans="4:22" ht="13.2">
      <c r="D145" s="90"/>
      <c r="G145" s="90"/>
      <c r="L145" s="7"/>
      <c r="M145" s="91"/>
      <c r="N145" s="91"/>
      <c r="O145" s="91"/>
      <c r="P145" s="91"/>
      <c r="Q145" s="7"/>
      <c r="R145" s="7"/>
      <c r="S145" s="7"/>
      <c r="V145" s="19"/>
    </row>
    <row r="146" spans="4:22" ht="13.2">
      <c r="D146" s="90"/>
      <c r="G146" s="90"/>
      <c r="L146" s="7"/>
      <c r="M146" s="91"/>
      <c r="N146" s="91"/>
      <c r="O146" s="91"/>
      <c r="P146" s="91"/>
      <c r="Q146" s="7"/>
      <c r="R146" s="7"/>
      <c r="S146" s="7"/>
      <c r="V146" s="19"/>
    </row>
    <row r="147" spans="4:22" ht="13.2">
      <c r="D147" s="90"/>
      <c r="G147" s="90"/>
      <c r="L147" s="7"/>
      <c r="M147" s="91"/>
      <c r="N147" s="91"/>
      <c r="O147" s="91"/>
      <c r="P147" s="91"/>
      <c r="Q147" s="7"/>
      <c r="R147" s="7"/>
      <c r="S147" s="7"/>
      <c r="V147" s="19"/>
    </row>
    <row r="148" spans="4:22" ht="13.2">
      <c r="D148" s="90"/>
      <c r="G148" s="90"/>
      <c r="L148" s="7"/>
      <c r="M148" s="91"/>
      <c r="N148" s="91"/>
      <c r="O148" s="91"/>
      <c r="P148" s="91"/>
      <c r="Q148" s="7"/>
      <c r="R148" s="7"/>
      <c r="S148" s="7"/>
      <c r="V148" s="19"/>
    </row>
    <row r="149" spans="4:22" ht="13.2">
      <c r="D149" s="90"/>
      <c r="G149" s="90"/>
      <c r="L149" s="7"/>
      <c r="M149" s="91"/>
      <c r="N149" s="91"/>
      <c r="O149" s="91"/>
      <c r="P149" s="91"/>
      <c r="Q149" s="7"/>
      <c r="R149" s="7"/>
      <c r="S149" s="7"/>
      <c r="V149" s="19"/>
    </row>
    <row r="150" spans="4:22" ht="13.2">
      <c r="D150" s="90"/>
      <c r="G150" s="90"/>
      <c r="L150" s="7"/>
      <c r="M150" s="91"/>
      <c r="N150" s="91"/>
      <c r="O150" s="91"/>
      <c r="P150" s="91"/>
      <c r="Q150" s="7"/>
      <c r="R150" s="7"/>
      <c r="S150" s="7"/>
      <c r="V150" s="19"/>
    </row>
    <row r="151" spans="4:22" ht="13.2">
      <c r="D151" s="90"/>
      <c r="G151" s="90"/>
      <c r="L151" s="7"/>
      <c r="M151" s="91"/>
      <c r="N151" s="91"/>
      <c r="O151" s="91"/>
      <c r="P151" s="91"/>
      <c r="Q151" s="7"/>
      <c r="R151" s="7"/>
      <c r="S151" s="7"/>
      <c r="V151" s="19"/>
    </row>
    <row r="152" spans="4:22" ht="13.2">
      <c r="D152" s="90"/>
      <c r="G152" s="90"/>
      <c r="L152" s="7"/>
      <c r="M152" s="91"/>
      <c r="N152" s="91"/>
      <c r="O152" s="91"/>
      <c r="P152" s="91"/>
      <c r="Q152" s="7"/>
      <c r="R152" s="7"/>
      <c r="S152" s="7"/>
      <c r="V152" s="19"/>
    </row>
    <row r="153" spans="4:22" ht="13.2">
      <c r="D153" s="90"/>
      <c r="G153" s="90"/>
      <c r="L153" s="7"/>
      <c r="M153" s="91"/>
      <c r="N153" s="91"/>
      <c r="O153" s="91"/>
      <c r="P153" s="91"/>
      <c r="Q153" s="7"/>
      <c r="R153" s="7"/>
      <c r="S153" s="7"/>
      <c r="V153" s="19"/>
    </row>
    <row r="154" spans="4:22" ht="13.2">
      <c r="D154" s="90"/>
      <c r="G154" s="90"/>
      <c r="L154" s="7"/>
      <c r="M154" s="91"/>
      <c r="N154" s="91"/>
      <c r="O154" s="91"/>
      <c r="P154" s="91"/>
      <c r="Q154" s="7"/>
      <c r="R154" s="7"/>
      <c r="S154" s="7"/>
      <c r="V154" s="19"/>
    </row>
    <row r="155" spans="4:22" ht="13.2">
      <c r="D155" s="90"/>
      <c r="G155" s="90"/>
      <c r="L155" s="7"/>
      <c r="M155" s="91"/>
      <c r="N155" s="91"/>
      <c r="O155" s="91"/>
      <c r="P155" s="91"/>
      <c r="Q155" s="7"/>
      <c r="R155" s="7"/>
      <c r="S155" s="7"/>
      <c r="V155" s="19"/>
    </row>
    <row r="156" spans="4:22" ht="13.2">
      <c r="D156" s="90"/>
      <c r="G156" s="90"/>
      <c r="L156" s="7"/>
      <c r="M156" s="91"/>
      <c r="N156" s="91"/>
      <c r="O156" s="91"/>
      <c r="P156" s="91"/>
      <c r="Q156" s="7"/>
      <c r="R156" s="7"/>
      <c r="S156" s="7"/>
      <c r="V156" s="19"/>
    </row>
    <row r="157" spans="4:22" ht="13.2">
      <c r="D157" s="90"/>
      <c r="G157" s="90"/>
      <c r="L157" s="7"/>
      <c r="M157" s="91"/>
      <c r="N157" s="91"/>
      <c r="O157" s="91"/>
      <c r="P157" s="91"/>
      <c r="Q157" s="7"/>
      <c r="R157" s="7"/>
      <c r="S157" s="7"/>
      <c r="V157" s="19"/>
    </row>
    <row r="158" spans="4:22" ht="13.2">
      <c r="D158" s="90"/>
      <c r="G158" s="90"/>
      <c r="L158" s="7"/>
      <c r="M158" s="91"/>
      <c r="N158" s="91"/>
      <c r="O158" s="91"/>
      <c r="P158" s="91"/>
      <c r="Q158" s="7"/>
      <c r="R158" s="7"/>
      <c r="S158" s="7"/>
      <c r="V158" s="19"/>
    </row>
    <row r="159" spans="4:22" ht="13.2">
      <c r="D159" s="90"/>
      <c r="G159" s="90"/>
      <c r="L159" s="7"/>
      <c r="M159" s="91"/>
      <c r="N159" s="91"/>
      <c r="O159" s="91"/>
      <c r="P159" s="91"/>
      <c r="Q159" s="7"/>
      <c r="R159" s="7"/>
      <c r="S159" s="7"/>
      <c r="V159" s="19"/>
    </row>
    <row r="160" spans="4:22" ht="13.2">
      <c r="D160" s="90"/>
      <c r="G160" s="90"/>
      <c r="L160" s="7"/>
      <c r="M160" s="91"/>
      <c r="N160" s="91"/>
      <c r="O160" s="91"/>
      <c r="P160" s="91"/>
      <c r="Q160" s="7"/>
      <c r="R160" s="7"/>
      <c r="S160" s="7"/>
      <c r="V160" s="19"/>
    </row>
    <row r="161" spans="4:22" ht="13.2">
      <c r="D161" s="90"/>
      <c r="G161" s="90"/>
      <c r="L161" s="7"/>
      <c r="M161" s="91"/>
      <c r="N161" s="91"/>
      <c r="O161" s="91"/>
      <c r="P161" s="91"/>
      <c r="Q161" s="7"/>
      <c r="R161" s="7"/>
      <c r="S161" s="7"/>
      <c r="V161" s="19"/>
    </row>
    <row r="162" spans="4:22" ht="13.2">
      <c r="D162" s="90"/>
      <c r="G162" s="90"/>
      <c r="L162" s="7"/>
      <c r="M162" s="91"/>
      <c r="N162" s="91"/>
      <c r="O162" s="91"/>
      <c r="P162" s="91"/>
      <c r="Q162" s="7"/>
      <c r="R162" s="7"/>
      <c r="S162" s="7"/>
      <c r="V162" s="19"/>
    </row>
    <row r="163" spans="4:22" ht="13.2">
      <c r="D163" s="90"/>
      <c r="G163" s="90"/>
      <c r="L163" s="7"/>
      <c r="M163" s="91"/>
      <c r="N163" s="91"/>
      <c r="O163" s="91"/>
      <c r="P163" s="91"/>
      <c r="Q163" s="7"/>
      <c r="R163" s="7"/>
      <c r="S163" s="7"/>
      <c r="V163" s="19"/>
    </row>
    <row r="164" spans="4:22" ht="13.2">
      <c r="D164" s="90"/>
      <c r="G164" s="90"/>
      <c r="L164" s="7"/>
      <c r="M164" s="91"/>
      <c r="N164" s="91"/>
      <c r="O164" s="91"/>
      <c r="P164" s="91"/>
      <c r="Q164" s="7"/>
      <c r="R164" s="7"/>
      <c r="S164" s="7"/>
      <c r="V164" s="19"/>
    </row>
    <row r="165" spans="4:22" ht="13.2">
      <c r="D165" s="90"/>
      <c r="G165" s="90"/>
      <c r="L165" s="7"/>
      <c r="M165" s="91"/>
      <c r="N165" s="91"/>
      <c r="O165" s="91"/>
      <c r="P165" s="91"/>
      <c r="Q165" s="7"/>
      <c r="R165" s="7"/>
      <c r="S165" s="7"/>
      <c r="V165" s="19"/>
    </row>
    <row r="166" spans="4:22" ht="13.2">
      <c r="D166" s="90"/>
      <c r="G166" s="90"/>
      <c r="L166" s="7"/>
      <c r="M166" s="91"/>
      <c r="N166" s="91"/>
      <c r="O166" s="91"/>
      <c r="P166" s="91"/>
      <c r="Q166" s="7"/>
      <c r="R166" s="7"/>
      <c r="S166" s="7"/>
      <c r="V166" s="19"/>
    </row>
    <row r="167" spans="4:22" ht="13.2">
      <c r="D167" s="90"/>
      <c r="G167" s="90"/>
      <c r="L167" s="7"/>
      <c r="M167" s="91"/>
      <c r="N167" s="91"/>
      <c r="O167" s="91"/>
      <c r="P167" s="91"/>
      <c r="Q167" s="7"/>
      <c r="R167" s="7"/>
      <c r="S167" s="7"/>
      <c r="V167" s="19"/>
    </row>
    <row r="168" spans="4:22" ht="13.2">
      <c r="D168" s="90"/>
      <c r="G168" s="90"/>
      <c r="L168" s="7"/>
      <c r="M168" s="91"/>
      <c r="N168" s="91"/>
      <c r="O168" s="91"/>
      <c r="P168" s="91"/>
      <c r="Q168" s="7"/>
      <c r="R168" s="7"/>
      <c r="S168" s="7"/>
      <c r="V168" s="19"/>
    </row>
    <row r="169" spans="4:22" ht="13.2">
      <c r="D169" s="90"/>
      <c r="G169" s="90"/>
      <c r="L169" s="7"/>
      <c r="M169" s="91"/>
      <c r="N169" s="91"/>
      <c r="O169" s="91"/>
      <c r="P169" s="91"/>
      <c r="Q169" s="7"/>
      <c r="R169" s="7"/>
      <c r="S169" s="7"/>
      <c r="V169" s="19"/>
    </row>
    <row r="170" spans="4:22" ht="13.2">
      <c r="D170" s="90"/>
      <c r="G170" s="90"/>
      <c r="L170" s="7"/>
      <c r="M170" s="91"/>
      <c r="N170" s="91"/>
      <c r="O170" s="91"/>
      <c r="P170" s="91"/>
      <c r="Q170" s="7"/>
      <c r="R170" s="7"/>
      <c r="S170" s="7"/>
      <c r="V170" s="19"/>
    </row>
    <row r="171" spans="4:22" ht="13.2">
      <c r="D171" s="90"/>
      <c r="G171" s="90"/>
      <c r="L171" s="7"/>
      <c r="M171" s="91"/>
      <c r="N171" s="91"/>
      <c r="O171" s="91"/>
      <c r="P171" s="91"/>
      <c r="Q171" s="7"/>
      <c r="R171" s="7"/>
      <c r="S171" s="7"/>
      <c r="V171" s="19"/>
    </row>
    <row r="172" spans="4:22" ht="13.2">
      <c r="D172" s="90"/>
      <c r="G172" s="90"/>
      <c r="L172" s="7"/>
      <c r="M172" s="91"/>
      <c r="N172" s="91"/>
      <c r="O172" s="91"/>
      <c r="P172" s="91"/>
      <c r="Q172" s="7"/>
      <c r="R172" s="7"/>
      <c r="S172" s="7"/>
      <c r="V172" s="19"/>
    </row>
    <row r="173" spans="4:22" ht="13.2">
      <c r="D173" s="90"/>
      <c r="G173" s="90"/>
      <c r="L173" s="7"/>
      <c r="M173" s="91"/>
      <c r="N173" s="91"/>
      <c r="O173" s="91"/>
      <c r="P173" s="91"/>
      <c r="Q173" s="7"/>
      <c r="R173" s="7"/>
      <c r="S173" s="7"/>
      <c r="V173" s="19"/>
    </row>
    <row r="174" spans="4:22" ht="13.2">
      <c r="D174" s="90"/>
      <c r="G174" s="90"/>
      <c r="L174" s="7"/>
      <c r="M174" s="91"/>
      <c r="N174" s="91"/>
      <c r="O174" s="91"/>
      <c r="P174" s="91"/>
      <c r="Q174" s="7"/>
      <c r="R174" s="7"/>
      <c r="S174" s="7"/>
      <c r="V174" s="19"/>
    </row>
    <row r="175" spans="4:22" ht="13.2">
      <c r="D175" s="90"/>
      <c r="G175" s="90"/>
      <c r="L175" s="7"/>
      <c r="M175" s="91"/>
      <c r="N175" s="91"/>
      <c r="O175" s="91"/>
      <c r="P175" s="91"/>
      <c r="Q175" s="7"/>
      <c r="R175" s="7"/>
      <c r="S175" s="7"/>
      <c r="V175" s="19"/>
    </row>
    <row r="176" spans="4:22" ht="13.2">
      <c r="D176" s="90"/>
      <c r="G176" s="90"/>
      <c r="L176" s="7"/>
      <c r="M176" s="91"/>
      <c r="N176" s="91"/>
      <c r="O176" s="91"/>
      <c r="P176" s="91"/>
      <c r="Q176" s="7"/>
      <c r="R176" s="7"/>
      <c r="S176" s="7"/>
      <c r="V176" s="19"/>
    </row>
    <row r="177" spans="4:22" ht="13.2">
      <c r="D177" s="90"/>
      <c r="G177" s="90"/>
      <c r="L177" s="7"/>
      <c r="M177" s="91"/>
      <c r="N177" s="91"/>
      <c r="O177" s="91"/>
      <c r="P177" s="91"/>
      <c r="Q177" s="7"/>
      <c r="R177" s="7"/>
      <c r="S177" s="7"/>
      <c r="V177" s="19"/>
    </row>
    <row r="178" spans="4:22" ht="13.2">
      <c r="D178" s="90"/>
      <c r="G178" s="90"/>
      <c r="L178" s="7"/>
      <c r="M178" s="91"/>
      <c r="N178" s="91"/>
      <c r="O178" s="91"/>
      <c r="P178" s="91"/>
      <c r="Q178" s="7"/>
      <c r="R178" s="7"/>
      <c r="S178" s="7"/>
      <c r="V178" s="19"/>
    </row>
    <row r="179" spans="4:22" ht="13.2">
      <c r="D179" s="90"/>
      <c r="G179" s="90"/>
      <c r="L179" s="7"/>
      <c r="M179" s="91"/>
      <c r="N179" s="91"/>
      <c r="O179" s="91"/>
      <c r="P179" s="91"/>
      <c r="Q179" s="7"/>
      <c r="R179" s="7"/>
      <c r="S179" s="7"/>
      <c r="V179" s="19"/>
    </row>
    <row r="180" spans="4:22" ht="13.2">
      <c r="D180" s="90"/>
      <c r="G180" s="90"/>
      <c r="L180" s="7"/>
      <c r="M180" s="91"/>
      <c r="N180" s="91"/>
      <c r="O180" s="91"/>
      <c r="P180" s="91"/>
      <c r="Q180" s="7"/>
      <c r="R180" s="7"/>
      <c r="S180" s="7"/>
      <c r="V180" s="19"/>
    </row>
    <row r="181" spans="4:22" ht="13.2">
      <c r="D181" s="90"/>
      <c r="G181" s="90"/>
      <c r="L181" s="7"/>
      <c r="M181" s="91"/>
      <c r="N181" s="91"/>
      <c r="O181" s="91"/>
      <c r="P181" s="91"/>
      <c r="Q181" s="7"/>
      <c r="R181" s="7"/>
      <c r="S181" s="7"/>
      <c r="V181" s="19"/>
    </row>
    <row r="182" spans="4:22" ht="13.2">
      <c r="D182" s="90"/>
      <c r="G182" s="90"/>
      <c r="L182" s="7"/>
      <c r="M182" s="91"/>
      <c r="N182" s="91"/>
      <c r="O182" s="91"/>
      <c r="P182" s="91"/>
      <c r="Q182" s="7"/>
      <c r="R182" s="7"/>
      <c r="S182" s="7"/>
      <c r="V182" s="19"/>
    </row>
    <row r="183" spans="4:22" ht="13.2">
      <c r="D183" s="90"/>
      <c r="G183" s="90"/>
      <c r="L183" s="7"/>
      <c r="M183" s="91"/>
      <c r="N183" s="91"/>
      <c r="O183" s="91"/>
      <c r="P183" s="91"/>
      <c r="Q183" s="7"/>
      <c r="R183" s="7"/>
      <c r="S183" s="7"/>
      <c r="V183" s="19"/>
    </row>
    <row r="184" spans="4:22" ht="13.2">
      <c r="D184" s="90"/>
      <c r="G184" s="90"/>
      <c r="L184" s="7"/>
      <c r="M184" s="91"/>
      <c r="N184" s="91"/>
      <c r="O184" s="91"/>
      <c r="P184" s="91"/>
      <c r="Q184" s="7"/>
      <c r="R184" s="7"/>
      <c r="S184" s="7"/>
      <c r="V184" s="19"/>
    </row>
    <row r="185" spans="4:22" ht="13.2">
      <c r="D185" s="90"/>
      <c r="G185" s="90"/>
      <c r="L185" s="7"/>
      <c r="M185" s="91"/>
      <c r="N185" s="91"/>
      <c r="O185" s="91"/>
      <c r="P185" s="91"/>
      <c r="Q185" s="7"/>
      <c r="R185" s="7"/>
      <c r="S185" s="7"/>
      <c r="V185" s="19"/>
    </row>
    <row r="186" spans="4:22" ht="13.2">
      <c r="D186" s="90"/>
      <c r="G186" s="90"/>
      <c r="L186" s="7"/>
      <c r="M186" s="91"/>
      <c r="N186" s="91"/>
      <c r="O186" s="91"/>
      <c r="P186" s="91"/>
      <c r="Q186" s="7"/>
      <c r="R186" s="7"/>
      <c r="S186" s="7"/>
      <c r="V186" s="19"/>
    </row>
    <row r="187" spans="4:22" ht="13.2">
      <c r="D187" s="90"/>
      <c r="G187" s="90"/>
      <c r="L187" s="7"/>
      <c r="M187" s="91"/>
      <c r="N187" s="91"/>
      <c r="O187" s="91"/>
      <c r="P187" s="91"/>
      <c r="Q187" s="7"/>
      <c r="R187" s="7"/>
      <c r="S187" s="7"/>
      <c r="V187" s="19"/>
    </row>
    <row r="188" spans="4:22" ht="13.2">
      <c r="D188" s="90"/>
      <c r="G188" s="90"/>
      <c r="L188" s="7"/>
      <c r="M188" s="91"/>
      <c r="N188" s="91"/>
      <c r="O188" s="91"/>
      <c r="P188" s="91"/>
      <c r="Q188" s="7"/>
      <c r="R188" s="7"/>
      <c r="S188" s="7"/>
      <c r="V188" s="19"/>
    </row>
    <row r="189" spans="4:22" ht="13.2">
      <c r="D189" s="90"/>
      <c r="G189" s="90"/>
      <c r="L189" s="7"/>
      <c r="M189" s="91"/>
      <c r="N189" s="91"/>
      <c r="O189" s="91"/>
      <c r="P189" s="91"/>
      <c r="Q189" s="7"/>
      <c r="R189" s="7"/>
      <c r="S189" s="7"/>
      <c r="V189" s="19"/>
    </row>
    <row r="190" spans="4:22" ht="13.2">
      <c r="D190" s="90"/>
      <c r="G190" s="90"/>
      <c r="L190" s="7"/>
      <c r="M190" s="91"/>
      <c r="N190" s="91"/>
      <c r="O190" s="91"/>
      <c r="P190" s="91"/>
      <c r="Q190" s="7"/>
      <c r="R190" s="7"/>
      <c r="S190" s="7"/>
      <c r="V190" s="19"/>
    </row>
    <row r="191" spans="4:22" ht="13.2">
      <c r="D191" s="90"/>
      <c r="G191" s="90"/>
      <c r="L191" s="7"/>
      <c r="M191" s="91"/>
      <c r="N191" s="91"/>
      <c r="O191" s="91"/>
      <c r="P191" s="91"/>
      <c r="Q191" s="7"/>
      <c r="R191" s="7"/>
      <c r="S191" s="7"/>
      <c r="V191" s="19"/>
    </row>
    <row r="192" spans="4:22" ht="13.2">
      <c r="D192" s="90"/>
      <c r="G192" s="90"/>
      <c r="L192" s="7"/>
      <c r="M192" s="91"/>
      <c r="N192" s="91"/>
      <c r="O192" s="91"/>
      <c r="P192" s="91"/>
      <c r="Q192" s="7"/>
      <c r="R192" s="7"/>
      <c r="S192" s="7"/>
      <c r="V192" s="19"/>
    </row>
    <row r="193" spans="4:22" ht="13.2">
      <c r="D193" s="90"/>
      <c r="G193" s="90"/>
      <c r="L193" s="7"/>
      <c r="M193" s="91"/>
      <c r="N193" s="91"/>
      <c r="O193" s="91"/>
      <c r="P193" s="91"/>
      <c r="Q193" s="7"/>
      <c r="R193" s="7"/>
      <c r="S193" s="7"/>
      <c r="V193" s="19"/>
    </row>
    <row r="194" spans="4:22" ht="13.2">
      <c r="D194" s="90"/>
      <c r="G194" s="90"/>
      <c r="L194" s="7"/>
      <c r="M194" s="91"/>
      <c r="N194" s="91"/>
      <c r="O194" s="91"/>
      <c r="P194" s="91"/>
      <c r="Q194" s="7"/>
      <c r="R194" s="7"/>
      <c r="S194" s="7"/>
      <c r="V194" s="19"/>
    </row>
    <row r="195" spans="4:22" ht="13.2">
      <c r="D195" s="90"/>
      <c r="G195" s="90"/>
      <c r="L195" s="7"/>
      <c r="M195" s="91"/>
      <c r="N195" s="91"/>
      <c r="O195" s="91"/>
      <c r="P195" s="91"/>
      <c r="Q195" s="7"/>
      <c r="R195" s="7"/>
      <c r="S195" s="7"/>
      <c r="V195" s="19"/>
    </row>
    <row r="196" spans="4:22" ht="13.2">
      <c r="D196" s="90"/>
      <c r="G196" s="90"/>
      <c r="L196" s="7"/>
      <c r="M196" s="91"/>
      <c r="N196" s="91"/>
      <c r="O196" s="91"/>
      <c r="P196" s="91"/>
      <c r="Q196" s="7"/>
      <c r="R196" s="7"/>
      <c r="S196" s="7"/>
      <c r="V196" s="19"/>
    </row>
    <row r="197" spans="4:22" ht="13.2">
      <c r="D197" s="90"/>
      <c r="G197" s="90"/>
      <c r="L197" s="7"/>
      <c r="M197" s="91"/>
      <c r="N197" s="91"/>
      <c r="O197" s="91"/>
      <c r="P197" s="91"/>
      <c r="Q197" s="7"/>
      <c r="R197" s="7"/>
      <c r="S197" s="7"/>
      <c r="V197" s="19"/>
    </row>
    <row r="198" spans="4:22" ht="13.2">
      <c r="D198" s="90"/>
      <c r="G198" s="90"/>
      <c r="L198" s="7"/>
      <c r="M198" s="91"/>
      <c r="N198" s="91"/>
      <c r="O198" s="91"/>
      <c r="P198" s="91"/>
      <c r="Q198" s="7"/>
      <c r="R198" s="7"/>
      <c r="S198" s="7"/>
      <c r="V198" s="19"/>
    </row>
    <row r="199" spans="4:22" ht="13.2">
      <c r="D199" s="90"/>
      <c r="G199" s="90"/>
      <c r="L199" s="7"/>
      <c r="M199" s="91"/>
      <c r="N199" s="91"/>
      <c r="O199" s="91"/>
      <c r="P199" s="91"/>
      <c r="Q199" s="7"/>
      <c r="R199" s="7"/>
      <c r="S199" s="7"/>
      <c r="V199" s="19"/>
    </row>
    <row r="200" spans="4:22" ht="13.2">
      <c r="D200" s="90"/>
      <c r="G200" s="90"/>
      <c r="L200" s="7"/>
      <c r="M200" s="91"/>
      <c r="N200" s="91"/>
      <c r="O200" s="91"/>
      <c r="P200" s="91"/>
      <c r="Q200" s="7"/>
      <c r="R200" s="7"/>
      <c r="S200" s="7"/>
      <c r="V200" s="19"/>
    </row>
    <row r="201" spans="4:22" ht="13.2">
      <c r="D201" s="90"/>
      <c r="G201" s="90"/>
      <c r="L201" s="7"/>
      <c r="M201" s="91"/>
      <c r="N201" s="91"/>
      <c r="O201" s="91"/>
      <c r="P201" s="91"/>
      <c r="Q201" s="7"/>
      <c r="R201" s="7"/>
      <c r="S201" s="7"/>
      <c r="V201" s="19"/>
    </row>
    <row r="202" spans="4:22" ht="13.2">
      <c r="D202" s="90"/>
      <c r="G202" s="90"/>
      <c r="L202" s="7"/>
      <c r="M202" s="91"/>
      <c r="N202" s="91"/>
      <c r="O202" s="91"/>
      <c r="P202" s="91"/>
      <c r="Q202" s="7"/>
      <c r="R202" s="7"/>
      <c r="S202" s="7"/>
      <c r="V202" s="19"/>
    </row>
    <row r="203" spans="4:22" ht="13.2">
      <c r="D203" s="90"/>
      <c r="G203" s="90"/>
      <c r="L203" s="7"/>
      <c r="M203" s="91"/>
      <c r="N203" s="91"/>
      <c r="O203" s="91"/>
      <c r="P203" s="91"/>
      <c r="Q203" s="7"/>
      <c r="R203" s="7"/>
      <c r="S203" s="7"/>
      <c r="V203" s="19"/>
    </row>
    <row r="204" spans="4:22" ht="13.2">
      <c r="D204" s="90"/>
      <c r="G204" s="90"/>
      <c r="L204" s="7"/>
      <c r="M204" s="91"/>
      <c r="N204" s="91"/>
      <c r="O204" s="91"/>
      <c r="P204" s="91"/>
      <c r="Q204" s="7"/>
      <c r="R204" s="7"/>
      <c r="S204" s="7"/>
      <c r="V204" s="19"/>
    </row>
    <row r="205" spans="4:22" ht="13.2">
      <c r="D205" s="90"/>
      <c r="G205" s="90"/>
      <c r="L205" s="7"/>
      <c r="M205" s="91"/>
      <c r="N205" s="91"/>
      <c r="O205" s="91"/>
      <c r="P205" s="91"/>
      <c r="Q205" s="7"/>
      <c r="R205" s="7"/>
      <c r="S205" s="7"/>
      <c r="V205" s="19"/>
    </row>
    <row r="206" spans="4:22" ht="13.2">
      <c r="D206" s="90"/>
      <c r="G206" s="90"/>
      <c r="L206" s="7"/>
      <c r="M206" s="91"/>
      <c r="N206" s="91"/>
      <c r="O206" s="91"/>
      <c r="P206" s="91"/>
      <c r="Q206" s="7"/>
      <c r="R206" s="7"/>
      <c r="S206" s="7"/>
      <c r="V206" s="19"/>
    </row>
    <row r="207" spans="4:22" ht="13.2">
      <c r="D207" s="90"/>
      <c r="G207" s="90"/>
      <c r="L207" s="7"/>
      <c r="M207" s="91"/>
      <c r="N207" s="91"/>
      <c r="O207" s="91"/>
      <c r="P207" s="91"/>
      <c r="Q207" s="7"/>
      <c r="R207" s="7"/>
      <c r="S207" s="7"/>
      <c r="V207" s="19"/>
    </row>
    <row r="208" spans="4:22" ht="13.2">
      <c r="D208" s="90"/>
      <c r="G208" s="90"/>
      <c r="L208" s="7"/>
      <c r="M208" s="91"/>
      <c r="N208" s="91"/>
      <c r="O208" s="91"/>
      <c r="P208" s="91"/>
      <c r="Q208" s="7"/>
      <c r="R208" s="7"/>
      <c r="S208" s="7"/>
      <c r="V208" s="19"/>
    </row>
    <row r="209" spans="4:22" ht="13.2">
      <c r="D209" s="90"/>
      <c r="G209" s="90"/>
      <c r="L209" s="7"/>
      <c r="M209" s="91"/>
      <c r="N209" s="91"/>
      <c r="O209" s="91"/>
      <c r="P209" s="91"/>
      <c r="Q209" s="7"/>
      <c r="R209" s="7"/>
      <c r="S209" s="7"/>
      <c r="V209" s="19"/>
    </row>
    <row r="210" spans="4:22" ht="13.2">
      <c r="D210" s="90"/>
      <c r="G210" s="90"/>
      <c r="L210" s="7"/>
      <c r="M210" s="91"/>
      <c r="N210" s="91"/>
      <c r="O210" s="91"/>
      <c r="P210" s="91"/>
      <c r="Q210" s="7"/>
      <c r="R210" s="7"/>
      <c r="S210" s="7"/>
      <c r="V210" s="19"/>
    </row>
    <row r="211" spans="4:22" ht="13.2">
      <c r="D211" s="90"/>
      <c r="G211" s="90"/>
      <c r="L211" s="7"/>
      <c r="M211" s="91"/>
      <c r="N211" s="91"/>
      <c r="O211" s="91"/>
      <c r="P211" s="91"/>
      <c r="Q211" s="7"/>
      <c r="R211" s="7"/>
      <c r="S211" s="7"/>
      <c r="V211" s="19"/>
    </row>
    <row r="212" spans="4:22" ht="13.2">
      <c r="D212" s="90"/>
      <c r="G212" s="90"/>
      <c r="L212" s="7"/>
      <c r="M212" s="91"/>
      <c r="N212" s="91"/>
      <c r="O212" s="91"/>
      <c r="P212" s="91"/>
      <c r="Q212" s="7"/>
      <c r="R212" s="7"/>
      <c r="S212" s="7"/>
      <c r="V212" s="19"/>
    </row>
    <row r="213" spans="4:22" ht="13.2">
      <c r="D213" s="90"/>
      <c r="G213" s="90"/>
      <c r="L213" s="7"/>
      <c r="M213" s="91"/>
      <c r="N213" s="91"/>
      <c r="O213" s="91"/>
      <c r="P213" s="91"/>
      <c r="Q213" s="7"/>
      <c r="R213" s="7"/>
      <c r="S213" s="7"/>
      <c r="V213" s="19"/>
    </row>
    <row r="214" spans="4:22" ht="13.2">
      <c r="D214" s="90"/>
      <c r="G214" s="90"/>
      <c r="L214" s="7"/>
      <c r="M214" s="91"/>
      <c r="N214" s="91"/>
      <c r="O214" s="91"/>
      <c r="P214" s="91"/>
      <c r="Q214" s="7"/>
      <c r="R214" s="7"/>
      <c r="S214" s="7"/>
      <c r="V214" s="19"/>
    </row>
    <row r="215" spans="4:22" ht="13.2">
      <c r="D215" s="90"/>
      <c r="G215" s="90"/>
      <c r="L215" s="7"/>
      <c r="M215" s="91"/>
      <c r="N215" s="91"/>
      <c r="O215" s="91"/>
      <c r="P215" s="91"/>
      <c r="Q215" s="7"/>
      <c r="R215" s="7"/>
      <c r="S215" s="7"/>
      <c r="V215" s="19"/>
    </row>
    <row r="216" spans="4:22" ht="13.2">
      <c r="D216" s="90"/>
      <c r="G216" s="90"/>
      <c r="L216" s="7"/>
      <c r="M216" s="91"/>
      <c r="N216" s="91"/>
      <c r="O216" s="91"/>
      <c r="P216" s="91"/>
      <c r="Q216" s="7"/>
      <c r="R216" s="7"/>
      <c r="S216" s="7"/>
      <c r="V216" s="19"/>
    </row>
    <row r="217" spans="4:22" ht="13.2">
      <c r="D217" s="90"/>
      <c r="G217" s="90"/>
      <c r="L217" s="7"/>
      <c r="M217" s="91"/>
      <c r="N217" s="91"/>
      <c r="O217" s="91"/>
      <c r="P217" s="91"/>
      <c r="Q217" s="7"/>
      <c r="R217" s="7"/>
      <c r="S217" s="7"/>
      <c r="V217" s="19"/>
    </row>
    <row r="218" spans="4:22" ht="13.2">
      <c r="D218" s="90"/>
      <c r="G218" s="90"/>
      <c r="L218" s="7"/>
      <c r="M218" s="91"/>
      <c r="N218" s="91"/>
      <c r="O218" s="91"/>
      <c r="P218" s="91"/>
      <c r="Q218" s="7"/>
      <c r="R218" s="7"/>
      <c r="S218" s="7"/>
      <c r="V218" s="19"/>
    </row>
    <row r="219" spans="4:22" ht="13.2">
      <c r="D219" s="90"/>
      <c r="G219" s="90"/>
      <c r="L219" s="7"/>
      <c r="M219" s="91"/>
      <c r="N219" s="91"/>
      <c r="O219" s="91"/>
      <c r="P219" s="91"/>
      <c r="Q219" s="7"/>
      <c r="R219" s="7"/>
      <c r="S219" s="7"/>
      <c r="V219" s="19"/>
    </row>
    <row r="220" spans="4:22" ht="13.2">
      <c r="D220" s="90"/>
      <c r="G220" s="90"/>
      <c r="L220" s="7"/>
      <c r="M220" s="91"/>
      <c r="N220" s="91"/>
      <c r="O220" s="91"/>
      <c r="P220" s="91"/>
      <c r="Q220" s="7"/>
      <c r="R220" s="7"/>
      <c r="S220" s="7"/>
      <c r="V220" s="19"/>
    </row>
    <row r="221" spans="4:22" ht="13.2">
      <c r="D221" s="90"/>
      <c r="G221" s="90"/>
      <c r="L221" s="7"/>
      <c r="M221" s="91"/>
      <c r="N221" s="91"/>
      <c r="O221" s="91"/>
      <c r="P221" s="91"/>
      <c r="Q221" s="7"/>
      <c r="R221" s="7"/>
      <c r="S221" s="7"/>
      <c r="V221" s="19"/>
    </row>
    <row r="222" spans="4:22" ht="13.2">
      <c r="D222" s="90"/>
      <c r="G222" s="90"/>
      <c r="L222" s="7"/>
      <c r="M222" s="91"/>
      <c r="N222" s="91"/>
      <c r="O222" s="91"/>
      <c r="P222" s="91"/>
      <c r="Q222" s="7"/>
      <c r="R222" s="7"/>
      <c r="S222" s="7"/>
      <c r="V222" s="19"/>
    </row>
    <row r="223" spans="4:22" ht="13.2">
      <c r="D223" s="90"/>
      <c r="G223" s="90"/>
      <c r="L223" s="7"/>
      <c r="M223" s="91"/>
      <c r="N223" s="91"/>
      <c r="O223" s="91"/>
      <c r="P223" s="91"/>
      <c r="Q223" s="7"/>
      <c r="R223" s="7"/>
      <c r="S223" s="7"/>
      <c r="V223" s="19"/>
    </row>
    <row r="224" spans="4:22" ht="13.2">
      <c r="D224" s="90"/>
      <c r="G224" s="90"/>
      <c r="L224" s="7"/>
      <c r="M224" s="91"/>
      <c r="N224" s="91"/>
      <c r="O224" s="91"/>
      <c r="P224" s="91"/>
      <c r="Q224" s="7"/>
      <c r="R224" s="7"/>
      <c r="S224" s="7"/>
      <c r="V224" s="19"/>
    </row>
    <row r="225" spans="4:22" ht="13.2">
      <c r="D225" s="90"/>
      <c r="G225" s="90"/>
      <c r="L225" s="7"/>
      <c r="M225" s="91"/>
      <c r="N225" s="91"/>
      <c r="O225" s="91"/>
      <c r="P225" s="91"/>
      <c r="Q225" s="7"/>
      <c r="R225" s="7"/>
      <c r="S225" s="7"/>
      <c r="V225" s="19"/>
    </row>
    <row r="226" spans="4:22" ht="13.2">
      <c r="D226" s="90"/>
      <c r="G226" s="90"/>
      <c r="L226" s="7"/>
      <c r="M226" s="91"/>
      <c r="N226" s="91"/>
      <c r="O226" s="91"/>
      <c r="P226" s="91"/>
      <c r="Q226" s="7"/>
      <c r="R226" s="7"/>
      <c r="S226" s="7"/>
      <c r="V226" s="19"/>
    </row>
    <row r="227" spans="4:22" ht="13.2">
      <c r="D227" s="90"/>
      <c r="G227" s="90"/>
      <c r="L227" s="7"/>
      <c r="M227" s="91"/>
      <c r="N227" s="91"/>
      <c r="O227" s="91"/>
      <c r="P227" s="91"/>
      <c r="Q227" s="7"/>
      <c r="R227" s="7"/>
      <c r="S227" s="7"/>
      <c r="V227" s="19"/>
    </row>
    <row r="228" spans="4:22" ht="13.2">
      <c r="D228" s="90"/>
      <c r="G228" s="90"/>
      <c r="L228" s="7"/>
      <c r="M228" s="91"/>
      <c r="N228" s="91"/>
      <c r="O228" s="91"/>
      <c r="P228" s="91"/>
      <c r="Q228" s="7"/>
      <c r="R228" s="7"/>
      <c r="S228" s="7"/>
      <c r="V228" s="19"/>
    </row>
    <row r="229" spans="4:22" ht="13.2">
      <c r="D229" s="90"/>
      <c r="G229" s="90"/>
      <c r="L229" s="7"/>
      <c r="M229" s="91"/>
      <c r="N229" s="91"/>
      <c r="O229" s="91"/>
      <c r="P229" s="91"/>
      <c r="Q229" s="7"/>
      <c r="R229" s="7"/>
      <c r="S229" s="7"/>
      <c r="V229" s="19"/>
    </row>
    <row r="230" spans="4:22" ht="13.2">
      <c r="D230" s="90"/>
      <c r="G230" s="90"/>
      <c r="L230" s="7"/>
      <c r="M230" s="91"/>
      <c r="N230" s="91"/>
      <c r="O230" s="91"/>
      <c r="P230" s="91"/>
      <c r="Q230" s="7"/>
      <c r="R230" s="7"/>
      <c r="S230" s="7"/>
      <c r="V230" s="19"/>
    </row>
    <row r="231" spans="4:22" ht="13.2">
      <c r="D231" s="90"/>
      <c r="G231" s="90"/>
      <c r="L231" s="7"/>
      <c r="M231" s="91"/>
      <c r="N231" s="91"/>
      <c r="O231" s="91"/>
      <c r="P231" s="91"/>
      <c r="Q231" s="7"/>
      <c r="R231" s="7"/>
      <c r="S231" s="7"/>
      <c r="V231" s="19"/>
    </row>
    <row r="232" spans="4:22" ht="13.2">
      <c r="D232" s="90"/>
      <c r="G232" s="90"/>
      <c r="L232" s="7"/>
      <c r="M232" s="91"/>
      <c r="N232" s="91"/>
      <c r="O232" s="91"/>
      <c r="P232" s="91"/>
      <c r="Q232" s="7"/>
      <c r="R232" s="7"/>
      <c r="S232" s="7"/>
      <c r="V232" s="19"/>
    </row>
    <row r="233" spans="4:22" ht="13.2">
      <c r="D233" s="90"/>
      <c r="G233" s="90"/>
      <c r="L233" s="7"/>
      <c r="M233" s="91"/>
      <c r="N233" s="91"/>
      <c r="O233" s="91"/>
      <c r="P233" s="91"/>
      <c r="Q233" s="7"/>
      <c r="R233" s="7"/>
      <c r="S233" s="7"/>
      <c r="V233" s="19"/>
    </row>
    <row r="234" spans="4:22" ht="13.2">
      <c r="D234" s="90"/>
      <c r="G234" s="90"/>
      <c r="L234" s="7"/>
      <c r="M234" s="91"/>
      <c r="N234" s="91"/>
      <c r="O234" s="91"/>
      <c r="P234" s="91"/>
      <c r="Q234" s="7"/>
      <c r="R234" s="7"/>
      <c r="S234" s="7"/>
      <c r="V234" s="19"/>
    </row>
    <row r="235" spans="4:22" ht="13.2">
      <c r="D235" s="90"/>
      <c r="G235" s="90"/>
      <c r="L235" s="7"/>
      <c r="M235" s="91"/>
      <c r="N235" s="91"/>
      <c r="O235" s="91"/>
      <c r="P235" s="91"/>
      <c r="Q235" s="7"/>
      <c r="R235" s="7"/>
      <c r="S235" s="7"/>
      <c r="V235" s="19"/>
    </row>
    <row r="236" spans="4:22" ht="13.2">
      <c r="D236" s="90"/>
      <c r="G236" s="90"/>
      <c r="L236" s="7"/>
      <c r="M236" s="91"/>
      <c r="N236" s="91"/>
      <c r="O236" s="91"/>
      <c r="P236" s="91"/>
      <c r="Q236" s="7"/>
      <c r="R236" s="7"/>
      <c r="S236" s="7"/>
      <c r="V236" s="19"/>
    </row>
    <row r="237" spans="4:22" ht="13.2">
      <c r="D237" s="90"/>
      <c r="G237" s="90"/>
      <c r="L237" s="7"/>
      <c r="M237" s="91"/>
      <c r="N237" s="91"/>
      <c r="O237" s="91"/>
      <c r="P237" s="91"/>
      <c r="Q237" s="7"/>
      <c r="R237" s="7"/>
      <c r="S237" s="7"/>
      <c r="V237" s="19"/>
    </row>
    <row r="238" spans="4:22" ht="13.2">
      <c r="D238" s="90"/>
      <c r="G238" s="90"/>
      <c r="L238" s="7"/>
      <c r="M238" s="91"/>
      <c r="N238" s="91"/>
      <c r="O238" s="91"/>
      <c r="P238" s="91"/>
      <c r="Q238" s="7"/>
      <c r="R238" s="7"/>
      <c r="S238" s="7"/>
      <c r="V238" s="19"/>
    </row>
    <row r="239" spans="4:22" ht="13.2">
      <c r="D239" s="90"/>
      <c r="G239" s="90"/>
      <c r="L239" s="7"/>
      <c r="M239" s="91"/>
      <c r="N239" s="91"/>
      <c r="O239" s="91"/>
      <c r="P239" s="91"/>
      <c r="Q239" s="7"/>
      <c r="R239" s="7"/>
      <c r="S239" s="7"/>
      <c r="V239" s="19"/>
    </row>
    <row r="240" spans="4:22" ht="13.2">
      <c r="D240" s="90"/>
      <c r="G240" s="90"/>
      <c r="L240" s="7"/>
      <c r="M240" s="91"/>
      <c r="N240" s="91"/>
      <c r="O240" s="91"/>
      <c r="P240" s="91"/>
      <c r="Q240" s="7"/>
      <c r="R240" s="7"/>
      <c r="S240" s="7"/>
      <c r="V240" s="19"/>
    </row>
    <row r="241" spans="4:22" ht="13.2">
      <c r="D241" s="90"/>
      <c r="G241" s="90"/>
      <c r="L241" s="7"/>
      <c r="M241" s="91"/>
      <c r="N241" s="91"/>
      <c r="O241" s="91"/>
      <c r="P241" s="91"/>
      <c r="Q241" s="7"/>
      <c r="R241" s="7"/>
      <c r="S241" s="7"/>
      <c r="V241" s="19"/>
    </row>
    <row r="242" spans="4:22" ht="13.2">
      <c r="D242" s="90"/>
      <c r="G242" s="90"/>
      <c r="L242" s="7"/>
      <c r="M242" s="91"/>
      <c r="N242" s="91"/>
      <c r="O242" s="91"/>
      <c r="P242" s="91"/>
      <c r="Q242" s="7"/>
      <c r="R242" s="7"/>
      <c r="S242" s="7"/>
      <c r="V242" s="19"/>
    </row>
    <row r="243" spans="4:22" ht="13.2">
      <c r="D243" s="90"/>
      <c r="G243" s="90"/>
      <c r="L243" s="7"/>
      <c r="M243" s="91"/>
      <c r="N243" s="91"/>
      <c r="O243" s="91"/>
      <c r="P243" s="91"/>
      <c r="Q243" s="7"/>
      <c r="R243" s="7"/>
      <c r="S243" s="7"/>
      <c r="V243" s="19"/>
    </row>
    <row r="244" spans="4:22" ht="13.2">
      <c r="D244" s="90"/>
      <c r="G244" s="90"/>
      <c r="L244" s="7"/>
      <c r="M244" s="91"/>
      <c r="N244" s="91"/>
      <c r="O244" s="91"/>
      <c r="P244" s="91"/>
      <c r="Q244" s="7"/>
      <c r="R244" s="7"/>
      <c r="S244" s="7"/>
      <c r="V244" s="19"/>
    </row>
    <row r="245" spans="4:22" ht="13.2">
      <c r="D245" s="90"/>
      <c r="G245" s="90"/>
      <c r="L245" s="7"/>
      <c r="M245" s="91"/>
      <c r="N245" s="91"/>
      <c r="O245" s="91"/>
      <c r="P245" s="91"/>
      <c r="Q245" s="7"/>
      <c r="R245" s="7"/>
      <c r="S245" s="7"/>
      <c r="V245" s="19"/>
    </row>
    <row r="246" spans="4:22" ht="13.2">
      <c r="D246" s="90"/>
      <c r="G246" s="90"/>
      <c r="L246" s="7"/>
      <c r="M246" s="91"/>
      <c r="N246" s="91"/>
      <c r="O246" s="91"/>
      <c r="P246" s="91"/>
      <c r="Q246" s="7"/>
      <c r="R246" s="7"/>
      <c r="S246" s="7"/>
      <c r="V246" s="19"/>
    </row>
    <row r="247" spans="4:22" ht="13.2">
      <c r="D247" s="90"/>
      <c r="G247" s="90"/>
      <c r="L247" s="7"/>
      <c r="M247" s="91"/>
      <c r="N247" s="91"/>
      <c r="O247" s="91"/>
      <c r="P247" s="91"/>
      <c r="Q247" s="7"/>
      <c r="R247" s="7"/>
      <c r="S247" s="7"/>
      <c r="V247" s="19"/>
    </row>
    <row r="248" spans="4:22" ht="13.2">
      <c r="D248" s="90"/>
      <c r="G248" s="90"/>
      <c r="L248" s="7"/>
      <c r="M248" s="91"/>
      <c r="N248" s="91"/>
      <c r="O248" s="91"/>
      <c r="P248" s="91"/>
      <c r="Q248" s="7"/>
      <c r="R248" s="7"/>
      <c r="S248" s="7"/>
      <c r="V248" s="19"/>
    </row>
    <row r="249" spans="4:22" ht="13.2">
      <c r="D249" s="90"/>
      <c r="G249" s="90"/>
      <c r="L249" s="7"/>
      <c r="M249" s="91"/>
      <c r="N249" s="91"/>
      <c r="O249" s="91"/>
      <c r="P249" s="91"/>
      <c r="Q249" s="7"/>
      <c r="R249" s="7"/>
      <c r="S249" s="7"/>
      <c r="V249" s="19"/>
    </row>
    <row r="250" spans="4:22" ht="13.2">
      <c r="D250" s="90"/>
      <c r="G250" s="90"/>
      <c r="L250" s="7"/>
      <c r="M250" s="91"/>
      <c r="N250" s="91"/>
      <c r="O250" s="91"/>
      <c r="P250" s="91"/>
      <c r="Q250" s="7"/>
      <c r="R250" s="7"/>
      <c r="S250" s="7"/>
      <c r="V250" s="19"/>
    </row>
    <row r="251" spans="4:22" ht="13.2">
      <c r="D251" s="90"/>
      <c r="G251" s="90"/>
      <c r="L251" s="7"/>
      <c r="M251" s="91"/>
      <c r="N251" s="91"/>
      <c r="O251" s="91"/>
      <c r="P251" s="91"/>
      <c r="Q251" s="7"/>
      <c r="R251" s="7"/>
      <c r="S251" s="7"/>
      <c r="V251" s="19"/>
    </row>
    <row r="252" spans="4:22" ht="13.2">
      <c r="D252" s="90"/>
      <c r="G252" s="90"/>
      <c r="L252" s="7"/>
      <c r="M252" s="91"/>
      <c r="N252" s="91"/>
      <c r="O252" s="91"/>
      <c r="P252" s="91"/>
      <c r="Q252" s="7"/>
      <c r="R252" s="7"/>
      <c r="S252" s="7"/>
      <c r="V252" s="19"/>
    </row>
    <row r="253" spans="4:22" ht="13.2">
      <c r="D253" s="90"/>
      <c r="G253" s="90"/>
      <c r="L253" s="7"/>
      <c r="M253" s="91"/>
      <c r="N253" s="91"/>
      <c r="O253" s="91"/>
      <c r="P253" s="91"/>
      <c r="Q253" s="7"/>
      <c r="R253" s="7"/>
      <c r="S253" s="7"/>
      <c r="V253" s="19"/>
    </row>
    <row r="254" spans="4:22" ht="13.2">
      <c r="D254" s="90"/>
      <c r="G254" s="90"/>
      <c r="L254" s="7"/>
      <c r="M254" s="91"/>
      <c r="N254" s="91"/>
      <c r="O254" s="91"/>
      <c r="P254" s="91"/>
      <c r="Q254" s="7"/>
      <c r="R254" s="7"/>
      <c r="S254" s="7"/>
      <c r="V254" s="19"/>
    </row>
    <row r="255" spans="4:22" ht="13.2">
      <c r="D255" s="90"/>
      <c r="G255" s="90"/>
      <c r="L255" s="7"/>
      <c r="M255" s="91"/>
      <c r="N255" s="91"/>
      <c r="O255" s="91"/>
      <c r="P255" s="91"/>
      <c r="Q255" s="7"/>
      <c r="R255" s="7"/>
      <c r="S255" s="7"/>
      <c r="V255" s="19"/>
    </row>
    <row r="256" spans="4:22" ht="13.2">
      <c r="D256" s="90"/>
      <c r="G256" s="90"/>
      <c r="L256" s="7"/>
      <c r="M256" s="91"/>
      <c r="N256" s="91"/>
      <c r="O256" s="91"/>
      <c r="P256" s="91"/>
      <c r="Q256" s="7"/>
      <c r="R256" s="7"/>
      <c r="S256" s="7"/>
      <c r="V256" s="19"/>
    </row>
    <row r="257" spans="4:22" ht="13.2">
      <c r="D257" s="90"/>
      <c r="G257" s="90"/>
      <c r="L257" s="7"/>
      <c r="M257" s="91"/>
      <c r="N257" s="91"/>
      <c r="O257" s="91"/>
      <c r="P257" s="91"/>
      <c r="Q257" s="7"/>
      <c r="R257" s="7"/>
      <c r="S257" s="7"/>
      <c r="V257" s="19"/>
    </row>
    <row r="258" spans="4:22" ht="13.2">
      <c r="D258" s="90"/>
      <c r="G258" s="90"/>
      <c r="L258" s="7"/>
      <c r="M258" s="91"/>
      <c r="N258" s="91"/>
      <c r="O258" s="91"/>
      <c r="P258" s="91"/>
      <c r="Q258" s="7"/>
      <c r="R258" s="7"/>
      <c r="S258" s="7"/>
      <c r="V258" s="19"/>
    </row>
    <row r="259" spans="4:22" ht="13.2">
      <c r="D259" s="90"/>
      <c r="G259" s="90"/>
      <c r="L259" s="7"/>
      <c r="M259" s="91"/>
      <c r="N259" s="91"/>
      <c r="O259" s="91"/>
      <c r="P259" s="91"/>
      <c r="Q259" s="7"/>
      <c r="R259" s="7"/>
      <c r="S259" s="7"/>
      <c r="V259" s="19"/>
    </row>
    <row r="260" spans="4:22" ht="13.2">
      <c r="D260" s="90"/>
      <c r="G260" s="90"/>
      <c r="L260" s="7"/>
      <c r="M260" s="91"/>
      <c r="N260" s="91"/>
      <c r="O260" s="91"/>
      <c r="P260" s="91"/>
      <c r="Q260" s="7"/>
      <c r="R260" s="7"/>
      <c r="S260" s="7"/>
      <c r="V260" s="19"/>
    </row>
    <row r="261" spans="4:22" ht="13.2">
      <c r="D261" s="90"/>
      <c r="G261" s="90"/>
      <c r="L261" s="7"/>
      <c r="M261" s="91"/>
      <c r="N261" s="91"/>
      <c r="O261" s="91"/>
      <c r="P261" s="91"/>
      <c r="Q261" s="7"/>
      <c r="R261" s="7"/>
      <c r="S261" s="7"/>
      <c r="V261" s="19"/>
    </row>
    <row r="262" spans="4:22" ht="13.2">
      <c r="D262" s="90"/>
      <c r="G262" s="90"/>
      <c r="L262" s="7"/>
      <c r="M262" s="91"/>
      <c r="N262" s="91"/>
      <c r="O262" s="91"/>
      <c r="P262" s="91"/>
      <c r="Q262" s="7"/>
      <c r="R262" s="7"/>
      <c r="S262" s="7"/>
      <c r="V262" s="19"/>
    </row>
    <row r="263" spans="4:22" ht="13.2">
      <c r="D263" s="90"/>
      <c r="G263" s="90"/>
      <c r="L263" s="7"/>
      <c r="M263" s="91"/>
      <c r="N263" s="91"/>
      <c r="O263" s="91"/>
      <c r="P263" s="91"/>
      <c r="Q263" s="7"/>
      <c r="R263" s="7"/>
      <c r="S263" s="7"/>
      <c r="V263" s="19"/>
    </row>
    <row r="264" spans="4:22" ht="13.2">
      <c r="D264" s="90"/>
      <c r="G264" s="90"/>
      <c r="L264" s="7"/>
      <c r="M264" s="91"/>
      <c r="N264" s="91"/>
      <c r="O264" s="91"/>
      <c r="P264" s="91"/>
      <c r="Q264" s="7"/>
      <c r="R264" s="7"/>
      <c r="S264" s="7"/>
      <c r="V264" s="19"/>
    </row>
    <row r="265" spans="4:22" ht="13.2">
      <c r="D265" s="90"/>
      <c r="G265" s="90"/>
      <c r="L265" s="7"/>
      <c r="M265" s="91"/>
      <c r="N265" s="91"/>
      <c r="O265" s="91"/>
      <c r="P265" s="91"/>
      <c r="Q265" s="7"/>
      <c r="R265" s="7"/>
      <c r="S265" s="7"/>
      <c r="V265" s="19"/>
    </row>
    <row r="266" spans="4:22" ht="13.2">
      <c r="D266" s="90"/>
      <c r="G266" s="90"/>
      <c r="L266" s="7"/>
      <c r="M266" s="91"/>
      <c r="N266" s="91"/>
      <c r="O266" s="91"/>
      <c r="P266" s="91"/>
      <c r="Q266" s="7"/>
      <c r="R266" s="7"/>
      <c r="S266" s="7"/>
      <c r="V266" s="19"/>
    </row>
    <row r="267" spans="4:22" ht="13.2">
      <c r="D267" s="90"/>
      <c r="G267" s="90"/>
      <c r="L267" s="7"/>
      <c r="M267" s="91"/>
      <c r="N267" s="91"/>
      <c r="O267" s="91"/>
      <c r="P267" s="91"/>
      <c r="Q267" s="7"/>
      <c r="R267" s="7"/>
      <c r="S267" s="7"/>
      <c r="V267" s="19"/>
    </row>
    <row r="268" spans="4:22" ht="13.2">
      <c r="D268" s="90"/>
      <c r="G268" s="90"/>
      <c r="L268" s="7"/>
      <c r="M268" s="91"/>
      <c r="N268" s="91"/>
      <c r="O268" s="91"/>
      <c r="P268" s="91"/>
      <c r="Q268" s="7"/>
      <c r="R268" s="7"/>
      <c r="S268" s="7"/>
      <c r="V268" s="19"/>
    </row>
    <row r="269" spans="4:22" ht="13.2">
      <c r="D269" s="90"/>
      <c r="G269" s="90"/>
      <c r="L269" s="7"/>
      <c r="M269" s="91"/>
      <c r="N269" s="91"/>
      <c r="O269" s="91"/>
      <c r="P269" s="91"/>
      <c r="Q269" s="7"/>
      <c r="R269" s="7"/>
      <c r="S269" s="7"/>
      <c r="V269" s="19"/>
    </row>
    <row r="270" spans="4:22" ht="13.2">
      <c r="D270" s="90"/>
      <c r="G270" s="90"/>
      <c r="L270" s="7"/>
      <c r="M270" s="91"/>
      <c r="N270" s="91"/>
      <c r="O270" s="91"/>
      <c r="P270" s="91"/>
      <c r="Q270" s="7"/>
      <c r="R270" s="7"/>
      <c r="S270" s="7"/>
      <c r="V270" s="19"/>
    </row>
    <row r="271" spans="4:22" ht="13.2">
      <c r="D271" s="90"/>
      <c r="G271" s="90"/>
      <c r="L271" s="7"/>
      <c r="M271" s="91"/>
      <c r="N271" s="91"/>
      <c r="O271" s="91"/>
      <c r="P271" s="91"/>
      <c r="Q271" s="7"/>
      <c r="R271" s="7"/>
      <c r="S271" s="7"/>
      <c r="V271" s="19"/>
    </row>
    <row r="272" spans="4:22" ht="13.2">
      <c r="D272" s="90"/>
      <c r="G272" s="90"/>
      <c r="L272" s="7"/>
      <c r="M272" s="91"/>
      <c r="N272" s="91"/>
      <c r="O272" s="91"/>
      <c r="P272" s="91"/>
      <c r="Q272" s="7"/>
      <c r="R272" s="7"/>
      <c r="S272" s="7"/>
      <c r="V272" s="19"/>
    </row>
    <row r="273" spans="4:22" ht="13.2">
      <c r="D273" s="90"/>
      <c r="G273" s="90"/>
      <c r="L273" s="7"/>
      <c r="M273" s="91"/>
      <c r="N273" s="91"/>
      <c r="O273" s="91"/>
      <c r="P273" s="91"/>
      <c r="Q273" s="7"/>
      <c r="R273" s="7"/>
      <c r="S273" s="7"/>
      <c r="V273" s="19"/>
    </row>
    <row r="274" spans="4:22" ht="13.2">
      <c r="D274" s="90"/>
      <c r="G274" s="90"/>
      <c r="L274" s="7"/>
      <c r="M274" s="91"/>
      <c r="N274" s="91"/>
      <c r="O274" s="91"/>
      <c r="P274" s="91"/>
      <c r="Q274" s="7"/>
      <c r="R274" s="7"/>
      <c r="S274" s="7"/>
      <c r="V274" s="19"/>
    </row>
    <row r="275" spans="4:22" ht="13.2">
      <c r="D275" s="90"/>
      <c r="G275" s="90"/>
      <c r="L275" s="7"/>
      <c r="M275" s="91"/>
      <c r="N275" s="91"/>
      <c r="O275" s="91"/>
      <c r="P275" s="91"/>
      <c r="Q275" s="7"/>
      <c r="R275" s="7"/>
      <c r="S275" s="7"/>
      <c r="V275" s="19"/>
    </row>
    <row r="276" spans="4:22" ht="13.2">
      <c r="D276" s="90"/>
      <c r="G276" s="90"/>
      <c r="L276" s="7"/>
      <c r="M276" s="91"/>
      <c r="N276" s="91"/>
      <c r="O276" s="91"/>
      <c r="P276" s="91"/>
      <c r="Q276" s="7"/>
      <c r="R276" s="7"/>
      <c r="S276" s="7"/>
      <c r="V276" s="19"/>
    </row>
    <row r="277" spans="4:22" ht="13.2">
      <c r="D277" s="90"/>
      <c r="G277" s="90"/>
      <c r="L277" s="7"/>
      <c r="M277" s="91"/>
      <c r="N277" s="91"/>
      <c r="O277" s="91"/>
      <c r="P277" s="91"/>
      <c r="Q277" s="7"/>
      <c r="R277" s="7"/>
      <c r="S277" s="7"/>
      <c r="V277" s="19"/>
    </row>
    <row r="278" spans="4:22" ht="13.2">
      <c r="D278" s="90"/>
      <c r="G278" s="90"/>
      <c r="L278" s="7"/>
      <c r="M278" s="91"/>
      <c r="N278" s="91"/>
      <c r="O278" s="91"/>
      <c r="P278" s="91"/>
      <c r="Q278" s="7"/>
      <c r="R278" s="7"/>
      <c r="S278" s="7"/>
      <c r="V278" s="19"/>
    </row>
    <row r="279" spans="4:22" ht="13.2">
      <c r="D279" s="90"/>
      <c r="G279" s="90"/>
      <c r="L279" s="7"/>
      <c r="M279" s="91"/>
      <c r="N279" s="91"/>
      <c r="O279" s="91"/>
      <c r="P279" s="91"/>
      <c r="Q279" s="7"/>
      <c r="R279" s="7"/>
      <c r="S279" s="7"/>
      <c r="V279" s="19"/>
    </row>
    <row r="280" spans="4:22" ht="13.2">
      <c r="D280" s="90"/>
      <c r="G280" s="90"/>
      <c r="L280" s="7"/>
      <c r="M280" s="91"/>
      <c r="N280" s="91"/>
      <c r="O280" s="91"/>
      <c r="P280" s="91"/>
      <c r="Q280" s="7"/>
      <c r="R280" s="7"/>
      <c r="S280" s="7"/>
      <c r="V280" s="19"/>
    </row>
    <row r="281" spans="4:22" ht="13.2">
      <c r="D281" s="90"/>
      <c r="G281" s="90"/>
      <c r="L281" s="7"/>
      <c r="M281" s="91"/>
      <c r="N281" s="91"/>
      <c r="O281" s="91"/>
      <c r="P281" s="91"/>
      <c r="Q281" s="7"/>
      <c r="R281" s="7"/>
      <c r="S281" s="7"/>
      <c r="V281" s="19"/>
    </row>
    <row r="282" spans="4:22" ht="13.2">
      <c r="D282" s="90"/>
      <c r="G282" s="90"/>
      <c r="L282" s="7"/>
      <c r="M282" s="91"/>
      <c r="N282" s="91"/>
      <c r="O282" s="91"/>
      <c r="P282" s="91"/>
      <c r="Q282" s="7"/>
      <c r="R282" s="7"/>
      <c r="S282" s="7"/>
      <c r="V282" s="19"/>
    </row>
    <row r="283" spans="4:22" ht="13.2">
      <c r="D283" s="90"/>
      <c r="G283" s="90"/>
      <c r="L283" s="7"/>
      <c r="M283" s="91"/>
      <c r="N283" s="91"/>
      <c r="O283" s="91"/>
      <c r="P283" s="91"/>
      <c r="Q283" s="7"/>
      <c r="R283" s="7"/>
      <c r="S283" s="7"/>
      <c r="V283" s="19"/>
    </row>
    <row r="284" spans="4:22" ht="13.2">
      <c r="D284" s="90"/>
      <c r="G284" s="90"/>
      <c r="L284" s="7"/>
      <c r="M284" s="91"/>
      <c r="N284" s="91"/>
      <c r="O284" s="91"/>
      <c r="P284" s="91"/>
      <c r="Q284" s="7"/>
      <c r="R284" s="7"/>
      <c r="S284" s="7"/>
      <c r="V284" s="19"/>
    </row>
    <row r="285" spans="4:22" ht="13.2">
      <c r="D285" s="90"/>
      <c r="G285" s="90"/>
      <c r="L285" s="7"/>
      <c r="M285" s="91"/>
      <c r="N285" s="91"/>
      <c r="O285" s="91"/>
      <c r="P285" s="91"/>
      <c r="Q285" s="7"/>
      <c r="R285" s="7"/>
      <c r="S285" s="7"/>
      <c r="V285" s="19"/>
    </row>
    <row r="286" spans="4:22" ht="13.2">
      <c r="D286" s="90"/>
      <c r="G286" s="90"/>
      <c r="L286" s="7"/>
      <c r="M286" s="91"/>
      <c r="N286" s="91"/>
      <c r="O286" s="91"/>
      <c r="P286" s="91"/>
      <c r="Q286" s="7"/>
      <c r="R286" s="7"/>
      <c r="S286" s="7"/>
      <c r="V286" s="19"/>
    </row>
    <row r="287" spans="4:22" ht="13.2">
      <c r="D287" s="90"/>
      <c r="G287" s="90"/>
      <c r="L287" s="7"/>
      <c r="M287" s="91"/>
      <c r="N287" s="91"/>
      <c r="O287" s="91"/>
      <c r="P287" s="91"/>
      <c r="Q287" s="7"/>
      <c r="R287" s="7"/>
      <c r="S287" s="7"/>
      <c r="V287" s="19"/>
    </row>
    <row r="288" spans="4:22" ht="13.2">
      <c r="D288" s="90"/>
      <c r="G288" s="90"/>
      <c r="L288" s="7"/>
      <c r="M288" s="91"/>
      <c r="N288" s="91"/>
      <c r="O288" s="91"/>
      <c r="P288" s="91"/>
      <c r="Q288" s="7"/>
      <c r="R288" s="7"/>
      <c r="S288" s="7"/>
      <c r="V288" s="19"/>
    </row>
    <row r="289" spans="4:22" ht="13.2">
      <c r="D289" s="90"/>
      <c r="G289" s="90"/>
      <c r="L289" s="7"/>
      <c r="M289" s="91"/>
      <c r="N289" s="91"/>
      <c r="O289" s="91"/>
      <c r="P289" s="91"/>
      <c r="Q289" s="7"/>
      <c r="R289" s="7"/>
      <c r="S289" s="7"/>
      <c r="V289" s="19"/>
    </row>
    <row r="290" spans="4:22" ht="13.2">
      <c r="D290" s="90"/>
      <c r="G290" s="90"/>
      <c r="L290" s="7"/>
      <c r="M290" s="91"/>
      <c r="N290" s="91"/>
      <c r="O290" s="91"/>
      <c r="P290" s="91"/>
      <c r="Q290" s="7"/>
      <c r="R290" s="7"/>
      <c r="S290" s="7"/>
      <c r="V290" s="19"/>
    </row>
    <row r="291" spans="4:22" ht="13.2">
      <c r="D291" s="90"/>
      <c r="G291" s="90"/>
      <c r="L291" s="7"/>
      <c r="M291" s="91"/>
      <c r="N291" s="91"/>
      <c r="O291" s="91"/>
      <c r="P291" s="91"/>
      <c r="Q291" s="7"/>
      <c r="R291" s="7"/>
      <c r="S291" s="7"/>
      <c r="V291" s="19"/>
    </row>
    <row r="292" spans="4:22" ht="13.2">
      <c r="D292" s="90"/>
      <c r="G292" s="90"/>
      <c r="L292" s="7"/>
      <c r="M292" s="91"/>
      <c r="N292" s="91"/>
      <c r="O292" s="91"/>
      <c r="P292" s="91"/>
      <c r="Q292" s="7"/>
      <c r="R292" s="7"/>
      <c r="S292" s="7"/>
      <c r="V292" s="19"/>
    </row>
    <row r="293" spans="4:22" ht="13.2">
      <c r="D293" s="90"/>
      <c r="G293" s="90"/>
      <c r="L293" s="7"/>
      <c r="M293" s="91"/>
      <c r="N293" s="91"/>
      <c r="O293" s="91"/>
      <c r="P293" s="91"/>
      <c r="Q293" s="7"/>
      <c r="R293" s="7"/>
      <c r="S293" s="7"/>
      <c r="V293" s="19"/>
    </row>
    <row r="294" spans="4:22" ht="13.2">
      <c r="D294" s="90"/>
      <c r="G294" s="90"/>
      <c r="L294" s="7"/>
      <c r="M294" s="91"/>
      <c r="N294" s="91"/>
      <c r="O294" s="91"/>
      <c r="P294" s="91"/>
      <c r="Q294" s="7"/>
      <c r="R294" s="7"/>
      <c r="S294" s="7"/>
      <c r="V294" s="19"/>
    </row>
    <row r="295" spans="4:22" ht="13.2">
      <c r="D295" s="90"/>
      <c r="G295" s="90"/>
      <c r="L295" s="7"/>
      <c r="M295" s="91"/>
      <c r="N295" s="91"/>
      <c r="O295" s="91"/>
      <c r="P295" s="91"/>
      <c r="Q295" s="7"/>
      <c r="R295" s="7"/>
      <c r="S295" s="7"/>
      <c r="V295" s="19"/>
    </row>
    <row r="296" spans="4:22" ht="13.2">
      <c r="D296" s="90"/>
      <c r="G296" s="90"/>
      <c r="L296" s="7"/>
      <c r="M296" s="91"/>
      <c r="N296" s="91"/>
      <c r="O296" s="91"/>
      <c r="P296" s="91"/>
      <c r="Q296" s="7"/>
      <c r="R296" s="7"/>
      <c r="S296" s="7"/>
      <c r="V296" s="19"/>
    </row>
    <row r="297" spans="4:22" ht="13.2">
      <c r="D297" s="90"/>
      <c r="G297" s="90"/>
      <c r="L297" s="7"/>
      <c r="M297" s="91"/>
      <c r="N297" s="91"/>
      <c r="O297" s="91"/>
      <c r="P297" s="91"/>
      <c r="Q297" s="7"/>
      <c r="R297" s="7"/>
      <c r="S297" s="7"/>
      <c r="V297" s="19"/>
    </row>
    <row r="298" spans="4:22" ht="13.2">
      <c r="D298" s="90"/>
      <c r="G298" s="90"/>
      <c r="L298" s="7"/>
      <c r="M298" s="91"/>
      <c r="N298" s="91"/>
      <c r="O298" s="91"/>
      <c r="P298" s="91"/>
      <c r="Q298" s="7"/>
      <c r="R298" s="7"/>
      <c r="S298" s="7"/>
      <c r="V298" s="19"/>
    </row>
    <row r="299" spans="4:22" ht="13.2">
      <c r="D299" s="90"/>
      <c r="G299" s="90"/>
      <c r="L299" s="7"/>
      <c r="M299" s="91"/>
      <c r="N299" s="91"/>
      <c r="O299" s="91"/>
      <c r="P299" s="91"/>
      <c r="Q299" s="7"/>
      <c r="R299" s="7"/>
      <c r="S299" s="7"/>
      <c r="V299" s="19"/>
    </row>
    <row r="300" spans="4:22" ht="13.2">
      <c r="D300" s="90"/>
      <c r="G300" s="90"/>
      <c r="L300" s="7"/>
      <c r="M300" s="91"/>
      <c r="N300" s="91"/>
      <c r="O300" s="91"/>
      <c r="P300" s="91"/>
      <c r="Q300" s="7"/>
      <c r="R300" s="7"/>
      <c r="S300" s="7"/>
      <c r="V300" s="19"/>
    </row>
    <row r="301" spans="4:22" ht="13.2">
      <c r="D301" s="90"/>
      <c r="G301" s="90"/>
      <c r="L301" s="7"/>
      <c r="M301" s="91"/>
      <c r="N301" s="91"/>
      <c r="O301" s="91"/>
      <c r="P301" s="91"/>
      <c r="Q301" s="7"/>
      <c r="R301" s="7"/>
      <c r="S301" s="7"/>
      <c r="V301" s="19"/>
    </row>
    <row r="302" spans="4:22" ht="13.2">
      <c r="D302" s="90"/>
      <c r="G302" s="90"/>
      <c r="L302" s="7"/>
      <c r="M302" s="91"/>
      <c r="N302" s="91"/>
      <c r="O302" s="91"/>
      <c r="P302" s="91"/>
      <c r="Q302" s="7"/>
      <c r="R302" s="7"/>
      <c r="S302" s="7"/>
      <c r="V302" s="19"/>
    </row>
    <row r="303" spans="4:22" ht="13.2">
      <c r="D303" s="90"/>
      <c r="G303" s="90"/>
      <c r="L303" s="7"/>
      <c r="M303" s="91"/>
      <c r="N303" s="91"/>
      <c r="O303" s="91"/>
      <c r="P303" s="91"/>
      <c r="Q303" s="7"/>
      <c r="R303" s="7"/>
      <c r="S303" s="7"/>
      <c r="V303" s="19"/>
    </row>
    <row r="304" spans="4:22" ht="13.2">
      <c r="D304" s="90"/>
      <c r="G304" s="90"/>
      <c r="L304" s="7"/>
      <c r="M304" s="91"/>
      <c r="N304" s="91"/>
      <c r="O304" s="91"/>
      <c r="P304" s="91"/>
      <c r="Q304" s="7"/>
      <c r="R304" s="7"/>
      <c r="S304" s="7"/>
      <c r="V304" s="19"/>
    </row>
    <row r="305" spans="4:22" ht="13.2">
      <c r="D305" s="90"/>
      <c r="G305" s="90"/>
      <c r="L305" s="7"/>
      <c r="M305" s="91"/>
      <c r="N305" s="91"/>
      <c r="O305" s="91"/>
      <c r="P305" s="91"/>
      <c r="Q305" s="7"/>
      <c r="R305" s="7"/>
      <c r="S305" s="7"/>
      <c r="V305" s="19"/>
    </row>
    <row r="306" spans="4:22" ht="13.2">
      <c r="D306" s="90"/>
      <c r="G306" s="90"/>
      <c r="L306" s="7"/>
      <c r="M306" s="91"/>
      <c r="N306" s="91"/>
      <c r="O306" s="91"/>
      <c r="P306" s="91"/>
      <c r="Q306" s="7"/>
      <c r="R306" s="7"/>
      <c r="S306" s="7"/>
      <c r="V306" s="19"/>
    </row>
    <row r="307" spans="4:22" ht="13.2">
      <c r="D307" s="90"/>
      <c r="G307" s="90"/>
      <c r="L307" s="7"/>
      <c r="M307" s="91"/>
      <c r="N307" s="91"/>
      <c r="O307" s="91"/>
      <c r="P307" s="91"/>
      <c r="Q307" s="7"/>
      <c r="R307" s="7"/>
      <c r="S307" s="7"/>
      <c r="V307" s="19"/>
    </row>
    <row r="308" spans="4:22" ht="13.2">
      <c r="D308" s="90"/>
      <c r="G308" s="90"/>
      <c r="L308" s="7"/>
      <c r="M308" s="91"/>
      <c r="N308" s="91"/>
      <c r="O308" s="91"/>
      <c r="P308" s="91"/>
      <c r="Q308" s="7"/>
      <c r="R308" s="7"/>
      <c r="S308" s="7"/>
      <c r="V308" s="19"/>
    </row>
    <row r="309" spans="4:22" ht="13.2">
      <c r="D309" s="90"/>
      <c r="G309" s="90"/>
      <c r="L309" s="7"/>
      <c r="M309" s="91"/>
      <c r="N309" s="91"/>
      <c r="O309" s="91"/>
      <c r="P309" s="91"/>
      <c r="Q309" s="7"/>
      <c r="R309" s="7"/>
      <c r="S309" s="7"/>
      <c r="V309" s="19"/>
    </row>
    <row r="310" spans="4:22" ht="13.2">
      <c r="D310" s="90"/>
      <c r="G310" s="90"/>
      <c r="L310" s="7"/>
      <c r="M310" s="91"/>
      <c r="N310" s="91"/>
      <c r="O310" s="91"/>
      <c r="P310" s="91"/>
      <c r="Q310" s="7"/>
      <c r="R310" s="7"/>
      <c r="S310" s="7"/>
      <c r="V310" s="19"/>
    </row>
    <row r="311" spans="4:22" ht="13.2">
      <c r="D311" s="90"/>
      <c r="G311" s="90"/>
      <c r="L311" s="7"/>
      <c r="M311" s="91"/>
      <c r="N311" s="91"/>
      <c r="O311" s="91"/>
      <c r="P311" s="91"/>
      <c r="Q311" s="7"/>
      <c r="R311" s="7"/>
      <c r="S311" s="7"/>
      <c r="V311" s="19"/>
    </row>
    <row r="312" spans="4:22" ht="13.2">
      <c r="D312" s="90"/>
      <c r="G312" s="90"/>
      <c r="L312" s="7"/>
      <c r="M312" s="91"/>
      <c r="N312" s="91"/>
      <c r="O312" s="91"/>
      <c r="P312" s="91"/>
      <c r="Q312" s="7"/>
      <c r="R312" s="7"/>
      <c r="S312" s="7"/>
      <c r="V312" s="19"/>
    </row>
    <row r="313" spans="4:22" ht="13.2">
      <c r="D313" s="90"/>
      <c r="G313" s="90"/>
      <c r="L313" s="7"/>
      <c r="M313" s="91"/>
      <c r="N313" s="91"/>
      <c r="O313" s="91"/>
      <c r="P313" s="91"/>
      <c r="Q313" s="7"/>
      <c r="R313" s="7"/>
      <c r="S313" s="7"/>
      <c r="V313" s="19"/>
    </row>
    <row r="314" spans="4:22" ht="13.2">
      <c r="D314" s="90"/>
      <c r="G314" s="90"/>
      <c r="L314" s="7"/>
      <c r="M314" s="91"/>
      <c r="N314" s="91"/>
      <c r="O314" s="91"/>
      <c r="P314" s="91"/>
      <c r="Q314" s="7"/>
      <c r="R314" s="7"/>
      <c r="S314" s="7"/>
      <c r="V314" s="19"/>
    </row>
    <row r="315" spans="4:22" ht="13.2">
      <c r="D315" s="90"/>
      <c r="G315" s="90"/>
      <c r="L315" s="7"/>
      <c r="M315" s="91"/>
      <c r="N315" s="91"/>
      <c r="O315" s="91"/>
      <c r="P315" s="91"/>
      <c r="Q315" s="7"/>
      <c r="R315" s="7"/>
      <c r="S315" s="7"/>
      <c r="V315" s="19"/>
    </row>
    <row r="316" spans="4:22" ht="13.2">
      <c r="D316" s="90"/>
      <c r="G316" s="90"/>
      <c r="L316" s="7"/>
      <c r="M316" s="91"/>
      <c r="N316" s="91"/>
      <c r="O316" s="91"/>
      <c r="P316" s="91"/>
      <c r="Q316" s="7"/>
      <c r="R316" s="7"/>
      <c r="S316" s="7"/>
      <c r="V316" s="19"/>
    </row>
    <row r="317" spans="4:22" ht="13.2">
      <c r="D317" s="90"/>
      <c r="G317" s="90"/>
      <c r="L317" s="7"/>
      <c r="M317" s="91"/>
      <c r="N317" s="91"/>
      <c r="O317" s="91"/>
      <c r="P317" s="91"/>
      <c r="Q317" s="7"/>
      <c r="R317" s="7"/>
      <c r="S317" s="7"/>
      <c r="V317" s="19"/>
    </row>
    <row r="318" spans="4:22" ht="13.2">
      <c r="D318" s="90"/>
      <c r="G318" s="90"/>
      <c r="L318" s="7"/>
      <c r="M318" s="91"/>
      <c r="N318" s="91"/>
      <c r="O318" s="91"/>
      <c r="P318" s="91"/>
      <c r="Q318" s="7"/>
      <c r="R318" s="7"/>
      <c r="S318" s="7"/>
      <c r="V318" s="19"/>
    </row>
    <row r="319" spans="4:22" ht="13.2">
      <c r="D319" s="90"/>
      <c r="G319" s="90"/>
      <c r="L319" s="7"/>
      <c r="M319" s="91"/>
      <c r="N319" s="91"/>
      <c r="O319" s="91"/>
      <c r="P319" s="91"/>
      <c r="Q319" s="7"/>
      <c r="R319" s="7"/>
      <c r="S319" s="7"/>
      <c r="V319" s="19"/>
    </row>
    <row r="320" spans="4:22" ht="13.2">
      <c r="D320" s="90"/>
      <c r="G320" s="90"/>
      <c r="L320" s="7"/>
      <c r="M320" s="91"/>
      <c r="N320" s="91"/>
      <c r="O320" s="91"/>
      <c r="P320" s="91"/>
      <c r="Q320" s="7"/>
      <c r="R320" s="7"/>
      <c r="S320" s="7"/>
      <c r="V320" s="19"/>
    </row>
    <row r="321" spans="4:22" ht="13.2">
      <c r="D321" s="90"/>
      <c r="G321" s="90"/>
      <c r="L321" s="7"/>
      <c r="M321" s="91"/>
      <c r="N321" s="91"/>
      <c r="O321" s="91"/>
      <c r="P321" s="91"/>
      <c r="Q321" s="7"/>
      <c r="R321" s="7"/>
      <c r="S321" s="7"/>
      <c r="V321" s="19"/>
    </row>
    <row r="322" spans="4:22" ht="13.2">
      <c r="D322" s="90"/>
      <c r="G322" s="90"/>
      <c r="L322" s="7"/>
      <c r="M322" s="91"/>
      <c r="N322" s="91"/>
      <c r="O322" s="91"/>
      <c r="P322" s="91"/>
      <c r="Q322" s="7"/>
      <c r="R322" s="7"/>
      <c r="S322" s="7"/>
      <c r="V322" s="19"/>
    </row>
    <row r="323" spans="4:22" ht="13.2">
      <c r="D323" s="90"/>
      <c r="G323" s="90"/>
      <c r="L323" s="7"/>
      <c r="M323" s="91"/>
      <c r="N323" s="91"/>
      <c r="O323" s="91"/>
      <c r="P323" s="91"/>
      <c r="Q323" s="7"/>
      <c r="R323" s="7"/>
      <c r="S323" s="7"/>
      <c r="V323" s="19"/>
    </row>
    <row r="324" spans="4:22" ht="13.2">
      <c r="D324" s="90"/>
      <c r="G324" s="90"/>
      <c r="L324" s="7"/>
      <c r="M324" s="91"/>
      <c r="N324" s="91"/>
      <c r="O324" s="91"/>
      <c r="P324" s="91"/>
      <c r="Q324" s="7"/>
      <c r="R324" s="7"/>
      <c r="S324" s="7"/>
      <c r="V324" s="19"/>
    </row>
    <row r="325" spans="4:22" ht="13.2">
      <c r="D325" s="90"/>
      <c r="G325" s="90"/>
      <c r="L325" s="7"/>
      <c r="M325" s="91"/>
      <c r="N325" s="91"/>
      <c r="O325" s="91"/>
      <c r="P325" s="91"/>
      <c r="Q325" s="7"/>
      <c r="R325" s="7"/>
      <c r="S325" s="7"/>
      <c r="V325" s="19"/>
    </row>
    <row r="326" spans="4:22" ht="13.2">
      <c r="D326" s="90"/>
      <c r="G326" s="90"/>
      <c r="L326" s="7"/>
      <c r="M326" s="91"/>
      <c r="N326" s="91"/>
      <c r="O326" s="91"/>
      <c r="P326" s="91"/>
      <c r="Q326" s="7"/>
      <c r="R326" s="7"/>
      <c r="S326" s="7"/>
      <c r="V326" s="19"/>
    </row>
    <row r="327" spans="4:22" ht="13.2">
      <c r="D327" s="90"/>
      <c r="G327" s="90"/>
      <c r="L327" s="7"/>
      <c r="M327" s="91"/>
      <c r="N327" s="91"/>
      <c r="O327" s="91"/>
      <c r="P327" s="91"/>
      <c r="Q327" s="7"/>
      <c r="R327" s="7"/>
      <c r="S327" s="7"/>
      <c r="V327" s="19"/>
    </row>
    <row r="328" spans="4:22" ht="13.2">
      <c r="D328" s="90"/>
      <c r="G328" s="90"/>
      <c r="L328" s="7"/>
      <c r="M328" s="91"/>
      <c r="N328" s="91"/>
      <c r="O328" s="91"/>
      <c r="P328" s="91"/>
      <c r="Q328" s="7"/>
      <c r="R328" s="7"/>
      <c r="S328" s="7"/>
      <c r="V328" s="19"/>
    </row>
    <row r="329" spans="4:22" ht="13.2">
      <c r="D329" s="90"/>
      <c r="G329" s="90"/>
      <c r="L329" s="7"/>
      <c r="M329" s="91"/>
      <c r="N329" s="91"/>
      <c r="O329" s="91"/>
      <c r="P329" s="91"/>
      <c r="Q329" s="7"/>
      <c r="R329" s="7"/>
      <c r="S329" s="7"/>
      <c r="V329" s="19"/>
    </row>
    <row r="330" spans="4:22" ht="13.2">
      <c r="D330" s="90"/>
      <c r="G330" s="90"/>
      <c r="L330" s="7"/>
      <c r="M330" s="91"/>
      <c r="N330" s="91"/>
      <c r="O330" s="91"/>
      <c r="P330" s="91"/>
      <c r="Q330" s="7"/>
      <c r="R330" s="7"/>
      <c r="S330" s="7"/>
      <c r="V330" s="19"/>
    </row>
    <row r="331" spans="4:22" ht="13.2">
      <c r="D331" s="90"/>
      <c r="G331" s="90"/>
      <c r="L331" s="7"/>
      <c r="M331" s="91"/>
      <c r="N331" s="91"/>
      <c r="O331" s="91"/>
      <c r="P331" s="91"/>
      <c r="Q331" s="7"/>
      <c r="R331" s="7"/>
      <c r="S331" s="7"/>
      <c r="V331" s="19"/>
    </row>
    <row r="332" spans="4:22" ht="13.2">
      <c r="D332" s="90"/>
      <c r="G332" s="90"/>
      <c r="L332" s="7"/>
      <c r="M332" s="91"/>
      <c r="N332" s="91"/>
      <c r="O332" s="91"/>
      <c r="P332" s="91"/>
      <c r="Q332" s="7"/>
      <c r="R332" s="7"/>
      <c r="S332" s="7"/>
      <c r="V332" s="19"/>
    </row>
    <row r="333" spans="4:22" ht="13.2">
      <c r="D333" s="90"/>
      <c r="G333" s="90"/>
      <c r="L333" s="7"/>
      <c r="M333" s="91"/>
      <c r="N333" s="91"/>
      <c r="O333" s="91"/>
      <c r="P333" s="91"/>
      <c r="Q333" s="7"/>
      <c r="R333" s="7"/>
      <c r="S333" s="7"/>
      <c r="V333" s="19"/>
    </row>
    <row r="334" spans="4:22" ht="13.2">
      <c r="D334" s="90"/>
      <c r="G334" s="90"/>
      <c r="L334" s="7"/>
      <c r="M334" s="91"/>
      <c r="N334" s="91"/>
      <c r="O334" s="91"/>
      <c r="P334" s="91"/>
      <c r="Q334" s="7"/>
      <c r="R334" s="7"/>
      <c r="S334" s="7"/>
      <c r="V334" s="19"/>
    </row>
    <row r="335" spans="4:22" ht="13.2">
      <c r="D335" s="90"/>
      <c r="G335" s="90"/>
      <c r="L335" s="7"/>
      <c r="M335" s="91"/>
      <c r="N335" s="91"/>
      <c r="O335" s="91"/>
      <c r="P335" s="91"/>
      <c r="Q335" s="7"/>
      <c r="R335" s="7"/>
      <c r="S335" s="7"/>
      <c r="V335" s="19"/>
    </row>
    <row r="336" spans="4:22" ht="13.2">
      <c r="D336" s="90"/>
      <c r="G336" s="90"/>
      <c r="L336" s="7"/>
      <c r="M336" s="91"/>
      <c r="N336" s="91"/>
      <c r="O336" s="91"/>
      <c r="P336" s="91"/>
      <c r="Q336" s="7"/>
      <c r="R336" s="7"/>
      <c r="S336" s="7"/>
      <c r="V336" s="19"/>
    </row>
    <row r="337" spans="4:22" ht="13.2">
      <c r="D337" s="90"/>
      <c r="G337" s="90"/>
      <c r="L337" s="7"/>
      <c r="M337" s="91"/>
      <c r="N337" s="91"/>
      <c r="O337" s="91"/>
      <c r="P337" s="91"/>
      <c r="Q337" s="7"/>
      <c r="R337" s="7"/>
      <c r="S337" s="7"/>
      <c r="V337" s="19"/>
    </row>
    <row r="338" spans="4:22" ht="13.2">
      <c r="D338" s="90"/>
      <c r="G338" s="90"/>
      <c r="L338" s="7"/>
      <c r="M338" s="91"/>
      <c r="N338" s="91"/>
      <c r="O338" s="91"/>
      <c r="P338" s="91"/>
      <c r="Q338" s="7"/>
      <c r="R338" s="7"/>
      <c r="S338" s="7"/>
      <c r="V338" s="19"/>
    </row>
    <row r="339" spans="4:22" ht="13.2">
      <c r="D339" s="90"/>
      <c r="G339" s="90"/>
      <c r="L339" s="7"/>
      <c r="M339" s="91"/>
      <c r="N339" s="91"/>
      <c r="O339" s="91"/>
      <c r="P339" s="91"/>
      <c r="Q339" s="7"/>
      <c r="R339" s="7"/>
      <c r="S339" s="7"/>
      <c r="V339" s="19"/>
    </row>
    <row r="340" spans="4:22" ht="13.2">
      <c r="D340" s="90"/>
      <c r="G340" s="90"/>
      <c r="L340" s="7"/>
      <c r="M340" s="91"/>
      <c r="N340" s="91"/>
      <c r="O340" s="91"/>
      <c r="P340" s="91"/>
      <c r="Q340" s="7"/>
      <c r="R340" s="7"/>
      <c r="S340" s="7"/>
      <c r="V340" s="19"/>
    </row>
    <row r="341" spans="4:22" ht="13.2">
      <c r="D341" s="90"/>
      <c r="G341" s="90"/>
      <c r="L341" s="7"/>
      <c r="M341" s="91"/>
      <c r="N341" s="91"/>
      <c r="O341" s="91"/>
      <c r="P341" s="91"/>
      <c r="Q341" s="7"/>
      <c r="R341" s="7"/>
      <c r="S341" s="7"/>
      <c r="V341" s="19"/>
    </row>
    <row r="342" spans="4:22" ht="13.2">
      <c r="D342" s="90"/>
      <c r="G342" s="90"/>
      <c r="L342" s="7"/>
      <c r="M342" s="91"/>
      <c r="N342" s="91"/>
      <c r="O342" s="91"/>
      <c r="P342" s="91"/>
      <c r="Q342" s="7"/>
      <c r="R342" s="7"/>
      <c r="S342" s="7"/>
      <c r="V342" s="19"/>
    </row>
    <row r="343" spans="4:22" ht="13.2">
      <c r="D343" s="90"/>
      <c r="G343" s="90"/>
      <c r="L343" s="7"/>
      <c r="M343" s="91"/>
      <c r="N343" s="91"/>
      <c r="O343" s="91"/>
      <c r="P343" s="91"/>
      <c r="Q343" s="7"/>
      <c r="R343" s="7"/>
      <c r="S343" s="7"/>
      <c r="V343" s="19"/>
    </row>
    <row r="344" spans="4:22" ht="13.2">
      <c r="D344" s="90"/>
      <c r="G344" s="90"/>
      <c r="L344" s="7"/>
      <c r="M344" s="91"/>
      <c r="N344" s="91"/>
      <c r="O344" s="91"/>
      <c r="P344" s="91"/>
      <c r="Q344" s="7"/>
      <c r="R344" s="7"/>
      <c r="S344" s="7"/>
      <c r="V344" s="19"/>
    </row>
    <row r="345" spans="4:22" ht="13.2">
      <c r="D345" s="90"/>
      <c r="G345" s="90"/>
      <c r="L345" s="7"/>
      <c r="M345" s="91"/>
      <c r="N345" s="91"/>
      <c r="O345" s="91"/>
      <c r="P345" s="91"/>
      <c r="Q345" s="7"/>
      <c r="R345" s="7"/>
      <c r="S345" s="7"/>
      <c r="V345" s="19"/>
    </row>
    <row r="346" spans="4:22" ht="13.2">
      <c r="D346" s="90"/>
      <c r="G346" s="90"/>
      <c r="L346" s="7"/>
      <c r="M346" s="91"/>
      <c r="N346" s="91"/>
      <c r="O346" s="91"/>
      <c r="P346" s="91"/>
      <c r="Q346" s="7"/>
      <c r="R346" s="7"/>
      <c r="S346" s="7"/>
      <c r="V346" s="19"/>
    </row>
    <row r="347" spans="4:22" ht="13.2">
      <c r="D347" s="90"/>
      <c r="G347" s="90"/>
      <c r="L347" s="7"/>
      <c r="M347" s="91"/>
      <c r="N347" s="91"/>
      <c r="O347" s="91"/>
      <c r="P347" s="91"/>
      <c r="Q347" s="7"/>
      <c r="R347" s="7"/>
      <c r="S347" s="7"/>
      <c r="V347" s="19"/>
    </row>
    <row r="348" spans="4:22" ht="13.2">
      <c r="D348" s="90"/>
      <c r="G348" s="90"/>
      <c r="L348" s="7"/>
      <c r="M348" s="91"/>
      <c r="N348" s="91"/>
      <c r="O348" s="91"/>
      <c r="P348" s="91"/>
      <c r="Q348" s="7"/>
      <c r="R348" s="7"/>
      <c r="S348" s="7"/>
      <c r="V348" s="19"/>
    </row>
    <row r="349" spans="4:22" ht="13.2">
      <c r="D349" s="90"/>
      <c r="G349" s="90"/>
      <c r="L349" s="7"/>
      <c r="M349" s="91"/>
      <c r="N349" s="91"/>
      <c r="O349" s="91"/>
      <c r="P349" s="91"/>
      <c r="Q349" s="7"/>
      <c r="R349" s="7"/>
      <c r="S349" s="7"/>
      <c r="V349" s="19"/>
    </row>
    <row r="350" spans="4:22" ht="13.2">
      <c r="D350" s="90"/>
      <c r="G350" s="90"/>
      <c r="L350" s="7"/>
      <c r="M350" s="91"/>
      <c r="N350" s="91"/>
      <c r="O350" s="91"/>
      <c r="P350" s="91"/>
      <c r="Q350" s="7"/>
      <c r="R350" s="7"/>
      <c r="S350" s="7"/>
      <c r="V350" s="19"/>
    </row>
    <row r="351" spans="4:22" ht="13.2">
      <c r="D351" s="90"/>
      <c r="G351" s="90"/>
      <c r="L351" s="7"/>
      <c r="M351" s="91"/>
      <c r="N351" s="91"/>
      <c r="O351" s="91"/>
      <c r="P351" s="91"/>
      <c r="Q351" s="7"/>
      <c r="R351" s="7"/>
      <c r="S351" s="7"/>
      <c r="V351" s="19"/>
    </row>
    <row r="352" spans="4:22" ht="13.2">
      <c r="D352" s="90"/>
      <c r="G352" s="90"/>
      <c r="L352" s="7"/>
      <c r="M352" s="91"/>
      <c r="N352" s="91"/>
      <c r="O352" s="91"/>
      <c r="P352" s="91"/>
      <c r="Q352" s="7"/>
      <c r="R352" s="7"/>
      <c r="S352" s="7"/>
      <c r="V352" s="19"/>
    </row>
    <row r="353" spans="4:22" ht="13.2">
      <c r="D353" s="90"/>
      <c r="G353" s="90"/>
      <c r="L353" s="7"/>
      <c r="M353" s="91"/>
      <c r="N353" s="91"/>
      <c r="O353" s="91"/>
      <c r="P353" s="91"/>
      <c r="Q353" s="7"/>
      <c r="R353" s="7"/>
      <c r="S353" s="7"/>
      <c r="V353" s="19"/>
    </row>
    <row r="354" spans="4:22" ht="13.2">
      <c r="D354" s="90"/>
      <c r="G354" s="90"/>
      <c r="L354" s="7"/>
      <c r="M354" s="91"/>
      <c r="N354" s="91"/>
      <c r="O354" s="91"/>
      <c r="P354" s="91"/>
      <c r="Q354" s="7"/>
      <c r="R354" s="7"/>
      <c r="S354" s="7"/>
      <c r="V354" s="19"/>
    </row>
    <row r="355" spans="4:22" ht="13.2">
      <c r="D355" s="90"/>
      <c r="G355" s="90"/>
      <c r="L355" s="7"/>
      <c r="M355" s="91"/>
      <c r="N355" s="91"/>
      <c r="O355" s="91"/>
      <c r="P355" s="91"/>
      <c r="Q355" s="7"/>
      <c r="R355" s="7"/>
      <c r="S355" s="7"/>
      <c r="V355" s="19"/>
    </row>
    <row r="356" spans="4:22" ht="13.2">
      <c r="D356" s="90"/>
      <c r="G356" s="90"/>
      <c r="L356" s="7"/>
      <c r="M356" s="91"/>
      <c r="N356" s="91"/>
      <c r="O356" s="91"/>
      <c r="P356" s="91"/>
      <c r="Q356" s="7"/>
      <c r="R356" s="7"/>
      <c r="S356" s="7"/>
      <c r="V356" s="19"/>
    </row>
    <row r="357" spans="4:22" ht="13.2">
      <c r="D357" s="90"/>
      <c r="G357" s="90"/>
      <c r="L357" s="7"/>
      <c r="M357" s="91"/>
      <c r="N357" s="91"/>
      <c r="O357" s="91"/>
      <c r="P357" s="91"/>
      <c r="Q357" s="7"/>
      <c r="R357" s="7"/>
      <c r="S357" s="7"/>
      <c r="V357" s="19"/>
    </row>
    <row r="358" spans="4:22" ht="13.2">
      <c r="D358" s="90"/>
      <c r="G358" s="90"/>
      <c r="L358" s="7"/>
      <c r="M358" s="91"/>
      <c r="N358" s="91"/>
      <c r="O358" s="91"/>
      <c r="P358" s="91"/>
      <c r="Q358" s="7"/>
      <c r="R358" s="7"/>
      <c r="S358" s="7"/>
      <c r="V358" s="19"/>
    </row>
    <row r="359" spans="4:22" ht="13.2">
      <c r="D359" s="90"/>
      <c r="G359" s="90"/>
      <c r="L359" s="7"/>
      <c r="M359" s="91"/>
      <c r="N359" s="91"/>
      <c r="O359" s="91"/>
      <c r="P359" s="91"/>
      <c r="Q359" s="7"/>
      <c r="R359" s="7"/>
      <c r="S359" s="7"/>
      <c r="V359" s="19"/>
    </row>
    <row r="360" spans="4:22" ht="13.2">
      <c r="D360" s="90"/>
      <c r="G360" s="90"/>
      <c r="L360" s="7"/>
      <c r="M360" s="91"/>
      <c r="N360" s="91"/>
      <c r="O360" s="91"/>
      <c r="P360" s="91"/>
      <c r="Q360" s="7"/>
      <c r="R360" s="7"/>
      <c r="S360" s="7"/>
      <c r="V360" s="19"/>
    </row>
    <row r="361" spans="4:22" ht="13.2">
      <c r="D361" s="90"/>
      <c r="G361" s="90"/>
      <c r="L361" s="7"/>
      <c r="M361" s="91"/>
      <c r="N361" s="91"/>
      <c r="O361" s="91"/>
      <c r="P361" s="91"/>
      <c r="Q361" s="7"/>
      <c r="R361" s="7"/>
      <c r="S361" s="7"/>
      <c r="V361" s="19"/>
    </row>
    <row r="362" spans="4:22" ht="13.2">
      <c r="D362" s="90"/>
      <c r="G362" s="90"/>
      <c r="L362" s="7"/>
      <c r="M362" s="91"/>
      <c r="N362" s="91"/>
      <c r="O362" s="91"/>
      <c r="P362" s="91"/>
      <c r="Q362" s="7"/>
      <c r="R362" s="7"/>
      <c r="S362" s="7"/>
      <c r="V362" s="19"/>
    </row>
    <row r="363" spans="4:22" ht="13.2">
      <c r="D363" s="90"/>
      <c r="G363" s="90"/>
      <c r="L363" s="7"/>
      <c r="M363" s="91"/>
      <c r="N363" s="91"/>
      <c r="O363" s="91"/>
      <c r="P363" s="91"/>
      <c r="Q363" s="7"/>
      <c r="R363" s="7"/>
      <c r="S363" s="7"/>
      <c r="V363" s="19"/>
    </row>
    <row r="364" spans="4:22" ht="13.2">
      <c r="D364" s="90"/>
      <c r="G364" s="90"/>
      <c r="L364" s="7"/>
      <c r="M364" s="91"/>
      <c r="N364" s="91"/>
      <c r="O364" s="91"/>
      <c r="P364" s="91"/>
      <c r="Q364" s="7"/>
      <c r="R364" s="7"/>
      <c r="S364" s="7"/>
      <c r="V364" s="19"/>
    </row>
    <row r="365" spans="4:22" ht="13.2">
      <c r="D365" s="90"/>
      <c r="G365" s="90"/>
      <c r="L365" s="7"/>
      <c r="M365" s="91"/>
      <c r="N365" s="91"/>
      <c r="O365" s="91"/>
      <c r="P365" s="91"/>
      <c r="Q365" s="7"/>
      <c r="R365" s="7"/>
      <c r="S365" s="7"/>
      <c r="V365" s="19"/>
    </row>
    <row r="366" spans="4:22" ht="13.2">
      <c r="D366" s="90"/>
      <c r="G366" s="90"/>
      <c r="L366" s="7"/>
      <c r="M366" s="91"/>
      <c r="N366" s="91"/>
      <c r="O366" s="91"/>
      <c r="P366" s="91"/>
      <c r="Q366" s="7"/>
      <c r="R366" s="7"/>
      <c r="S366" s="7"/>
      <c r="V366" s="19"/>
    </row>
    <row r="367" spans="4:22" ht="13.2">
      <c r="D367" s="90"/>
      <c r="G367" s="90"/>
      <c r="L367" s="7"/>
      <c r="M367" s="91"/>
      <c r="N367" s="91"/>
      <c r="O367" s="91"/>
      <c r="P367" s="91"/>
      <c r="Q367" s="7"/>
      <c r="R367" s="7"/>
      <c r="S367" s="7"/>
      <c r="V367" s="19"/>
    </row>
    <row r="368" spans="4:22" ht="13.2">
      <c r="D368" s="90"/>
      <c r="G368" s="90"/>
      <c r="L368" s="7"/>
      <c r="M368" s="91"/>
      <c r="N368" s="91"/>
      <c r="O368" s="91"/>
      <c r="P368" s="91"/>
      <c r="Q368" s="7"/>
      <c r="R368" s="7"/>
      <c r="S368" s="7"/>
      <c r="V368" s="19"/>
    </row>
    <row r="369" spans="4:22" ht="13.2">
      <c r="D369" s="90"/>
      <c r="G369" s="90"/>
      <c r="L369" s="7"/>
      <c r="M369" s="91"/>
      <c r="N369" s="91"/>
      <c r="O369" s="91"/>
      <c r="P369" s="91"/>
      <c r="Q369" s="7"/>
      <c r="R369" s="7"/>
      <c r="S369" s="7"/>
      <c r="V369" s="19"/>
    </row>
    <row r="370" spans="4:22" ht="13.2">
      <c r="D370" s="90"/>
      <c r="G370" s="90"/>
      <c r="L370" s="7"/>
      <c r="M370" s="91"/>
      <c r="N370" s="91"/>
      <c r="O370" s="91"/>
      <c r="P370" s="91"/>
      <c r="Q370" s="7"/>
      <c r="R370" s="7"/>
      <c r="S370" s="7"/>
      <c r="V370" s="19"/>
    </row>
    <row r="371" spans="4:22" ht="13.2">
      <c r="D371" s="90"/>
      <c r="G371" s="90"/>
      <c r="L371" s="7"/>
      <c r="M371" s="91"/>
      <c r="N371" s="91"/>
      <c r="O371" s="91"/>
      <c r="P371" s="91"/>
      <c r="Q371" s="7"/>
      <c r="R371" s="7"/>
      <c r="S371" s="7"/>
      <c r="V371" s="19"/>
    </row>
    <row r="372" spans="4:22" ht="13.2">
      <c r="D372" s="90"/>
      <c r="G372" s="90"/>
      <c r="L372" s="7"/>
      <c r="M372" s="91"/>
      <c r="N372" s="91"/>
      <c r="O372" s="91"/>
      <c r="P372" s="91"/>
      <c r="Q372" s="7"/>
      <c r="R372" s="7"/>
      <c r="S372" s="7"/>
      <c r="V372" s="19"/>
    </row>
    <row r="373" spans="4:22" ht="13.2">
      <c r="D373" s="90"/>
      <c r="G373" s="90"/>
      <c r="L373" s="7"/>
      <c r="M373" s="91"/>
      <c r="N373" s="91"/>
      <c r="O373" s="91"/>
      <c r="P373" s="91"/>
      <c r="Q373" s="7"/>
      <c r="R373" s="7"/>
      <c r="S373" s="7"/>
      <c r="V373" s="19"/>
    </row>
    <row r="374" spans="4:22" ht="13.2">
      <c r="D374" s="90"/>
      <c r="G374" s="90"/>
      <c r="L374" s="7"/>
      <c r="M374" s="91"/>
      <c r="N374" s="91"/>
      <c r="O374" s="91"/>
      <c r="P374" s="91"/>
      <c r="Q374" s="7"/>
      <c r="R374" s="7"/>
      <c r="S374" s="7"/>
      <c r="V374" s="19"/>
    </row>
    <row r="375" spans="4:22" ht="13.2">
      <c r="D375" s="90"/>
      <c r="G375" s="90"/>
      <c r="L375" s="7"/>
      <c r="M375" s="91"/>
      <c r="N375" s="91"/>
      <c r="O375" s="91"/>
      <c r="P375" s="91"/>
      <c r="Q375" s="7"/>
      <c r="R375" s="7"/>
      <c r="S375" s="7"/>
      <c r="V375" s="19"/>
    </row>
    <row r="376" spans="4:22" ht="13.2">
      <c r="D376" s="90"/>
      <c r="G376" s="90"/>
      <c r="L376" s="7"/>
      <c r="M376" s="91"/>
      <c r="N376" s="91"/>
      <c r="O376" s="91"/>
      <c r="P376" s="91"/>
      <c r="Q376" s="7"/>
      <c r="R376" s="7"/>
      <c r="S376" s="7"/>
      <c r="V376" s="19"/>
    </row>
    <row r="377" spans="4:22" ht="13.2">
      <c r="D377" s="90"/>
      <c r="G377" s="90"/>
      <c r="L377" s="7"/>
      <c r="M377" s="91"/>
      <c r="N377" s="91"/>
      <c r="O377" s="91"/>
      <c r="P377" s="91"/>
      <c r="Q377" s="7"/>
      <c r="R377" s="7"/>
      <c r="S377" s="7"/>
      <c r="V377" s="19"/>
    </row>
    <row r="378" spans="4:22" ht="13.2">
      <c r="D378" s="90"/>
      <c r="G378" s="90"/>
      <c r="L378" s="7"/>
      <c r="M378" s="91"/>
      <c r="N378" s="91"/>
      <c r="O378" s="91"/>
      <c r="P378" s="91"/>
      <c r="Q378" s="7"/>
      <c r="R378" s="7"/>
      <c r="S378" s="7"/>
      <c r="V378" s="19"/>
    </row>
    <row r="379" spans="4:22" ht="13.2">
      <c r="D379" s="90"/>
      <c r="G379" s="90"/>
      <c r="L379" s="7"/>
      <c r="M379" s="91"/>
      <c r="N379" s="91"/>
      <c r="O379" s="91"/>
      <c r="P379" s="91"/>
      <c r="Q379" s="7"/>
      <c r="R379" s="7"/>
      <c r="S379" s="7"/>
      <c r="V379" s="19"/>
    </row>
    <row r="380" spans="4:22" ht="13.2">
      <c r="D380" s="90"/>
      <c r="G380" s="90"/>
      <c r="L380" s="7"/>
      <c r="M380" s="91"/>
      <c r="N380" s="91"/>
      <c r="O380" s="91"/>
      <c r="P380" s="91"/>
      <c r="Q380" s="7"/>
      <c r="R380" s="7"/>
      <c r="S380" s="7"/>
      <c r="V380" s="19"/>
    </row>
    <row r="381" spans="4:22" ht="13.2">
      <c r="D381" s="90"/>
      <c r="G381" s="90"/>
      <c r="L381" s="7"/>
      <c r="M381" s="91"/>
      <c r="N381" s="91"/>
      <c r="O381" s="91"/>
      <c r="P381" s="91"/>
      <c r="Q381" s="7"/>
      <c r="R381" s="7"/>
      <c r="S381" s="7"/>
      <c r="V381" s="19"/>
    </row>
    <row r="382" spans="4:22" ht="13.2">
      <c r="D382" s="90"/>
      <c r="G382" s="90"/>
      <c r="L382" s="7"/>
      <c r="M382" s="91"/>
      <c r="N382" s="91"/>
      <c r="O382" s="91"/>
      <c r="P382" s="91"/>
      <c r="Q382" s="7"/>
      <c r="R382" s="7"/>
      <c r="S382" s="7"/>
      <c r="V382" s="19"/>
    </row>
    <row r="383" spans="4:22" ht="13.2">
      <c r="D383" s="90"/>
      <c r="G383" s="90"/>
      <c r="L383" s="7"/>
      <c r="M383" s="91"/>
      <c r="N383" s="91"/>
      <c r="O383" s="91"/>
      <c r="P383" s="91"/>
      <c r="Q383" s="7"/>
      <c r="R383" s="7"/>
      <c r="S383" s="7"/>
      <c r="V383" s="19"/>
    </row>
    <row r="384" spans="4:22" ht="13.2">
      <c r="D384" s="90"/>
      <c r="G384" s="90"/>
      <c r="L384" s="7"/>
      <c r="M384" s="91"/>
      <c r="N384" s="91"/>
      <c r="O384" s="91"/>
      <c r="P384" s="91"/>
      <c r="Q384" s="7"/>
      <c r="R384" s="7"/>
      <c r="S384" s="7"/>
      <c r="V384" s="19"/>
    </row>
    <row r="385" spans="4:22" ht="13.2">
      <c r="D385" s="90"/>
      <c r="G385" s="90"/>
      <c r="L385" s="7"/>
      <c r="M385" s="91"/>
      <c r="N385" s="91"/>
      <c r="O385" s="91"/>
      <c r="P385" s="91"/>
      <c r="Q385" s="7"/>
      <c r="R385" s="7"/>
      <c r="S385" s="7"/>
      <c r="V385" s="19"/>
    </row>
    <row r="386" spans="4:22" ht="13.2">
      <c r="D386" s="90"/>
      <c r="G386" s="90"/>
      <c r="L386" s="7"/>
      <c r="M386" s="91"/>
      <c r="N386" s="91"/>
      <c r="O386" s="91"/>
      <c r="P386" s="91"/>
      <c r="Q386" s="7"/>
      <c r="R386" s="7"/>
      <c r="S386" s="7"/>
      <c r="V386" s="19"/>
    </row>
    <row r="387" spans="4:22" ht="13.2">
      <c r="D387" s="90"/>
      <c r="G387" s="90"/>
      <c r="L387" s="7"/>
      <c r="M387" s="91"/>
      <c r="N387" s="91"/>
      <c r="O387" s="91"/>
      <c r="P387" s="91"/>
      <c r="Q387" s="7"/>
      <c r="R387" s="7"/>
      <c r="S387" s="7"/>
      <c r="V387" s="19"/>
    </row>
    <row r="388" spans="4:22" ht="13.2">
      <c r="D388" s="90"/>
      <c r="G388" s="90"/>
      <c r="L388" s="7"/>
      <c r="M388" s="91"/>
      <c r="N388" s="91"/>
      <c r="O388" s="91"/>
      <c r="P388" s="91"/>
      <c r="Q388" s="7"/>
      <c r="R388" s="7"/>
      <c r="S388" s="7"/>
      <c r="V388" s="19"/>
    </row>
    <row r="389" spans="4:22" ht="13.2">
      <c r="D389" s="90"/>
      <c r="G389" s="90"/>
      <c r="L389" s="7"/>
      <c r="M389" s="91"/>
      <c r="N389" s="91"/>
      <c r="O389" s="91"/>
      <c r="P389" s="91"/>
      <c r="Q389" s="7"/>
      <c r="R389" s="7"/>
      <c r="S389" s="7"/>
      <c r="V389" s="19"/>
    </row>
    <row r="390" spans="4:22" ht="13.2">
      <c r="D390" s="90"/>
      <c r="G390" s="90"/>
      <c r="L390" s="7"/>
      <c r="M390" s="91"/>
      <c r="N390" s="91"/>
      <c r="O390" s="91"/>
      <c r="P390" s="91"/>
      <c r="Q390" s="7"/>
      <c r="R390" s="7"/>
      <c r="S390" s="7"/>
      <c r="V390" s="19"/>
    </row>
    <row r="391" spans="4:22" ht="13.2">
      <c r="D391" s="90"/>
      <c r="G391" s="90"/>
      <c r="L391" s="7"/>
      <c r="M391" s="91"/>
      <c r="N391" s="91"/>
      <c r="O391" s="91"/>
      <c r="P391" s="91"/>
      <c r="Q391" s="7"/>
      <c r="R391" s="7"/>
      <c r="S391" s="7"/>
      <c r="V391" s="19"/>
    </row>
    <row r="392" spans="4:22" ht="13.2">
      <c r="D392" s="90"/>
      <c r="G392" s="90"/>
      <c r="L392" s="7"/>
      <c r="M392" s="91"/>
      <c r="N392" s="91"/>
      <c r="O392" s="91"/>
      <c r="P392" s="91"/>
      <c r="Q392" s="7"/>
      <c r="R392" s="7"/>
      <c r="S392" s="7"/>
      <c r="V392" s="19"/>
    </row>
    <row r="393" spans="4:22" ht="13.2">
      <c r="D393" s="90"/>
      <c r="G393" s="90"/>
      <c r="L393" s="7"/>
      <c r="M393" s="91"/>
      <c r="N393" s="91"/>
      <c r="O393" s="91"/>
      <c r="P393" s="91"/>
      <c r="Q393" s="7"/>
      <c r="R393" s="7"/>
      <c r="S393" s="7"/>
      <c r="V393" s="19"/>
    </row>
    <row r="394" spans="4:22" ht="13.2">
      <c r="D394" s="90"/>
      <c r="G394" s="90"/>
      <c r="L394" s="7"/>
      <c r="M394" s="91"/>
      <c r="N394" s="91"/>
      <c r="O394" s="91"/>
      <c r="P394" s="91"/>
      <c r="Q394" s="7"/>
      <c r="R394" s="7"/>
      <c r="S394" s="7"/>
      <c r="V394" s="19"/>
    </row>
    <row r="395" spans="4:22" ht="13.2">
      <c r="D395" s="90"/>
      <c r="G395" s="90"/>
      <c r="L395" s="7"/>
      <c r="M395" s="91"/>
      <c r="N395" s="91"/>
      <c r="O395" s="91"/>
      <c r="P395" s="91"/>
      <c r="Q395" s="7"/>
      <c r="R395" s="7"/>
      <c r="S395" s="7"/>
      <c r="V395" s="19"/>
    </row>
    <row r="396" spans="4:22" ht="13.2">
      <c r="D396" s="90"/>
      <c r="G396" s="90"/>
      <c r="L396" s="7"/>
      <c r="M396" s="91"/>
      <c r="N396" s="91"/>
      <c r="O396" s="91"/>
      <c r="P396" s="91"/>
      <c r="Q396" s="7"/>
      <c r="R396" s="7"/>
      <c r="S396" s="7"/>
      <c r="V396" s="19"/>
    </row>
    <row r="397" spans="4:22" ht="13.2">
      <c r="D397" s="90"/>
      <c r="G397" s="90"/>
      <c r="L397" s="7"/>
      <c r="M397" s="91"/>
      <c r="N397" s="91"/>
      <c r="O397" s="91"/>
      <c r="P397" s="91"/>
      <c r="Q397" s="7"/>
      <c r="R397" s="7"/>
      <c r="S397" s="7"/>
      <c r="V397" s="19"/>
    </row>
    <row r="398" spans="4:22" ht="13.2">
      <c r="D398" s="90"/>
      <c r="G398" s="90"/>
      <c r="L398" s="7"/>
      <c r="M398" s="91"/>
      <c r="N398" s="91"/>
      <c r="O398" s="91"/>
      <c r="P398" s="91"/>
      <c r="Q398" s="7"/>
      <c r="R398" s="7"/>
      <c r="S398" s="7"/>
      <c r="V398" s="19"/>
    </row>
    <row r="399" spans="4:22" ht="13.2">
      <c r="D399" s="90"/>
      <c r="G399" s="90"/>
      <c r="L399" s="7"/>
      <c r="M399" s="91"/>
      <c r="N399" s="91"/>
      <c r="O399" s="91"/>
      <c r="P399" s="91"/>
      <c r="Q399" s="7"/>
      <c r="R399" s="7"/>
      <c r="S399" s="7"/>
      <c r="V399" s="19"/>
    </row>
    <row r="400" spans="4:22" ht="13.2">
      <c r="D400" s="90"/>
      <c r="G400" s="90"/>
      <c r="L400" s="7"/>
      <c r="M400" s="91"/>
      <c r="N400" s="91"/>
      <c r="O400" s="91"/>
      <c r="P400" s="91"/>
      <c r="Q400" s="7"/>
      <c r="R400" s="7"/>
      <c r="S400" s="7"/>
      <c r="V400" s="19"/>
    </row>
    <row r="401" spans="4:22" ht="13.2">
      <c r="D401" s="90"/>
      <c r="G401" s="90"/>
      <c r="L401" s="7"/>
      <c r="M401" s="91"/>
      <c r="N401" s="91"/>
      <c r="O401" s="91"/>
      <c r="P401" s="91"/>
      <c r="Q401" s="7"/>
      <c r="R401" s="7"/>
      <c r="S401" s="7"/>
      <c r="V401" s="19"/>
    </row>
    <row r="402" spans="4:22" ht="13.2">
      <c r="D402" s="90"/>
      <c r="G402" s="90"/>
      <c r="L402" s="7"/>
      <c r="M402" s="91"/>
      <c r="N402" s="91"/>
      <c r="O402" s="91"/>
      <c r="P402" s="91"/>
      <c r="Q402" s="7"/>
      <c r="R402" s="7"/>
      <c r="S402" s="7"/>
      <c r="V402" s="19"/>
    </row>
    <row r="403" spans="4:22" ht="13.2">
      <c r="D403" s="90"/>
      <c r="G403" s="90"/>
      <c r="L403" s="7"/>
      <c r="M403" s="91"/>
      <c r="N403" s="91"/>
      <c r="O403" s="91"/>
      <c r="P403" s="91"/>
      <c r="Q403" s="7"/>
      <c r="R403" s="7"/>
      <c r="S403" s="7"/>
      <c r="V403" s="19"/>
    </row>
    <row r="404" spans="4:22" ht="13.2">
      <c r="D404" s="90"/>
      <c r="G404" s="90"/>
      <c r="L404" s="7"/>
      <c r="M404" s="91"/>
      <c r="N404" s="91"/>
      <c r="O404" s="91"/>
      <c r="P404" s="91"/>
      <c r="Q404" s="7"/>
      <c r="R404" s="7"/>
      <c r="S404" s="7"/>
      <c r="V404" s="19"/>
    </row>
    <row r="405" spans="4:22" ht="13.2">
      <c r="D405" s="90"/>
      <c r="G405" s="90"/>
      <c r="L405" s="7"/>
      <c r="M405" s="91"/>
      <c r="N405" s="91"/>
      <c r="O405" s="91"/>
      <c r="P405" s="91"/>
      <c r="Q405" s="7"/>
      <c r="R405" s="7"/>
      <c r="S405" s="7"/>
      <c r="V405" s="19"/>
    </row>
    <row r="406" spans="4:22" ht="13.2">
      <c r="D406" s="90"/>
      <c r="G406" s="90"/>
      <c r="L406" s="7"/>
      <c r="M406" s="91"/>
      <c r="N406" s="91"/>
      <c r="O406" s="91"/>
      <c r="P406" s="91"/>
      <c r="Q406" s="7"/>
      <c r="R406" s="7"/>
      <c r="S406" s="7"/>
      <c r="V406" s="19"/>
    </row>
    <row r="407" spans="4:22" ht="13.2">
      <c r="D407" s="90"/>
      <c r="G407" s="90"/>
      <c r="L407" s="7"/>
      <c r="M407" s="91"/>
      <c r="N407" s="91"/>
      <c r="O407" s="91"/>
      <c r="P407" s="91"/>
      <c r="Q407" s="7"/>
      <c r="R407" s="7"/>
      <c r="S407" s="7"/>
      <c r="V407" s="19"/>
    </row>
    <row r="408" spans="4:22" ht="13.2">
      <c r="D408" s="90"/>
      <c r="G408" s="90"/>
      <c r="L408" s="7"/>
      <c r="M408" s="91"/>
      <c r="N408" s="91"/>
      <c r="O408" s="91"/>
      <c r="P408" s="91"/>
      <c r="Q408" s="7"/>
      <c r="R408" s="7"/>
      <c r="S408" s="7"/>
      <c r="V408" s="19"/>
    </row>
    <row r="409" spans="4:22" ht="13.2">
      <c r="D409" s="90"/>
      <c r="G409" s="90"/>
      <c r="L409" s="7"/>
      <c r="M409" s="91"/>
      <c r="N409" s="91"/>
      <c r="O409" s="91"/>
      <c r="P409" s="91"/>
      <c r="Q409" s="7"/>
      <c r="R409" s="7"/>
      <c r="S409" s="7"/>
      <c r="V409" s="19"/>
    </row>
    <row r="410" spans="4:22" ht="13.2">
      <c r="D410" s="90"/>
      <c r="G410" s="90"/>
      <c r="L410" s="7"/>
      <c r="M410" s="91"/>
      <c r="N410" s="91"/>
      <c r="O410" s="91"/>
      <c r="P410" s="91"/>
      <c r="Q410" s="7"/>
      <c r="R410" s="7"/>
      <c r="S410" s="7"/>
      <c r="V410" s="19"/>
    </row>
    <row r="411" spans="4:22" ht="13.2">
      <c r="D411" s="90"/>
      <c r="G411" s="90"/>
      <c r="L411" s="7"/>
      <c r="M411" s="91"/>
      <c r="N411" s="91"/>
      <c r="O411" s="91"/>
      <c r="P411" s="91"/>
      <c r="Q411" s="7"/>
      <c r="R411" s="7"/>
      <c r="S411" s="7"/>
      <c r="V411" s="19"/>
    </row>
    <row r="412" spans="4:22" ht="13.2">
      <c r="D412" s="90"/>
      <c r="G412" s="90"/>
      <c r="L412" s="7"/>
      <c r="M412" s="91"/>
      <c r="N412" s="91"/>
      <c r="O412" s="91"/>
      <c r="P412" s="91"/>
      <c r="Q412" s="7"/>
      <c r="R412" s="7"/>
      <c r="S412" s="7"/>
      <c r="V412" s="19"/>
    </row>
    <row r="413" spans="4:22" ht="13.2">
      <c r="D413" s="90"/>
      <c r="G413" s="90"/>
      <c r="L413" s="7"/>
      <c r="M413" s="91"/>
      <c r="N413" s="91"/>
      <c r="O413" s="91"/>
      <c r="P413" s="91"/>
      <c r="Q413" s="7"/>
      <c r="R413" s="7"/>
      <c r="S413" s="7"/>
      <c r="V413" s="19"/>
    </row>
    <row r="414" spans="4:22" ht="13.2">
      <c r="D414" s="90"/>
      <c r="G414" s="90"/>
      <c r="L414" s="7"/>
      <c r="M414" s="91"/>
      <c r="N414" s="91"/>
      <c r="O414" s="91"/>
      <c r="P414" s="91"/>
      <c r="Q414" s="7"/>
      <c r="R414" s="7"/>
      <c r="S414" s="7"/>
      <c r="V414" s="19"/>
    </row>
    <row r="415" spans="4:22" ht="13.2">
      <c r="D415" s="90"/>
      <c r="G415" s="90"/>
      <c r="L415" s="7"/>
      <c r="M415" s="91"/>
      <c r="N415" s="91"/>
      <c r="O415" s="91"/>
      <c r="P415" s="91"/>
      <c r="Q415" s="7"/>
      <c r="R415" s="7"/>
      <c r="S415" s="7"/>
      <c r="V415" s="19"/>
    </row>
    <row r="416" spans="4:22" ht="13.2">
      <c r="D416" s="90"/>
      <c r="G416" s="90"/>
      <c r="L416" s="7"/>
      <c r="M416" s="91"/>
      <c r="N416" s="91"/>
      <c r="O416" s="91"/>
      <c r="P416" s="91"/>
      <c r="Q416" s="7"/>
      <c r="R416" s="7"/>
      <c r="S416" s="7"/>
      <c r="V416" s="19"/>
    </row>
    <row r="417" spans="4:22" ht="13.2">
      <c r="D417" s="90"/>
      <c r="G417" s="90"/>
      <c r="L417" s="7"/>
      <c r="M417" s="91"/>
      <c r="N417" s="91"/>
      <c r="O417" s="91"/>
      <c r="P417" s="91"/>
      <c r="Q417" s="7"/>
      <c r="R417" s="7"/>
      <c r="S417" s="7"/>
      <c r="V417" s="19"/>
    </row>
    <row r="418" spans="4:22" ht="13.2">
      <c r="D418" s="90"/>
      <c r="G418" s="90"/>
      <c r="L418" s="7"/>
      <c r="M418" s="91"/>
      <c r="N418" s="91"/>
      <c r="O418" s="91"/>
      <c r="P418" s="91"/>
      <c r="Q418" s="7"/>
      <c r="R418" s="7"/>
      <c r="S418" s="7"/>
      <c r="V418" s="19"/>
    </row>
    <row r="419" spans="4:22" ht="13.2">
      <c r="D419" s="90"/>
      <c r="G419" s="90"/>
      <c r="L419" s="7"/>
      <c r="M419" s="91"/>
      <c r="N419" s="91"/>
      <c r="O419" s="91"/>
      <c r="P419" s="91"/>
      <c r="Q419" s="7"/>
      <c r="R419" s="7"/>
      <c r="S419" s="7"/>
      <c r="V419" s="19"/>
    </row>
    <row r="420" spans="4:22" ht="13.2">
      <c r="D420" s="90"/>
      <c r="G420" s="90"/>
      <c r="L420" s="7"/>
      <c r="M420" s="91"/>
      <c r="N420" s="91"/>
      <c r="O420" s="91"/>
      <c r="P420" s="91"/>
      <c r="Q420" s="7"/>
      <c r="R420" s="7"/>
      <c r="S420" s="7"/>
      <c r="V420" s="19"/>
    </row>
    <row r="421" spans="4:22" ht="13.2">
      <c r="D421" s="90"/>
      <c r="G421" s="90"/>
      <c r="L421" s="7"/>
      <c r="M421" s="91"/>
      <c r="N421" s="91"/>
      <c r="O421" s="91"/>
      <c r="P421" s="91"/>
      <c r="Q421" s="7"/>
      <c r="R421" s="7"/>
      <c r="S421" s="7"/>
      <c r="V421" s="19"/>
    </row>
    <row r="422" spans="4:22" ht="13.2">
      <c r="D422" s="90"/>
      <c r="G422" s="90"/>
      <c r="L422" s="7"/>
      <c r="M422" s="91"/>
      <c r="N422" s="91"/>
      <c r="O422" s="91"/>
      <c r="P422" s="91"/>
      <c r="Q422" s="7"/>
      <c r="R422" s="7"/>
      <c r="S422" s="7"/>
      <c r="V422" s="19"/>
    </row>
    <row r="423" spans="4:22" ht="13.2">
      <c r="D423" s="90"/>
      <c r="G423" s="90"/>
      <c r="L423" s="7"/>
      <c r="M423" s="91"/>
      <c r="N423" s="91"/>
      <c r="O423" s="91"/>
      <c r="P423" s="91"/>
      <c r="Q423" s="7"/>
      <c r="R423" s="7"/>
      <c r="S423" s="7"/>
      <c r="V423" s="19"/>
    </row>
    <row r="424" spans="4:22" ht="13.2">
      <c r="D424" s="90"/>
      <c r="G424" s="90"/>
      <c r="L424" s="7"/>
      <c r="M424" s="91"/>
      <c r="N424" s="91"/>
      <c r="O424" s="91"/>
      <c r="P424" s="91"/>
      <c r="Q424" s="7"/>
      <c r="R424" s="7"/>
      <c r="S424" s="7"/>
      <c r="V424" s="19"/>
    </row>
    <row r="425" spans="4:22" ht="13.2">
      <c r="D425" s="90"/>
      <c r="G425" s="90"/>
      <c r="L425" s="7"/>
      <c r="M425" s="91"/>
      <c r="N425" s="91"/>
      <c r="O425" s="91"/>
      <c r="P425" s="91"/>
      <c r="Q425" s="7"/>
      <c r="R425" s="7"/>
      <c r="S425" s="7"/>
      <c r="V425" s="19"/>
    </row>
    <row r="426" spans="4:22" ht="13.2">
      <c r="D426" s="90"/>
      <c r="G426" s="90"/>
      <c r="L426" s="7"/>
      <c r="M426" s="91"/>
      <c r="N426" s="91"/>
      <c r="O426" s="91"/>
      <c r="P426" s="91"/>
      <c r="Q426" s="7"/>
      <c r="R426" s="7"/>
      <c r="S426" s="7"/>
      <c r="V426" s="19"/>
    </row>
    <row r="427" spans="4:22" ht="13.2">
      <c r="D427" s="90"/>
      <c r="G427" s="90"/>
      <c r="L427" s="7"/>
      <c r="M427" s="91"/>
      <c r="N427" s="91"/>
      <c r="O427" s="91"/>
      <c r="P427" s="91"/>
      <c r="Q427" s="7"/>
      <c r="R427" s="7"/>
      <c r="S427" s="7"/>
      <c r="V427" s="19"/>
    </row>
    <row r="428" spans="4:22" ht="13.2">
      <c r="D428" s="90"/>
      <c r="G428" s="90"/>
      <c r="L428" s="7"/>
      <c r="M428" s="91"/>
      <c r="N428" s="91"/>
      <c r="O428" s="91"/>
      <c r="P428" s="91"/>
      <c r="Q428" s="7"/>
      <c r="R428" s="7"/>
      <c r="S428" s="7"/>
      <c r="V428" s="19"/>
    </row>
    <row r="429" spans="4:22" ht="13.2">
      <c r="D429" s="90"/>
      <c r="G429" s="90"/>
      <c r="L429" s="7"/>
      <c r="M429" s="91"/>
      <c r="N429" s="91"/>
      <c r="O429" s="91"/>
      <c r="P429" s="91"/>
      <c r="Q429" s="7"/>
      <c r="R429" s="7"/>
      <c r="S429" s="7"/>
      <c r="V429" s="19"/>
    </row>
    <row r="430" spans="4:22" ht="13.2">
      <c r="D430" s="90"/>
      <c r="G430" s="90"/>
      <c r="L430" s="7"/>
      <c r="M430" s="91"/>
      <c r="N430" s="91"/>
      <c r="O430" s="91"/>
      <c r="P430" s="91"/>
      <c r="Q430" s="7"/>
      <c r="R430" s="7"/>
      <c r="S430" s="7"/>
      <c r="V430" s="19"/>
    </row>
    <row r="431" spans="4:22" ht="13.2">
      <c r="D431" s="90"/>
      <c r="G431" s="90"/>
      <c r="L431" s="7"/>
      <c r="M431" s="91"/>
      <c r="N431" s="91"/>
      <c r="O431" s="91"/>
      <c r="P431" s="91"/>
      <c r="Q431" s="7"/>
      <c r="R431" s="7"/>
      <c r="S431" s="7"/>
      <c r="V431" s="19"/>
    </row>
    <row r="432" spans="4:22" ht="13.2">
      <c r="D432" s="90"/>
      <c r="G432" s="90"/>
      <c r="L432" s="7"/>
      <c r="M432" s="91"/>
      <c r="N432" s="91"/>
      <c r="O432" s="91"/>
      <c r="P432" s="91"/>
      <c r="Q432" s="7"/>
      <c r="R432" s="7"/>
      <c r="S432" s="7"/>
      <c r="V432" s="19"/>
    </row>
    <row r="433" spans="4:22" ht="13.2">
      <c r="D433" s="90"/>
      <c r="G433" s="90"/>
      <c r="L433" s="7"/>
      <c r="M433" s="91"/>
      <c r="N433" s="91"/>
      <c r="O433" s="91"/>
      <c r="P433" s="91"/>
      <c r="Q433" s="7"/>
      <c r="R433" s="7"/>
      <c r="S433" s="7"/>
      <c r="V433" s="19"/>
    </row>
    <row r="434" spans="4:22" ht="13.2">
      <c r="D434" s="90"/>
      <c r="G434" s="90"/>
      <c r="L434" s="7"/>
      <c r="M434" s="91"/>
      <c r="N434" s="91"/>
      <c r="O434" s="91"/>
      <c r="P434" s="91"/>
      <c r="Q434" s="7"/>
      <c r="R434" s="7"/>
      <c r="S434" s="7"/>
      <c r="V434" s="19"/>
    </row>
    <row r="435" spans="4:22" ht="13.2">
      <c r="D435" s="90"/>
      <c r="G435" s="90"/>
      <c r="L435" s="7"/>
      <c r="M435" s="91"/>
      <c r="N435" s="91"/>
      <c r="O435" s="91"/>
      <c r="P435" s="91"/>
      <c r="Q435" s="7"/>
      <c r="R435" s="7"/>
      <c r="S435" s="7"/>
      <c r="V435" s="19"/>
    </row>
    <row r="436" spans="4:22" ht="13.2">
      <c r="D436" s="90"/>
      <c r="G436" s="90"/>
      <c r="L436" s="7"/>
      <c r="M436" s="91"/>
      <c r="N436" s="91"/>
      <c r="O436" s="91"/>
      <c r="P436" s="91"/>
      <c r="Q436" s="7"/>
      <c r="R436" s="7"/>
      <c r="S436" s="7"/>
      <c r="V436" s="19"/>
    </row>
    <row r="437" spans="4:22" ht="13.2">
      <c r="D437" s="90"/>
      <c r="G437" s="90"/>
      <c r="L437" s="7"/>
      <c r="M437" s="91"/>
      <c r="N437" s="91"/>
      <c r="O437" s="91"/>
      <c r="P437" s="91"/>
      <c r="Q437" s="7"/>
      <c r="R437" s="7"/>
      <c r="S437" s="7"/>
      <c r="V437" s="19"/>
    </row>
    <row r="438" spans="4:22" ht="13.2">
      <c r="D438" s="90"/>
      <c r="G438" s="90"/>
      <c r="L438" s="7"/>
      <c r="M438" s="91"/>
      <c r="N438" s="91"/>
      <c r="O438" s="91"/>
      <c r="P438" s="91"/>
      <c r="Q438" s="7"/>
      <c r="R438" s="7"/>
      <c r="S438" s="7"/>
      <c r="V438" s="19"/>
    </row>
    <row r="439" spans="4:22" ht="13.2">
      <c r="D439" s="90"/>
      <c r="G439" s="90"/>
      <c r="L439" s="7"/>
      <c r="M439" s="91"/>
      <c r="N439" s="91"/>
      <c r="O439" s="91"/>
      <c r="P439" s="91"/>
      <c r="Q439" s="7"/>
      <c r="R439" s="7"/>
      <c r="S439" s="7"/>
      <c r="V439" s="19"/>
    </row>
    <row r="440" spans="4:22" ht="13.2">
      <c r="D440" s="90"/>
      <c r="G440" s="90"/>
      <c r="L440" s="7"/>
      <c r="M440" s="91"/>
      <c r="N440" s="91"/>
      <c r="O440" s="91"/>
      <c r="P440" s="91"/>
      <c r="Q440" s="7"/>
      <c r="R440" s="7"/>
      <c r="S440" s="7"/>
      <c r="V440" s="19"/>
    </row>
    <row r="441" spans="4:22" ht="13.2">
      <c r="D441" s="90"/>
      <c r="G441" s="90"/>
      <c r="L441" s="7"/>
      <c r="M441" s="91"/>
      <c r="N441" s="91"/>
      <c r="O441" s="91"/>
      <c r="P441" s="91"/>
      <c r="Q441" s="7"/>
      <c r="R441" s="7"/>
      <c r="S441" s="7"/>
      <c r="V441" s="19"/>
    </row>
    <row r="442" spans="4:22" ht="13.2">
      <c r="D442" s="90"/>
      <c r="G442" s="90"/>
      <c r="L442" s="7"/>
      <c r="M442" s="91"/>
      <c r="N442" s="91"/>
      <c r="O442" s="91"/>
      <c r="P442" s="91"/>
      <c r="Q442" s="7"/>
      <c r="R442" s="7"/>
      <c r="S442" s="7"/>
      <c r="V442" s="19"/>
    </row>
    <row r="443" spans="4:22" ht="13.2">
      <c r="D443" s="90"/>
      <c r="G443" s="90"/>
      <c r="L443" s="7"/>
      <c r="M443" s="91"/>
      <c r="N443" s="91"/>
      <c r="O443" s="91"/>
      <c r="P443" s="91"/>
      <c r="Q443" s="7"/>
      <c r="R443" s="7"/>
      <c r="S443" s="7"/>
      <c r="V443" s="19"/>
    </row>
    <row r="444" spans="4:22" ht="13.2">
      <c r="D444" s="90"/>
      <c r="G444" s="90"/>
      <c r="L444" s="7"/>
      <c r="M444" s="91"/>
      <c r="N444" s="91"/>
      <c r="O444" s="91"/>
      <c r="P444" s="91"/>
      <c r="Q444" s="7"/>
      <c r="R444" s="7"/>
      <c r="S444" s="7"/>
      <c r="V444" s="19"/>
    </row>
    <row r="445" spans="4:22" ht="13.2">
      <c r="D445" s="90"/>
      <c r="G445" s="90"/>
      <c r="L445" s="7"/>
      <c r="M445" s="91"/>
      <c r="N445" s="91"/>
      <c r="O445" s="91"/>
      <c r="P445" s="91"/>
      <c r="Q445" s="7"/>
      <c r="R445" s="7"/>
      <c r="S445" s="7"/>
      <c r="V445" s="19"/>
    </row>
    <row r="446" spans="4:22" ht="13.2">
      <c r="D446" s="90"/>
      <c r="G446" s="90"/>
      <c r="L446" s="7"/>
      <c r="M446" s="91"/>
      <c r="N446" s="91"/>
      <c r="O446" s="91"/>
      <c r="P446" s="91"/>
      <c r="Q446" s="7"/>
      <c r="R446" s="7"/>
      <c r="S446" s="7"/>
      <c r="V446" s="19"/>
    </row>
    <row r="447" spans="4:22" ht="13.2">
      <c r="D447" s="90"/>
      <c r="G447" s="90"/>
      <c r="L447" s="7"/>
      <c r="M447" s="91"/>
      <c r="N447" s="91"/>
      <c r="O447" s="91"/>
      <c r="P447" s="91"/>
      <c r="Q447" s="7"/>
      <c r="R447" s="7"/>
      <c r="S447" s="7"/>
      <c r="V447" s="19"/>
    </row>
    <row r="448" spans="4:22" ht="13.2">
      <c r="D448" s="90"/>
      <c r="G448" s="90"/>
      <c r="L448" s="7"/>
      <c r="M448" s="91"/>
      <c r="N448" s="91"/>
      <c r="O448" s="91"/>
      <c r="P448" s="91"/>
      <c r="Q448" s="7"/>
      <c r="R448" s="7"/>
      <c r="S448" s="7"/>
      <c r="V448" s="19"/>
    </row>
    <row r="449" spans="4:22" ht="13.2">
      <c r="D449" s="90"/>
      <c r="G449" s="90"/>
      <c r="L449" s="7"/>
      <c r="M449" s="91"/>
      <c r="N449" s="91"/>
      <c r="O449" s="91"/>
      <c r="P449" s="91"/>
      <c r="Q449" s="7"/>
      <c r="R449" s="7"/>
      <c r="S449" s="7"/>
      <c r="V449" s="19"/>
    </row>
    <row r="450" spans="4:22" ht="13.2">
      <c r="D450" s="90"/>
      <c r="G450" s="90"/>
      <c r="L450" s="7"/>
      <c r="M450" s="91"/>
      <c r="N450" s="91"/>
      <c r="O450" s="91"/>
      <c r="P450" s="91"/>
      <c r="Q450" s="7"/>
      <c r="R450" s="7"/>
      <c r="S450" s="7"/>
      <c r="V450" s="19"/>
    </row>
    <row r="451" spans="4:22" ht="13.2">
      <c r="D451" s="90"/>
      <c r="G451" s="90"/>
      <c r="L451" s="7"/>
      <c r="M451" s="91"/>
      <c r="N451" s="91"/>
      <c r="O451" s="91"/>
      <c r="P451" s="91"/>
      <c r="Q451" s="7"/>
      <c r="R451" s="7"/>
      <c r="S451" s="7"/>
      <c r="V451" s="19"/>
    </row>
    <row r="452" spans="4:22" ht="13.2">
      <c r="D452" s="90"/>
      <c r="G452" s="90"/>
      <c r="L452" s="7"/>
      <c r="M452" s="91"/>
      <c r="N452" s="91"/>
      <c r="O452" s="91"/>
      <c r="P452" s="91"/>
      <c r="Q452" s="7"/>
      <c r="R452" s="7"/>
      <c r="S452" s="7"/>
      <c r="V452" s="19"/>
    </row>
    <row r="453" spans="4:22" ht="13.2">
      <c r="D453" s="90"/>
      <c r="G453" s="90"/>
      <c r="L453" s="7"/>
      <c r="M453" s="91"/>
      <c r="N453" s="91"/>
      <c r="O453" s="91"/>
      <c r="P453" s="91"/>
      <c r="Q453" s="7"/>
      <c r="R453" s="7"/>
      <c r="S453" s="7"/>
      <c r="V453" s="19"/>
    </row>
    <row r="454" spans="4:22" ht="13.2">
      <c r="D454" s="90"/>
      <c r="G454" s="90"/>
      <c r="L454" s="7"/>
      <c r="M454" s="91"/>
      <c r="N454" s="91"/>
      <c r="O454" s="91"/>
      <c r="P454" s="91"/>
      <c r="Q454" s="7"/>
      <c r="R454" s="7"/>
      <c r="S454" s="7"/>
      <c r="V454" s="19"/>
    </row>
    <row r="455" spans="4:22" ht="13.2">
      <c r="D455" s="90"/>
      <c r="G455" s="90"/>
      <c r="L455" s="7"/>
      <c r="M455" s="91"/>
      <c r="N455" s="91"/>
      <c r="O455" s="91"/>
      <c r="P455" s="91"/>
      <c r="Q455" s="7"/>
      <c r="R455" s="7"/>
      <c r="S455" s="7"/>
      <c r="V455" s="19"/>
    </row>
    <row r="456" spans="4:22" ht="13.2">
      <c r="D456" s="90"/>
      <c r="G456" s="90"/>
      <c r="L456" s="7"/>
      <c r="M456" s="91"/>
      <c r="N456" s="91"/>
      <c r="O456" s="91"/>
      <c r="P456" s="91"/>
      <c r="Q456" s="7"/>
      <c r="R456" s="7"/>
      <c r="S456" s="7"/>
      <c r="V456" s="19"/>
    </row>
    <row r="457" spans="4:22" ht="13.2">
      <c r="D457" s="90"/>
      <c r="G457" s="90"/>
      <c r="L457" s="7"/>
      <c r="M457" s="91"/>
      <c r="N457" s="91"/>
      <c r="O457" s="91"/>
      <c r="P457" s="91"/>
      <c r="Q457" s="7"/>
      <c r="R457" s="7"/>
      <c r="S457" s="7"/>
      <c r="V457" s="19"/>
    </row>
    <row r="458" spans="4:22" ht="13.2">
      <c r="D458" s="90"/>
      <c r="G458" s="90"/>
      <c r="L458" s="7"/>
      <c r="M458" s="91"/>
      <c r="N458" s="91"/>
      <c r="O458" s="91"/>
      <c r="P458" s="91"/>
      <c r="Q458" s="7"/>
      <c r="R458" s="7"/>
      <c r="S458" s="7"/>
      <c r="V458" s="19"/>
    </row>
    <row r="459" spans="4:22" ht="13.2">
      <c r="D459" s="90"/>
      <c r="G459" s="90"/>
      <c r="L459" s="7"/>
      <c r="M459" s="91"/>
      <c r="N459" s="91"/>
      <c r="O459" s="91"/>
      <c r="P459" s="91"/>
      <c r="Q459" s="7"/>
      <c r="R459" s="7"/>
      <c r="S459" s="7"/>
      <c r="V459" s="19"/>
    </row>
    <row r="460" spans="4:22" ht="13.2">
      <c r="D460" s="90"/>
      <c r="G460" s="90"/>
      <c r="L460" s="7"/>
      <c r="M460" s="91"/>
      <c r="N460" s="91"/>
      <c r="O460" s="91"/>
      <c r="P460" s="91"/>
      <c r="Q460" s="7"/>
      <c r="R460" s="7"/>
      <c r="S460" s="7"/>
      <c r="V460" s="19"/>
    </row>
    <row r="461" spans="4:22" ht="13.2">
      <c r="D461" s="90"/>
      <c r="G461" s="90"/>
      <c r="L461" s="7"/>
      <c r="M461" s="91"/>
      <c r="N461" s="91"/>
      <c r="O461" s="91"/>
      <c r="P461" s="91"/>
      <c r="Q461" s="7"/>
      <c r="R461" s="7"/>
      <c r="S461" s="7"/>
      <c r="V461" s="19"/>
    </row>
    <row r="462" spans="4:22" ht="13.2">
      <c r="D462" s="90"/>
      <c r="G462" s="90"/>
      <c r="L462" s="7"/>
      <c r="M462" s="91"/>
      <c r="N462" s="91"/>
      <c r="O462" s="91"/>
      <c r="P462" s="91"/>
      <c r="Q462" s="7"/>
      <c r="R462" s="7"/>
      <c r="S462" s="7"/>
      <c r="V462" s="19"/>
    </row>
    <row r="463" spans="4:22" ht="13.2">
      <c r="D463" s="90"/>
      <c r="G463" s="90"/>
      <c r="L463" s="7"/>
      <c r="M463" s="91"/>
      <c r="N463" s="91"/>
      <c r="O463" s="91"/>
      <c r="P463" s="91"/>
      <c r="Q463" s="7"/>
      <c r="R463" s="7"/>
      <c r="S463" s="7"/>
      <c r="V463" s="19"/>
    </row>
    <row r="464" spans="4:22" ht="13.2">
      <c r="D464" s="90"/>
      <c r="G464" s="90"/>
      <c r="L464" s="7"/>
      <c r="M464" s="91"/>
      <c r="N464" s="91"/>
      <c r="O464" s="91"/>
      <c r="P464" s="91"/>
      <c r="Q464" s="7"/>
      <c r="R464" s="7"/>
      <c r="S464" s="7"/>
      <c r="V464" s="19"/>
    </row>
    <row r="465" spans="4:22" ht="13.2">
      <c r="D465" s="90"/>
      <c r="G465" s="90"/>
      <c r="L465" s="7"/>
      <c r="M465" s="91"/>
      <c r="N465" s="91"/>
      <c r="O465" s="91"/>
      <c r="P465" s="91"/>
      <c r="Q465" s="7"/>
      <c r="R465" s="7"/>
      <c r="S465" s="7"/>
      <c r="V465" s="19"/>
    </row>
    <row r="466" spans="4:22" ht="13.2">
      <c r="D466" s="90"/>
      <c r="G466" s="90"/>
      <c r="L466" s="7"/>
      <c r="M466" s="91"/>
      <c r="N466" s="91"/>
      <c r="O466" s="91"/>
      <c r="P466" s="91"/>
      <c r="Q466" s="7"/>
      <c r="R466" s="7"/>
      <c r="S466" s="7"/>
      <c r="V466" s="19"/>
    </row>
    <row r="467" spans="4:22" ht="13.2">
      <c r="D467" s="90"/>
      <c r="G467" s="90"/>
      <c r="L467" s="7"/>
      <c r="M467" s="91"/>
      <c r="N467" s="91"/>
      <c r="O467" s="91"/>
      <c r="P467" s="91"/>
      <c r="Q467" s="7"/>
      <c r="R467" s="7"/>
      <c r="S467" s="7"/>
      <c r="V467" s="19"/>
    </row>
    <row r="468" spans="4:22" ht="13.2">
      <c r="D468" s="90"/>
      <c r="G468" s="90"/>
      <c r="L468" s="7"/>
      <c r="M468" s="91"/>
      <c r="N468" s="91"/>
      <c r="O468" s="91"/>
      <c r="P468" s="91"/>
      <c r="Q468" s="7"/>
      <c r="R468" s="7"/>
      <c r="S468" s="7"/>
      <c r="V468" s="19"/>
    </row>
    <row r="469" spans="4:22" ht="13.2">
      <c r="D469" s="90"/>
      <c r="G469" s="90"/>
      <c r="L469" s="7"/>
      <c r="M469" s="91"/>
      <c r="N469" s="91"/>
      <c r="O469" s="91"/>
      <c r="P469" s="91"/>
      <c r="Q469" s="7"/>
      <c r="R469" s="7"/>
      <c r="S469" s="7"/>
      <c r="V469" s="19"/>
    </row>
    <row r="470" spans="4:22" ht="13.2">
      <c r="D470" s="90"/>
      <c r="G470" s="90"/>
      <c r="L470" s="7"/>
      <c r="M470" s="91"/>
      <c r="N470" s="91"/>
      <c r="O470" s="91"/>
      <c r="P470" s="91"/>
      <c r="Q470" s="7"/>
      <c r="R470" s="7"/>
      <c r="S470" s="7"/>
      <c r="V470" s="19"/>
    </row>
    <row r="471" spans="4:22" ht="13.2">
      <c r="D471" s="90"/>
      <c r="G471" s="90"/>
      <c r="L471" s="7"/>
      <c r="M471" s="91"/>
      <c r="N471" s="91"/>
      <c r="O471" s="91"/>
      <c r="P471" s="91"/>
      <c r="Q471" s="7"/>
      <c r="R471" s="7"/>
      <c r="S471" s="7"/>
      <c r="V471" s="19"/>
    </row>
    <row r="472" spans="4:22" ht="13.2">
      <c r="D472" s="90"/>
      <c r="G472" s="90"/>
      <c r="L472" s="7"/>
      <c r="M472" s="91"/>
      <c r="N472" s="91"/>
      <c r="O472" s="91"/>
      <c r="P472" s="91"/>
      <c r="Q472" s="7"/>
      <c r="R472" s="7"/>
      <c r="S472" s="7"/>
      <c r="V472" s="19"/>
    </row>
    <row r="473" spans="4:22" ht="13.2">
      <c r="D473" s="90"/>
      <c r="G473" s="90"/>
      <c r="L473" s="7"/>
      <c r="M473" s="91"/>
      <c r="N473" s="91"/>
      <c r="O473" s="91"/>
      <c r="P473" s="91"/>
      <c r="Q473" s="7"/>
      <c r="R473" s="7"/>
      <c r="S473" s="7"/>
      <c r="V473" s="19"/>
    </row>
    <row r="474" spans="4:22" ht="13.2">
      <c r="D474" s="90"/>
      <c r="G474" s="90"/>
      <c r="L474" s="7"/>
      <c r="M474" s="91"/>
      <c r="N474" s="91"/>
      <c r="O474" s="91"/>
      <c r="P474" s="91"/>
      <c r="Q474" s="7"/>
      <c r="R474" s="7"/>
      <c r="S474" s="7"/>
      <c r="V474" s="19"/>
    </row>
    <row r="475" spans="4:22" ht="13.2">
      <c r="D475" s="90"/>
      <c r="G475" s="90"/>
      <c r="L475" s="7"/>
      <c r="M475" s="91"/>
      <c r="N475" s="91"/>
      <c r="O475" s="91"/>
      <c r="P475" s="91"/>
      <c r="Q475" s="7"/>
      <c r="R475" s="7"/>
      <c r="S475" s="7"/>
      <c r="V475" s="19"/>
    </row>
    <row r="476" spans="4:22" ht="13.2">
      <c r="D476" s="90"/>
      <c r="G476" s="90"/>
      <c r="L476" s="7"/>
      <c r="M476" s="91"/>
      <c r="N476" s="91"/>
      <c r="O476" s="91"/>
      <c r="P476" s="91"/>
      <c r="Q476" s="7"/>
      <c r="R476" s="7"/>
      <c r="S476" s="7"/>
      <c r="V476" s="19"/>
    </row>
    <row r="477" spans="4:22" ht="13.2">
      <c r="D477" s="90"/>
      <c r="G477" s="90"/>
      <c r="L477" s="7"/>
      <c r="M477" s="91"/>
      <c r="N477" s="91"/>
      <c r="O477" s="91"/>
      <c r="P477" s="91"/>
      <c r="Q477" s="7"/>
      <c r="R477" s="7"/>
      <c r="S477" s="7"/>
      <c r="V477" s="19"/>
    </row>
    <row r="478" spans="4:22" ht="13.2">
      <c r="D478" s="90"/>
      <c r="G478" s="90"/>
      <c r="L478" s="7"/>
      <c r="M478" s="91"/>
      <c r="N478" s="91"/>
      <c r="O478" s="91"/>
      <c r="P478" s="91"/>
      <c r="Q478" s="7"/>
      <c r="R478" s="7"/>
      <c r="S478" s="7"/>
      <c r="V478" s="19"/>
    </row>
    <row r="479" spans="4:22" ht="13.2">
      <c r="D479" s="90"/>
      <c r="G479" s="90"/>
      <c r="L479" s="7"/>
      <c r="M479" s="91"/>
      <c r="N479" s="91"/>
      <c r="O479" s="91"/>
      <c r="P479" s="91"/>
      <c r="Q479" s="7"/>
      <c r="R479" s="7"/>
      <c r="S479" s="7"/>
      <c r="V479" s="19"/>
    </row>
    <row r="480" spans="4:22" ht="13.2">
      <c r="D480" s="90"/>
      <c r="G480" s="90"/>
      <c r="L480" s="7"/>
      <c r="M480" s="91"/>
      <c r="N480" s="91"/>
      <c r="O480" s="91"/>
      <c r="P480" s="91"/>
      <c r="Q480" s="7"/>
      <c r="R480" s="7"/>
      <c r="S480" s="7"/>
      <c r="V480" s="19"/>
    </row>
    <row r="481" spans="4:22" ht="13.2">
      <c r="D481" s="90"/>
      <c r="G481" s="90"/>
      <c r="L481" s="7"/>
      <c r="M481" s="91"/>
      <c r="N481" s="91"/>
      <c r="O481" s="91"/>
      <c r="P481" s="91"/>
      <c r="Q481" s="7"/>
      <c r="R481" s="7"/>
      <c r="S481" s="7"/>
      <c r="V481" s="19"/>
    </row>
    <row r="482" spans="4:22" ht="13.2">
      <c r="D482" s="90"/>
      <c r="G482" s="90"/>
      <c r="L482" s="7"/>
      <c r="M482" s="91"/>
      <c r="N482" s="91"/>
      <c r="O482" s="91"/>
      <c r="P482" s="91"/>
      <c r="Q482" s="7"/>
      <c r="R482" s="7"/>
      <c r="S482" s="7"/>
      <c r="V482" s="19"/>
    </row>
    <row r="483" spans="4:22" ht="13.2">
      <c r="D483" s="90"/>
      <c r="G483" s="90"/>
      <c r="L483" s="7"/>
      <c r="M483" s="91"/>
      <c r="N483" s="91"/>
      <c r="O483" s="91"/>
      <c r="P483" s="91"/>
      <c r="Q483" s="7"/>
      <c r="R483" s="7"/>
      <c r="S483" s="7"/>
      <c r="V483" s="19"/>
    </row>
    <row r="484" spans="4:22" ht="13.2">
      <c r="D484" s="90"/>
      <c r="G484" s="90"/>
      <c r="L484" s="7"/>
      <c r="M484" s="91"/>
      <c r="N484" s="91"/>
      <c r="O484" s="91"/>
      <c r="P484" s="91"/>
      <c r="Q484" s="7"/>
      <c r="R484" s="7"/>
      <c r="S484" s="7"/>
      <c r="V484" s="19"/>
    </row>
    <row r="485" spans="4:22" ht="13.2">
      <c r="D485" s="90"/>
      <c r="G485" s="90"/>
      <c r="L485" s="7"/>
      <c r="M485" s="91"/>
      <c r="N485" s="91"/>
      <c r="O485" s="91"/>
      <c r="P485" s="91"/>
      <c r="Q485" s="7"/>
      <c r="R485" s="7"/>
      <c r="S485" s="7"/>
      <c r="V485" s="19"/>
    </row>
    <row r="486" spans="4:22" ht="13.2">
      <c r="D486" s="90"/>
      <c r="G486" s="90"/>
      <c r="L486" s="7"/>
      <c r="M486" s="91"/>
      <c r="N486" s="91"/>
      <c r="O486" s="91"/>
      <c r="P486" s="91"/>
      <c r="Q486" s="7"/>
      <c r="R486" s="7"/>
      <c r="S486" s="7"/>
      <c r="V486" s="19"/>
    </row>
    <row r="487" spans="4:22" ht="13.2">
      <c r="D487" s="90"/>
      <c r="G487" s="90"/>
      <c r="L487" s="7"/>
      <c r="M487" s="91"/>
      <c r="N487" s="91"/>
      <c r="O487" s="91"/>
      <c r="P487" s="91"/>
      <c r="Q487" s="7"/>
      <c r="R487" s="7"/>
      <c r="S487" s="7"/>
      <c r="V487" s="19"/>
    </row>
    <row r="488" spans="4:22" ht="13.2">
      <c r="D488" s="90"/>
      <c r="G488" s="90"/>
      <c r="L488" s="7"/>
      <c r="M488" s="91"/>
      <c r="N488" s="91"/>
      <c r="O488" s="91"/>
      <c r="P488" s="91"/>
      <c r="Q488" s="7"/>
      <c r="R488" s="7"/>
      <c r="S488" s="7"/>
      <c r="V488" s="19"/>
    </row>
    <row r="489" spans="4:22" ht="13.2">
      <c r="D489" s="90"/>
      <c r="G489" s="90"/>
      <c r="L489" s="7"/>
      <c r="M489" s="91"/>
      <c r="N489" s="91"/>
      <c r="O489" s="91"/>
      <c r="P489" s="91"/>
      <c r="Q489" s="7"/>
      <c r="R489" s="7"/>
      <c r="S489" s="7"/>
      <c r="V489" s="19"/>
    </row>
    <row r="490" spans="4:22" ht="13.2">
      <c r="D490" s="90"/>
      <c r="G490" s="90"/>
      <c r="L490" s="7"/>
      <c r="M490" s="91"/>
      <c r="N490" s="91"/>
      <c r="O490" s="91"/>
      <c r="P490" s="91"/>
      <c r="Q490" s="7"/>
      <c r="R490" s="7"/>
      <c r="S490" s="7"/>
      <c r="V490" s="19"/>
    </row>
    <row r="491" spans="4:22" ht="13.2">
      <c r="D491" s="90"/>
      <c r="G491" s="90"/>
      <c r="L491" s="7"/>
      <c r="M491" s="91"/>
      <c r="N491" s="91"/>
      <c r="O491" s="91"/>
      <c r="P491" s="91"/>
      <c r="Q491" s="7"/>
      <c r="R491" s="7"/>
      <c r="S491" s="7"/>
      <c r="V491" s="19"/>
    </row>
    <row r="492" spans="4:22" ht="13.2">
      <c r="D492" s="90"/>
      <c r="G492" s="90"/>
      <c r="L492" s="7"/>
      <c r="M492" s="91"/>
      <c r="N492" s="91"/>
      <c r="O492" s="91"/>
      <c r="P492" s="91"/>
      <c r="Q492" s="7"/>
      <c r="R492" s="7"/>
      <c r="S492" s="7"/>
      <c r="V492" s="19"/>
    </row>
    <row r="493" spans="4:22" ht="13.2">
      <c r="D493" s="90"/>
      <c r="G493" s="90"/>
      <c r="L493" s="7"/>
      <c r="M493" s="91"/>
      <c r="N493" s="91"/>
      <c r="O493" s="91"/>
      <c r="P493" s="91"/>
      <c r="Q493" s="7"/>
      <c r="R493" s="7"/>
      <c r="S493" s="7"/>
      <c r="V493" s="19"/>
    </row>
    <row r="494" spans="4:22" ht="13.2">
      <c r="D494" s="90"/>
      <c r="G494" s="90"/>
      <c r="L494" s="7"/>
      <c r="M494" s="91"/>
      <c r="N494" s="91"/>
      <c r="O494" s="91"/>
      <c r="P494" s="91"/>
      <c r="Q494" s="7"/>
      <c r="R494" s="7"/>
      <c r="S494" s="7"/>
      <c r="V494" s="19"/>
    </row>
    <row r="495" spans="4:22" ht="13.2">
      <c r="D495" s="90"/>
      <c r="G495" s="90"/>
      <c r="L495" s="7"/>
      <c r="M495" s="91"/>
      <c r="N495" s="91"/>
      <c r="O495" s="91"/>
      <c r="P495" s="91"/>
      <c r="Q495" s="7"/>
      <c r="R495" s="7"/>
      <c r="S495" s="7"/>
      <c r="V495" s="19"/>
    </row>
    <row r="496" spans="4:22" ht="13.2">
      <c r="D496" s="90"/>
      <c r="G496" s="90"/>
      <c r="L496" s="7"/>
      <c r="M496" s="91"/>
      <c r="N496" s="91"/>
      <c r="O496" s="91"/>
      <c r="P496" s="91"/>
      <c r="Q496" s="7"/>
      <c r="R496" s="7"/>
      <c r="S496" s="7"/>
      <c r="V496" s="19"/>
    </row>
    <row r="497" spans="4:22" ht="13.2">
      <c r="D497" s="90"/>
      <c r="G497" s="90"/>
      <c r="L497" s="7"/>
      <c r="M497" s="91"/>
      <c r="N497" s="91"/>
      <c r="O497" s="91"/>
      <c r="P497" s="91"/>
      <c r="Q497" s="7"/>
      <c r="R497" s="7"/>
      <c r="S497" s="7"/>
      <c r="V497" s="19"/>
    </row>
    <row r="498" spans="4:22" ht="13.2">
      <c r="D498" s="90"/>
      <c r="G498" s="90"/>
      <c r="L498" s="7"/>
      <c r="M498" s="91"/>
      <c r="N498" s="91"/>
      <c r="O498" s="91"/>
      <c r="P498" s="91"/>
      <c r="Q498" s="7"/>
      <c r="R498" s="7"/>
      <c r="S498" s="7"/>
      <c r="V498" s="19"/>
    </row>
    <row r="499" spans="4:22" ht="13.2">
      <c r="D499" s="90"/>
      <c r="G499" s="90"/>
      <c r="L499" s="7"/>
      <c r="M499" s="91"/>
      <c r="N499" s="91"/>
      <c r="O499" s="91"/>
      <c r="P499" s="91"/>
      <c r="Q499" s="7"/>
      <c r="R499" s="7"/>
      <c r="S499" s="7"/>
      <c r="V499" s="19"/>
    </row>
    <row r="500" spans="4:22" ht="13.2">
      <c r="D500" s="90"/>
      <c r="G500" s="90"/>
      <c r="L500" s="7"/>
      <c r="M500" s="91"/>
      <c r="N500" s="91"/>
      <c r="O500" s="91"/>
      <c r="P500" s="91"/>
      <c r="Q500" s="7"/>
      <c r="R500" s="7"/>
      <c r="S500" s="7"/>
      <c r="V500" s="19"/>
    </row>
    <row r="501" spans="4:22" ht="13.2">
      <c r="D501" s="90"/>
      <c r="G501" s="90"/>
      <c r="L501" s="7"/>
      <c r="M501" s="91"/>
      <c r="N501" s="91"/>
      <c r="O501" s="91"/>
      <c r="P501" s="91"/>
      <c r="Q501" s="7"/>
      <c r="R501" s="7"/>
      <c r="S501" s="7"/>
      <c r="V501" s="19"/>
    </row>
    <row r="502" spans="4:22" ht="13.2">
      <c r="D502" s="90"/>
      <c r="G502" s="90"/>
      <c r="L502" s="7"/>
      <c r="M502" s="91"/>
      <c r="N502" s="91"/>
      <c r="O502" s="91"/>
      <c r="P502" s="91"/>
      <c r="Q502" s="7"/>
      <c r="R502" s="7"/>
      <c r="S502" s="7"/>
      <c r="V502" s="19"/>
    </row>
    <row r="503" spans="4:22" ht="13.2">
      <c r="D503" s="90"/>
      <c r="G503" s="90"/>
      <c r="L503" s="7"/>
      <c r="M503" s="91"/>
      <c r="N503" s="91"/>
      <c r="O503" s="91"/>
      <c r="P503" s="91"/>
      <c r="Q503" s="7"/>
      <c r="R503" s="7"/>
      <c r="S503" s="7"/>
      <c r="V503" s="19"/>
    </row>
    <row r="504" spans="4:22" ht="13.2">
      <c r="D504" s="90"/>
      <c r="G504" s="90"/>
      <c r="L504" s="7"/>
      <c r="M504" s="91"/>
      <c r="N504" s="91"/>
      <c r="O504" s="91"/>
      <c r="P504" s="91"/>
      <c r="Q504" s="7"/>
      <c r="R504" s="7"/>
      <c r="S504" s="7"/>
      <c r="V504" s="19"/>
    </row>
    <row r="505" spans="4:22" ht="13.2">
      <c r="D505" s="90"/>
      <c r="G505" s="90"/>
      <c r="L505" s="7"/>
      <c r="M505" s="91"/>
      <c r="N505" s="91"/>
      <c r="O505" s="91"/>
      <c r="P505" s="91"/>
      <c r="Q505" s="7"/>
      <c r="R505" s="7"/>
      <c r="S505" s="7"/>
      <c r="V505" s="19"/>
    </row>
    <row r="506" spans="4:22" ht="13.2">
      <c r="D506" s="90"/>
      <c r="G506" s="90"/>
      <c r="L506" s="7"/>
      <c r="M506" s="91"/>
      <c r="N506" s="91"/>
      <c r="O506" s="91"/>
      <c r="P506" s="91"/>
      <c r="Q506" s="7"/>
      <c r="R506" s="7"/>
      <c r="S506" s="7"/>
      <c r="V506" s="19"/>
    </row>
    <row r="507" spans="4:22" ht="13.2">
      <c r="D507" s="90"/>
      <c r="G507" s="90"/>
      <c r="L507" s="7"/>
      <c r="M507" s="91"/>
      <c r="N507" s="91"/>
      <c r="O507" s="91"/>
      <c r="P507" s="91"/>
      <c r="Q507" s="7"/>
      <c r="R507" s="7"/>
      <c r="S507" s="7"/>
      <c r="V507" s="19"/>
    </row>
    <row r="508" spans="4:22" ht="13.2">
      <c r="D508" s="90"/>
      <c r="G508" s="90"/>
      <c r="L508" s="7"/>
      <c r="M508" s="91"/>
      <c r="N508" s="91"/>
      <c r="O508" s="91"/>
      <c r="P508" s="91"/>
      <c r="Q508" s="7"/>
      <c r="R508" s="7"/>
      <c r="S508" s="7"/>
      <c r="V508" s="19"/>
    </row>
    <row r="509" spans="4:22" ht="13.2">
      <c r="D509" s="90"/>
      <c r="G509" s="90"/>
      <c r="L509" s="7"/>
      <c r="M509" s="91"/>
      <c r="N509" s="91"/>
      <c r="O509" s="91"/>
      <c r="P509" s="91"/>
      <c r="Q509" s="7"/>
      <c r="R509" s="7"/>
      <c r="S509" s="7"/>
      <c r="V509" s="19"/>
    </row>
    <row r="510" spans="4:22" ht="13.2">
      <c r="D510" s="90"/>
      <c r="G510" s="90"/>
      <c r="L510" s="7"/>
      <c r="M510" s="91"/>
      <c r="N510" s="91"/>
      <c r="O510" s="91"/>
      <c r="P510" s="91"/>
      <c r="Q510" s="7"/>
      <c r="R510" s="7"/>
      <c r="S510" s="7"/>
      <c r="V510" s="19"/>
    </row>
    <row r="511" spans="4:22" ht="13.2">
      <c r="D511" s="90"/>
      <c r="G511" s="90"/>
      <c r="L511" s="7"/>
      <c r="M511" s="91"/>
      <c r="N511" s="91"/>
      <c r="O511" s="91"/>
      <c r="P511" s="91"/>
      <c r="Q511" s="7"/>
      <c r="R511" s="7"/>
      <c r="S511" s="7"/>
      <c r="V511" s="19"/>
    </row>
    <row r="512" spans="4:22" ht="13.2">
      <c r="D512" s="90"/>
      <c r="G512" s="90"/>
      <c r="L512" s="7"/>
      <c r="M512" s="91"/>
      <c r="N512" s="91"/>
      <c r="O512" s="91"/>
      <c r="P512" s="91"/>
      <c r="Q512" s="7"/>
      <c r="R512" s="7"/>
      <c r="S512" s="7"/>
      <c r="V512" s="19"/>
    </row>
    <row r="513" spans="4:22" ht="13.2">
      <c r="D513" s="90"/>
      <c r="G513" s="90"/>
      <c r="L513" s="7"/>
      <c r="M513" s="91"/>
      <c r="N513" s="91"/>
      <c r="O513" s="91"/>
      <c r="P513" s="91"/>
      <c r="Q513" s="7"/>
      <c r="R513" s="7"/>
      <c r="S513" s="7"/>
      <c r="V513" s="19"/>
    </row>
    <row r="514" spans="4:22" ht="13.2">
      <c r="D514" s="90"/>
      <c r="G514" s="90"/>
      <c r="L514" s="7"/>
      <c r="M514" s="91"/>
      <c r="N514" s="91"/>
      <c r="O514" s="91"/>
      <c r="P514" s="91"/>
      <c r="Q514" s="7"/>
      <c r="R514" s="7"/>
      <c r="S514" s="7"/>
      <c r="V514" s="19"/>
    </row>
    <row r="515" spans="4:22" ht="13.2">
      <c r="D515" s="90"/>
      <c r="G515" s="90"/>
      <c r="L515" s="7"/>
      <c r="M515" s="91"/>
      <c r="N515" s="91"/>
      <c r="O515" s="91"/>
      <c r="P515" s="91"/>
      <c r="Q515" s="7"/>
      <c r="R515" s="7"/>
      <c r="S515" s="7"/>
      <c r="V515" s="19"/>
    </row>
    <row r="516" spans="4:22" ht="13.2">
      <c r="D516" s="90"/>
      <c r="G516" s="90"/>
      <c r="L516" s="7"/>
      <c r="M516" s="91"/>
      <c r="N516" s="91"/>
      <c r="O516" s="91"/>
      <c r="P516" s="91"/>
      <c r="Q516" s="7"/>
      <c r="R516" s="7"/>
      <c r="S516" s="7"/>
      <c r="V516" s="19"/>
    </row>
    <row r="517" spans="4:22" ht="13.2">
      <c r="D517" s="90"/>
      <c r="G517" s="90"/>
      <c r="L517" s="7"/>
      <c r="M517" s="91"/>
      <c r="N517" s="91"/>
      <c r="O517" s="91"/>
      <c r="P517" s="91"/>
      <c r="Q517" s="7"/>
      <c r="R517" s="7"/>
      <c r="S517" s="7"/>
      <c r="V517" s="19"/>
    </row>
    <row r="518" spans="4:22" ht="13.2">
      <c r="D518" s="90"/>
      <c r="G518" s="90"/>
      <c r="L518" s="7"/>
      <c r="M518" s="91"/>
      <c r="N518" s="91"/>
      <c r="O518" s="91"/>
      <c r="P518" s="91"/>
      <c r="Q518" s="7"/>
      <c r="R518" s="7"/>
      <c r="S518" s="7"/>
      <c r="V518" s="19"/>
    </row>
    <row r="519" spans="4:22" ht="13.2">
      <c r="D519" s="90"/>
      <c r="G519" s="90"/>
      <c r="L519" s="7"/>
      <c r="M519" s="91"/>
      <c r="N519" s="91"/>
      <c r="O519" s="91"/>
      <c r="P519" s="91"/>
      <c r="Q519" s="7"/>
      <c r="R519" s="7"/>
      <c r="S519" s="7"/>
      <c r="V519" s="19"/>
    </row>
    <row r="520" spans="4:22" ht="13.2">
      <c r="D520" s="90"/>
      <c r="G520" s="90"/>
      <c r="L520" s="7"/>
      <c r="M520" s="91"/>
      <c r="N520" s="91"/>
      <c r="O520" s="91"/>
      <c r="P520" s="91"/>
      <c r="Q520" s="7"/>
      <c r="R520" s="7"/>
      <c r="S520" s="7"/>
      <c r="V520" s="19"/>
    </row>
    <row r="521" spans="4:22" ht="13.2">
      <c r="D521" s="90"/>
      <c r="G521" s="90"/>
      <c r="L521" s="7"/>
      <c r="M521" s="91"/>
      <c r="N521" s="91"/>
      <c r="O521" s="91"/>
      <c r="P521" s="91"/>
      <c r="Q521" s="7"/>
      <c r="R521" s="7"/>
      <c r="S521" s="7"/>
      <c r="V521" s="19"/>
    </row>
    <row r="522" spans="4:22" ht="13.2">
      <c r="D522" s="90"/>
      <c r="G522" s="90"/>
      <c r="L522" s="7"/>
      <c r="M522" s="91"/>
      <c r="N522" s="91"/>
      <c r="O522" s="91"/>
      <c r="P522" s="91"/>
      <c r="Q522" s="7"/>
      <c r="R522" s="7"/>
      <c r="S522" s="7"/>
      <c r="V522" s="19"/>
    </row>
    <row r="523" spans="4:22" ht="13.2">
      <c r="D523" s="90"/>
      <c r="G523" s="90"/>
      <c r="L523" s="7"/>
      <c r="M523" s="91"/>
      <c r="N523" s="91"/>
      <c r="O523" s="91"/>
      <c r="P523" s="91"/>
      <c r="Q523" s="7"/>
      <c r="R523" s="7"/>
      <c r="S523" s="7"/>
      <c r="V523" s="19"/>
    </row>
    <row r="524" spans="4:22" ht="13.2">
      <c r="D524" s="90"/>
      <c r="G524" s="90"/>
      <c r="L524" s="7"/>
      <c r="M524" s="91"/>
      <c r="N524" s="91"/>
      <c r="O524" s="91"/>
      <c r="P524" s="91"/>
      <c r="Q524" s="7"/>
      <c r="R524" s="7"/>
      <c r="S524" s="7"/>
      <c r="V524" s="19"/>
    </row>
    <row r="525" spans="4:22" ht="13.2">
      <c r="D525" s="90"/>
      <c r="G525" s="90"/>
      <c r="L525" s="7"/>
      <c r="M525" s="91"/>
      <c r="N525" s="91"/>
      <c r="O525" s="91"/>
      <c r="P525" s="91"/>
      <c r="Q525" s="7"/>
      <c r="R525" s="7"/>
      <c r="S525" s="7"/>
      <c r="V525" s="19"/>
    </row>
    <row r="526" spans="4:22" ht="13.2">
      <c r="D526" s="90"/>
      <c r="G526" s="90"/>
      <c r="L526" s="7"/>
      <c r="M526" s="91"/>
      <c r="N526" s="91"/>
      <c r="O526" s="91"/>
      <c r="P526" s="91"/>
      <c r="Q526" s="7"/>
      <c r="R526" s="7"/>
      <c r="S526" s="7"/>
      <c r="V526" s="19"/>
    </row>
    <row r="527" spans="4:22" ht="13.2">
      <c r="D527" s="90"/>
      <c r="G527" s="90"/>
      <c r="L527" s="7"/>
      <c r="M527" s="91"/>
      <c r="N527" s="91"/>
      <c r="O527" s="91"/>
      <c r="P527" s="91"/>
      <c r="Q527" s="7"/>
      <c r="R527" s="7"/>
      <c r="S527" s="7"/>
      <c r="V527" s="19"/>
    </row>
    <row r="528" spans="4:22" ht="13.2">
      <c r="D528" s="90"/>
      <c r="G528" s="90"/>
      <c r="L528" s="7"/>
      <c r="M528" s="91"/>
      <c r="N528" s="91"/>
      <c r="O528" s="91"/>
      <c r="P528" s="91"/>
      <c r="Q528" s="7"/>
      <c r="R528" s="7"/>
      <c r="S528" s="7"/>
      <c r="V528" s="19"/>
    </row>
    <row r="529" spans="4:22" ht="13.2">
      <c r="D529" s="90"/>
      <c r="G529" s="90"/>
      <c r="L529" s="7"/>
      <c r="M529" s="91"/>
      <c r="N529" s="91"/>
      <c r="O529" s="91"/>
      <c r="P529" s="91"/>
      <c r="Q529" s="7"/>
      <c r="R529" s="7"/>
      <c r="S529" s="7"/>
      <c r="V529" s="19"/>
    </row>
    <row r="530" spans="4:22" ht="13.2">
      <c r="D530" s="90"/>
      <c r="G530" s="90"/>
      <c r="L530" s="7"/>
      <c r="M530" s="91"/>
      <c r="N530" s="91"/>
      <c r="O530" s="91"/>
      <c r="P530" s="91"/>
      <c r="Q530" s="7"/>
      <c r="R530" s="7"/>
      <c r="S530" s="7"/>
      <c r="V530" s="19"/>
    </row>
    <row r="531" spans="4:22" ht="13.2">
      <c r="D531" s="90"/>
      <c r="G531" s="90"/>
      <c r="L531" s="7"/>
      <c r="M531" s="91"/>
      <c r="N531" s="91"/>
      <c r="O531" s="91"/>
      <c r="P531" s="91"/>
      <c r="Q531" s="7"/>
      <c r="R531" s="7"/>
      <c r="S531" s="7"/>
      <c r="V531" s="19"/>
    </row>
    <row r="532" spans="4:22" ht="13.2">
      <c r="D532" s="90"/>
      <c r="G532" s="90"/>
      <c r="L532" s="7"/>
      <c r="M532" s="91"/>
      <c r="N532" s="91"/>
      <c r="O532" s="91"/>
      <c r="P532" s="91"/>
      <c r="Q532" s="7"/>
      <c r="R532" s="7"/>
      <c r="S532" s="7"/>
      <c r="V532" s="19"/>
    </row>
    <row r="533" spans="4:22" ht="13.2">
      <c r="D533" s="90"/>
      <c r="G533" s="90"/>
      <c r="L533" s="7"/>
      <c r="M533" s="91"/>
      <c r="N533" s="91"/>
      <c r="O533" s="91"/>
      <c r="P533" s="91"/>
      <c r="Q533" s="7"/>
      <c r="R533" s="7"/>
      <c r="S533" s="7"/>
      <c r="V533" s="19"/>
    </row>
    <row r="534" spans="4:22" ht="13.2">
      <c r="D534" s="90"/>
      <c r="G534" s="90"/>
      <c r="L534" s="7"/>
      <c r="M534" s="91"/>
      <c r="N534" s="91"/>
      <c r="O534" s="91"/>
      <c r="P534" s="91"/>
      <c r="Q534" s="7"/>
      <c r="R534" s="7"/>
      <c r="S534" s="7"/>
      <c r="V534" s="19"/>
    </row>
    <row r="535" spans="4:22" ht="13.2">
      <c r="D535" s="90"/>
      <c r="G535" s="90"/>
      <c r="L535" s="7"/>
      <c r="M535" s="91"/>
      <c r="N535" s="91"/>
      <c r="O535" s="91"/>
      <c r="P535" s="91"/>
      <c r="Q535" s="7"/>
      <c r="R535" s="7"/>
      <c r="S535" s="7"/>
      <c r="V535" s="19"/>
    </row>
    <row r="536" spans="4:22" ht="13.2">
      <c r="D536" s="90"/>
      <c r="G536" s="90"/>
      <c r="L536" s="7"/>
      <c r="M536" s="91"/>
      <c r="N536" s="91"/>
      <c r="O536" s="91"/>
      <c r="P536" s="91"/>
      <c r="Q536" s="7"/>
      <c r="R536" s="7"/>
      <c r="S536" s="7"/>
      <c r="V536" s="19"/>
    </row>
    <row r="537" spans="4:22" ht="13.2">
      <c r="D537" s="90"/>
      <c r="G537" s="90"/>
      <c r="L537" s="7"/>
      <c r="M537" s="91"/>
      <c r="N537" s="91"/>
      <c r="O537" s="91"/>
      <c r="P537" s="91"/>
      <c r="Q537" s="7"/>
      <c r="R537" s="7"/>
      <c r="S537" s="7"/>
      <c r="V537" s="19"/>
    </row>
    <row r="538" spans="4:22" ht="13.2">
      <c r="D538" s="90"/>
      <c r="G538" s="90"/>
      <c r="L538" s="7"/>
      <c r="M538" s="91"/>
      <c r="N538" s="91"/>
      <c r="O538" s="91"/>
      <c r="P538" s="91"/>
      <c r="Q538" s="7"/>
      <c r="R538" s="7"/>
      <c r="S538" s="7"/>
      <c r="V538" s="19"/>
    </row>
    <row r="539" spans="4:22" ht="13.2">
      <c r="D539" s="90"/>
      <c r="G539" s="90"/>
      <c r="L539" s="7"/>
      <c r="M539" s="91"/>
      <c r="N539" s="91"/>
      <c r="O539" s="91"/>
      <c r="P539" s="91"/>
      <c r="Q539" s="7"/>
      <c r="R539" s="7"/>
      <c r="S539" s="7"/>
      <c r="V539" s="19"/>
    </row>
    <row r="540" spans="4:22" ht="13.2">
      <c r="D540" s="90"/>
      <c r="G540" s="90"/>
      <c r="L540" s="7"/>
      <c r="M540" s="91"/>
      <c r="N540" s="91"/>
      <c r="O540" s="91"/>
      <c r="P540" s="91"/>
      <c r="Q540" s="7"/>
      <c r="R540" s="7"/>
      <c r="S540" s="7"/>
      <c r="V540" s="19"/>
    </row>
    <row r="541" spans="4:22" ht="13.2">
      <c r="D541" s="90"/>
      <c r="G541" s="90"/>
      <c r="L541" s="7"/>
      <c r="M541" s="91"/>
      <c r="N541" s="91"/>
      <c r="O541" s="91"/>
      <c r="P541" s="91"/>
      <c r="Q541" s="7"/>
      <c r="R541" s="7"/>
      <c r="S541" s="7"/>
      <c r="V541" s="19"/>
    </row>
    <row r="542" spans="4:22" ht="13.2">
      <c r="D542" s="90"/>
      <c r="G542" s="90"/>
      <c r="L542" s="7"/>
      <c r="M542" s="91"/>
      <c r="N542" s="91"/>
      <c r="O542" s="91"/>
      <c r="P542" s="91"/>
      <c r="Q542" s="7"/>
      <c r="R542" s="7"/>
      <c r="S542" s="7"/>
      <c r="V542" s="19"/>
    </row>
    <row r="543" spans="4:22" ht="13.2">
      <c r="D543" s="90"/>
      <c r="G543" s="90"/>
      <c r="L543" s="7"/>
      <c r="M543" s="91"/>
      <c r="N543" s="91"/>
      <c r="O543" s="91"/>
      <c r="P543" s="91"/>
      <c r="Q543" s="7"/>
      <c r="R543" s="7"/>
      <c r="S543" s="7"/>
      <c r="V543" s="19"/>
    </row>
    <row r="544" spans="4:22" ht="13.2">
      <c r="D544" s="90"/>
      <c r="G544" s="90"/>
      <c r="L544" s="7"/>
      <c r="M544" s="91"/>
      <c r="N544" s="91"/>
      <c r="O544" s="91"/>
      <c r="P544" s="91"/>
      <c r="Q544" s="7"/>
      <c r="R544" s="7"/>
      <c r="S544" s="7"/>
      <c r="V544" s="19"/>
    </row>
    <row r="545" spans="4:22" ht="13.2">
      <c r="D545" s="90"/>
      <c r="G545" s="90"/>
      <c r="L545" s="7"/>
      <c r="M545" s="91"/>
      <c r="N545" s="91"/>
      <c r="O545" s="91"/>
      <c r="P545" s="91"/>
      <c r="Q545" s="7"/>
      <c r="R545" s="7"/>
      <c r="S545" s="7"/>
      <c r="V545" s="19"/>
    </row>
    <row r="546" spans="4:22" ht="13.2">
      <c r="D546" s="90"/>
      <c r="G546" s="90"/>
      <c r="L546" s="7"/>
      <c r="M546" s="91"/>
      <c r="N546" s="91"/>
      <c r="O546" s="91"/>
      <c r="P546" s="91"/>
      <c r="Q546" s="7"/>
      <c r="R546" s="7"/>
      <c r="S546" s="7"/>
      <c r="V546" s="19"/>
    </row>
    <row r="547" spans="4:22" ht="13.2">
      <c r="D547" s="90"/>
      <c r="G547" s="90"/>
      <c r="L547" s="7"/>
      <c r="M547" s="91"/>
      <c r="N547" s="91"/>
      <c r="O547" s="91"/>
      <c r="P547" s="91"/>
      <c r="Q547" s="7"/>
      <c r="R547" s="7"/>
      <c r="S547" s="7"/>
      <c r="V547" s="19"/>
    </row>
    <row r="548" spans="4:22" ht="13.2">
      <c r="D548" s="90"/>
      <c r="G548" s="90"/>
      <c r="L548" s="7"/>
      <c r="M548" s="91"/>
      <c r="N548" s="91"/>
      <c r="O548" s="91"/>
      <c r="P548" s="91"/>
      <c r="Q548" s="7"/>
      <c r="R548" s="7"/>
      <c r="S548" s="7"/>
      <c r="V548" s="19"/>
    </row>
    <row r="549" spans="4:22" ht="13.2">
      <c r="D549" s="90"/>
      <c r="G549" s="90"/>
      <c r="L549" s="7"/>
      <c r="M549" s="91"/>
      <c r="N549" s="91"/>
      <c r="O549" s="91"/>
      <c r="P549" s="91"/>
      <c r="Q549" s="7"/>
      <c r="R549" s="7"/>
      <c r="S549" s="7"/>
      <c r="V549" s="19"/>
    </row>
    <row r="550" spans="4:22" ht="13.2">
      <c r="D550" s="90"/>
      <c r="G550" s="90"/>
      <c r="L550" s="7"/>
      <c r="M550" s="91"/>
      <c r="N550" s="91"/>
      <c r="O550" s="91"/>
      <c r="P550" s="91"/>
      <c r="Q550" s="7"/>
      <c r="R550" s="7"/>
      <c r="S550" s="7"/>
      <c r="V550" s="19"/>
    </row>
    <row r="551" spans="4:22" ht="13.2">
      <c r="D551" s="90"/>
      <c r="G551" s="90"/>
      <c r="L551" s="7"/>
      <c r="M551" s="91"/>
      <c r="N551" s="91"/>
      <c r="O551" s="91"/>
      <c r="P551" s="91"/>
      <c r="Q551" s="7"/>
      <c r="R551" s="7"/>
      <c r="S551" s="7"/>
      <c r="V551" s="19"/>
    </row>
    <row r="552" spans="4:22" ht="13.2">
      <c r="D552" s="90"/>
      <c r="G552" s="90"/>
      <c r="L552" s="7"/>
      <c r="M552" s="91"/>
      <c r="N552" s="91"/>
      <c r="O552" s="91"/>
      <c r="P552" s="91"/>
      <c r="Q552" s="7"/>
      <c r="R552" s="7"/>
      <c r="S552" s="7"/>
      <c r="V552" s="19"/>
    </row>
    <row r="553" spans="4:22" ht="13.2">
      <c r="D553" s="90"/>
      <c r="G553" s="90"/>
      <c r="L553" s="7"/>
      <c r="M553" s="91"/>
      <c r="N553" s="91"/>
      <c r="O553" s="91"/>
      <c r="P553" s="91"/>
      <c r="Q553" s="7"/>
      <c r="R553" s="7"/>
      <c r="S553" s="7"/>
      <c r="V553" s="19"/>
    </row>
    <row r="554" spans="4:22" ht="13.2">
      <c r="D554" s="90"/>
      <c r="G554" s="90"/>
      <c r="L554" s="7"/>
      <c r="M554" s="91"/>
      <c r="N554" s="91"/>
      <c r="O554" s="91"/>
      <c r="P554" s="91"/>
      <c r="Q554" s="7"/>
      <c r="R554" s="7"/>
      <c r="S554" s="7"/>
      <c r="V554" s="19"/>
    </row>
    <row r="555" spans="4:22" ht="13.2">
      <c r="D555" s="90"/>
      <c r="G555" s="90"/>
      <c r="L555" s="7"/>
      <c r="M555" s="91"/>
      <c r="N555" s="91"/>
      <c r="O555" s="91"/>
      <c r="P555" s="91"/>
      <c r="Q555" s="7"/>
      <c r="R555" s="7"/>
      <c r="S555" s="7"/>
      <c r="V555" s="19"/>
    </row>
    <row r="556" spans="4:22" ht="13.2">
      <c r="D556" s="90"/>
      <c r="G556" s="90"/>
      <c r="L556" s="7"/>
      <c r="M556" s="91"/>
      <c r="N556" s="91"/>
      <c r="O556" s="91"/>
      <c r="P556" s="91"/>
      <c r="Q556" s="7"/>
      <c r="R556" s="7"/>
      <c r="S556" s="7"/>
      <c r="V556" s="19"/>
    </row>
    <row r="557" spans="4:22" ht="13.2">
      <c r="D557" s="90"/>
      <c r="G557" s="90"/>
      <c r="L557" s="7"/>
      <c r="M557" s="91"/>
      <c r="N557" s="91"/>
      <c r="O557" s="91"/>
      <c r="P557" s="91"/>
      <c r="Q557" s="7"/>
      <c r="R557" s="7"/>
      <c r="S557" s="7"/>
      <c r="V557" s="19"/>
    </row>
    <row r="558" spans="4:22" ht="13.2">
      <c r="D558" s="90"/>
      <c r="G558" s="90"/>
      <c r="L558" s="7"/>
      <c r="M558" s="91"/>
      <c r="N558" s="91"/>
      <c r="O558" s="91"/>
      <c r="P558" s="91"/>
      <c r="Q558" s="7"/>
      <c r="R558" s="7"/>
      <c r="S558" s="7"/>
      <c r="V558" s="19"/>
    </row>
    <row r="559" spans="4:22" ht="13.2">
      <c r="D559" s="90"/>
      <c r="G559" s="90"/>
      <c r="L559" s="7"/>
      <c r="M559" s="91"/>
      <c r="N559" s="91"/>
      <c r="O559" s="91"/>
      <c r="P559" s="91"/>
      <c r="Q559" s="7"/>
      <c r="R559" s="7"/>
      <c r="S559" s="7"/>
      <c r="V559" s="19"/>
    </row>
    <row r="560" spans="4:22" ht="13.2">
      <c r="D560" s="90"/>
      <c r="G560" s="90"/>
      <c r="L560" s="7"/>
      <c r="M560" s="91"/>
      <c r="N560" s="91"/>
      <c r="O560" s="91"/>
      <c r="P560" s="91"/>
      <c r="Q560" s="7"/>
      <c r="R560" s="7"/>
      <c r="S560" s="7"/>
      <c r="V560" s="19"/>
    </row>
    <row r="561" spans="4:22" ht="13.2">
      <c r="D561" s="90"/>
      <c r="G561" s="90"/>
      <c r="L561" s="7"/>
      <c r="M561" s="91"/>
      <c r="N561" s="91"/>
      <c r="O561" s="91"/>
      <c r="P561" s="91"/>
      <c r="Q561" s="7"/>
      <c r="R561" s="7"/>
      <c r="S561" s="7"/>
      <c r="V561" s="19"/>
    </row>
    <row r="562" spans="4:22" ht="13.2">
      <c r="D562" s="90"/>
      <c r="G562" s="90"/>
      <c r="L562" s="7"/>
      <c r="M562" s="91"/>
      <c r="N562" s="91"/>
      <c r="O562" s="91"/>
      <c r="P562" s="91"/>
      <c r="Q562" s="7"/>
      <c r="R562" s="7"/>
      <c r="S562" s="7"/>
      <c r="V562" s="19"/>
    </row>
    <row r="563" spans="4:22" ht="13.2">
      <c r="D563" s="90"/>
      <c r="G563" s="90"/>
      <c r="L563" s="7"/>
      <c r="M563" s="91"/>
      <c r="N563" s="91"/>
      <c r="O563" s="91"/>
      <c r="P563" s="91"/>
      <c r="Q563" s="7"/>
      <c r="R563" s="7"/>
      <c r="S563" s="7"/>
      <c r="V563" s="19"/>
    </row>
    <row r="564" spans="4:22" ht="13.2">
      <c r="D564" s="90"/>
      <c r="G564" s="90"/>
      <c r="L564" s="7"/>
      <c r="M564" s="91"/>
      <c r="N564" s="91"/>
      <c r="O564" s="91"/>
      <c r="P564" s="91"/>
      <c r="Q564" s="7"/>
      <c r="R564" s="7"/>
      <c r="S564" s="7"/>
      <c r="V564" s="19"/>
    </row>
    <row r="565" spans="4:22" ht="13.2">
      <c r="D565" s="90"/>
      <c r="G565" s="90"/>
      <c r="L565" s="7"/>
      <c r="M565" s="91"/>
      <c r="N565" s="91"/>
      <c r="O565" s="91"/>
      <c r="P565" s="91"/>
      <c r="Q565" s="7"/>
      <c r="R565" s="7"/>
      <c r="S565" s="7"/>
      <c r="V565" s="19"/>
    </row>
    <row r="566" spans="4:22" ht="13.2">
      <c r="D566" s="90"/>
      <c r="G566" s="90"/>
      <c r="L566" s="7"/>
      <c r="M566" s="91"/>
      <c r="N566" s="91"/>
      <c r="O566" s="91"/>
      <c r="P566" s="91"/>
      <c r="Q566" s="7"/>
      <c r="R566" s="7"/>
      <c r="S566" s="7"/>
      <c r="V566" s="19"/>
    </row>
    <row r="567" spans="4:22" ht="13.2">
      <c r="D567" s="90"/>
      <c r="G567" s="90"/>
      <c r="L567" s="7"/>
      <c r="M567" s="91"/>
      <c r="N567" s="91"/>
      <c r="O567" s="91"/>
      <c r="P567" s="91"/>
      <c r="Q567" s="7"/>
      <c r="R567" s="7"/>
      <c r="S567" s="7"/>
      <c r="V567" s="19"/>
    </row>
    <row r="568" spans="4:22" ht="13.2">
      <c r="D568" s="90"/>
      <c r="G568" s="90"/>
      <c r="L568" s="7"/>
      <c r="M568" s="91"/>
      <c r="N568" s="91"/>
      <c r="O568" s="91"/>
      <c r="P568" s="91"/>
      <c r="Q568" s="7"/>
      <c r="R568" s="7"/>
      <c r="S568" s="7"/>
      <c r="V568" s="19"/>
    </row>
    <row r="569" spans="4:22" ht="13.2">
      <c r="D569" s="90"/>
      <c r="G569" s="90"/>
      <c r="L569" s="7"/>
      <c r="M569" s="91"/>
      <c r="N569" s="91"/>
      <c r="O569" s="91"/>
      <c r="P569" s="91"/>
      <c r="Q569" s="7"/>
      <c r="R569" s="7"/>
      <c r="S569" s="7"/>
      <c r="V569" s="19"/>
    </row>
    <row r="570" spans="4:22" ht="13.2">
      <c r="D570" s="90"/>
      <c r="G570" s="90"/>
      <c r="L570" s="7"/>
      <c r="M570" s="91"/>
      <c r="N570" s="91"/>
      <c r="O570" s="91"/>
      <c r="P570" s="91"/>
      <c r="Q570" s="7"/>
      <c r="R570" s="7"/>
      <c r="S570" s="7"/>
      <c r="V570" s="19"/>
    </row>
    <row r="571" spans="4:22" ht="13.2">
      <c r="D571" s="90"/>
      <c r="G571" s="90"/>
      <c r="L571" s="7"/>
      <c r="M571" s="91"/>
      <c r="N571" s="91"/>
      <c r="O571" s="91"/>
      <c r="P571" s="91"/>
      <c r="Q571" s="7"/>
      <c r="R571" s="7"/>
      <c r="S571" s="7"/>
      <c r="V571" s="19"/>
    </row>
    <row r="572" spans="4:22" ht="13.2">
      <c r="D572" s="90"/>
      <c r="G572" s="90"/>
      <c r="L572" s="7"/>
      <c r="M572" s="91"/>
      <c r="N572" s="91"/>
      <c r="O572" s="91"/>
      <c r="P572" s="91"/>
      <c r="Q572" s="7"/>
      <c r="R572" s="7"/>
      <c r="S572" s="7"/>
      <c r="V572" s="19"/>
    </row>
    <row r="573" spans="4:22" ht="13.2">
      <c r="D573" s="90"/>
      <c r="G573" s="90"/>
      <c r="L573" s="7"/>
      <c r="M573" s="91"/>
      <c r="N573" s="91"/>
      <c r="O573" s="91"/>
      <c r="P573" s="91"/>
      <c r="Q573" s="7"/>
      <c r="R573" s="7"/>
      <c r="S573" s="7"/>
      <c r="V573" s="19"/>
    </row>
    <row r="574" spans="4:22" ht="13.2">
      <c r="D574" s="90"/>
      <c r="G574" s="90"/>
      <c r="L574" s="7"/>
      <c r="M574" s="91"/>
      <c r="N574" s="91"/>
      <c r="O574" s="91"/>
      <c r="P574" s="91"/>
      <c r="Q574" s="7"/>
      <c r="R574" s="7"/>
      <c r="S574" s="7"/>
      <c r="V574" s="19"/>
    </row>
    <row r="575" spans="4:22" ht="13.2">
      <c r="D575" s="90"/>
      <c r="G575" s="90"/>
      <c r="L575" s="7"/>
      <c r="M575" s="91"/>
      <c r="N575" s="91"/>
      <c r="O575" s="91"/>
      <c r="P575" s="91"/>
      <c r="Q575" s="7"/>
      <c r="R575" s="7"/>
      <c r="S575" s="7"/>
      <c r="V575" s="19"/>
    </row>
    <row r="576" spans="4:22" ht="13.2">
      <c r="D576" s="90"/>
      <c r="G576" s="90"/>
      <c r="L576" s="7"/>
      <c r="M576" s="91"/>
      <c r="N576" s="91"/>
      <c r="O576" s="91"/>
      <c r="P576" s="91"/>
      <c r="Q576" s="7"/>
      <c r="R576" s="7"/>
      <c r="S576" s="7"/>
      <c r="V576" s="19"/>
    </row>
    <row r="577" spans="4:22" ht="13.2">
      <c r="D577" s="90"/>
      <c r="G577" s="90"/>
      <c r="L577" s="7"/>
      <c r="M577" s="91"/>
      <c r="N577" s="91"/>
      <c r="O577" s="91"/>
      <c r="P577" s="91"/>
      <c r="Q577" s="7"/>
      <c r="R577" s="7"/>
      <c r="S577" s="7"/>
      <c r="V577" s="19"/>
    </row>
    <row r="578" spans="4:22" ht="13.2">
      <c r="D578" s="90"/>
      <c r="G578" s="90"/>
      <c r="L578" s="7"/>
      <c r="M578" s="91"/>
      <c r="N578" s="91"/>
      <c r="O578" s="91"/>
      <c r="P578" s="91"/>
      <c r="Q578" s="7"/>
      <c r="R578" s="7"/>
      <c r="S578" s="7"/>
      <c r="V578" s="19"/>
    </row>
    <row r="579" spans="4:22" ht="13.2">
      <c r="D579" s="90"/>
      <c r="G579" s="90"/>
      <c r="L579" s="7"/>
      <c r="M579" s="91"/>
      <c r="N579" s="91"/>
      <c r="O579" s="91"/>
      <c r="P579" s="91"/>
      <c r="Q579" s="7"/>
      <c r="R579" s="7"/>
      <c r="S579" s="7"/>
      <c r="V579" s="19"/>
    </row>
    <row r="580" spans="4:22" ht="13.2">
      <c r="D580" s="90"/>
      <c r="G580" s="90"/>
      <c r="L580" s="7"/>
      <c r="M580" s="91"/>
      <c r="N580" s="91"/>
      <c r="O580" s="91"/>
      <c r="P580" s="91"/>
      <c r="Q580" s="7"/>
      <c r="R580" s="7"/>
      <c r="S580" s="7"/>
      <c r="V580" s="19"/>
    </row>
    <row r="581" spans="4:22" ht="13.2">
      <c r="D581" s="90"/>
      <c r="G581" s="90"/>
      <c r="L581" s="7"/>
      <c r="M581" s="91"/>
      <c r="N581" s="91"/>
      <c r="O581" s="91"/>
      <c r="P581" s="91"/>
      <c r="Q581" s="7"/>
      <c r="R581" s="7"/>
      <c r="S581" s="7"/>
      <c r="V581" s="19"/>
    </row>
    <row r="582" spans="4:22" ht="13.2">
      <c r="D582" s="90"/>
      <c r="G582" s="90"/>
      <c r="L582" s="7"/>
      <c r="M582" s="91"/>
      <c r="N582" s="91"/>
      <c r="O582" s="91"/>
      <c r="P582" s="91"/>
      <c r="Q582" s="7"/>
      <c r="R582" s="7"/>
      <c r="S582" s="7"/>
      <c r="V582" s="19"/>
    </row>
    <row r="583" spans="4:22" ht="13.2">
      <c r="D583" s="90"/>
      <c r="G583" s="90"/>
      <c r="L583" s="7"/>
      <c r="M583" s="91"/>
      <c r="N583" s="91"/>
      <c r="O583" s="91"/>
      <c r="P583" s="91"/>
      <c r="Q583" s="7"/>
      <c r="R583" s="7"/>
      <c r="S583" s="7"/>
      <c r="V583" s="19"/>
    </row>
    <row r="584" spans="4:22" ht="13.2">
      <c r="D584" s="90"/>
      <c r="G584" s="90"/>
      <c r="L584" s="7"/>
      <c r="M584" s="91"/>
      <c r="N584" s="91"/>
      <c r="O584" s="91"/>
      <c r="P584" s="91"/>
      <c r="Q584" s="7"/>
      <c r="R584" s="7"/>
      <c r="S584" s="7"/>
      <c r="V584" s="19"/>
    </row>
    <row r="585" spans="4:22" ht="13.2">
      <c r="D585" s="90"/>
      <c r="G585" s="90"/>
      <c r="L585" s="7"/>
      <c r="M585" s="91"/>
      <c r="N585" s="91"/>
      <c r="O585" s="91"/>
      <c r="P585" s="91"/>
      <c r="Q585" s="7"/>
      <c r="R585" s="7"/>
      <c r="S585" s="7"/>
      <c r="V585" s="19"/>
    </row>
    <row r="586" spans="4:22" ht="13.2">
      <c r="D586" s="90"/>
      <c r="G586" s="90"/>
      <c r="L586" s="7"/>
      <c r="M586" s="91"/>
      <c r="N586" s="91"/>
      <c r="O586" s="91"/>
      <c r="P586" s="91"/>
      <c r="Q586" s="7"/>
      <c r="R586" s="7"/>
      <c r="S586" s="7"/>
      <c r="V586" s="19"/>
    </row>
    <row r="587" spans="4:22" ht="13.2">
      <c r="D587" s="90"/>
      <c r="G587" s="90"/>
      <c r="L587" s="7"/>
      <c r="M587" s="91"/>
      <c r="N587" s="91"/>
      <c r="O587" s="91"/>
      <c r="P587" s="91"/>
      <c r="Q587" s="7"/>
      <c r="R587" s="7"/>
      <c r="S587" s="7"/>
      <c r="V587" s="19"/>
    </row>
    <row r="588" spans="4:22" ht="13.2">
      <c r="D588" s="90"/>
      <c r="G588" s="90"/>
      <c r="L588" s="7"/>
      <c r="M588" s="91"/>
      <c r="N588" s="91"/>
      <c r="O588" s="91"/>
      <c r="P588" s="91"/>
      <c r="Q588" s="7"/>
      <c r="R588" s="7"/>
      <c r="S588" s="7"/>
      <c r="V588" s="19"/>
    </row>
    <row r="589" spans="4:22" ht="13.2">
      <c r="D589" s="90"/>
      <c r="G589" s="90"/>
      <c r="L589" s="7"/>
      <c r="M589" s="91"/>
      <c r="N589" s="91"/>
      <c r="O589" s="91"/>
      <c r="P589" s="91"/>
      <c r="Q589" s="7"/>
      <c r="R589" s="7"/>
      <c r="S589" s="7"/>
      <c r="V589" s="19"/>
    </row>
    <row r="590" spans="4:22" ht="13.2">
      <c r="D590" s="90"/>
      <c r="G590" s="90"/>
      <c r="L590" s="7"/>
      <c r="M590" s="91"/>
      <c r="N590" s="91"/>
      <c r="O590" s="91"/>
      <c r="P590" s="91"/>
      <c r="Q590" s="7"/>
      <c r="R590" s="7"/>
      <c r="S590" s="7"/>
      <c r="V590" s="19"/>
    </row>
    <row r="591" spans="4:22" ht="13.2">
      <c r="D591" s="90"/>
      <c r="G591" s="90"/>
      <c r="L591" s="7"/>
      <c r="M591" s="91"/>
      <c r="N591" s="91"/>
      <c r="O591" s="91"/>
      <c r="P591" s="91"/>
      <c r="Q591" s="7"/>
      <c r="R591" s="7"/>
      <c r="S591" s="7"/>
      <c r="V591" s="19"/>
    </row>
    <row r="592" spans="4:22" ht="13.2">
      <c r="D592" s="90"/>
      <c r="G592" s="90"/>
      <c r="L592" s="7"/>
      <c r="M592" s="91"/>
      <c r="N592" s="91"/>
      <c r="O592" s="91"/>
      <c r="P592" s="91"/>
      <c r="Q592" s="7"/>
      <c r="R592" s="7"/>
      <c r="S592" s="7"/>
      <c r="V592" s="19"/>
    </row>
    <row r="593" spans="4:22" ht="13.2">
      <c r="D593" s="90"/>
      <c r="G593" s="90"/>
      <c r="L593" s="7"/>
      <c r="M593" s="91"/>
      <c r="N593" s="91"/>
      <c r="O593" s="91"/>
      <c r="P593" s="91"/>
      <c r="Q593" s="7"/>
      <c r="R593" s="7"/>
      <c r="S593" s="7"/>
      <c r="V593" s="19"/>
    </row>
    <row r="594" spans="4:22" ht="13.2">
      <c r="D594" s="90"/>
      <c r="G594" s="90"/>
      <c r="L594" s="7"/>
      <c r="M594" s="91"/>
      <c r="N594" s="91"/>
      <c r="O594" s="91"/>
      <c r="P594" s="91"/>
      <c r="Q594" s="7"/>
      <c r="R594" s="7"/>
      <c r="S594" s="7"/>
      <c r="V594" s="19"/>
    </row>
    <row r="595" spans="4:22" ht="13.2">
      <c r="D595" s="90"/>
      <c r="G595" s="90"/>
      <c r="L595" s="7"/>
      <c r="M595" s="91"/>
      <c r="N595" s="91"/>
      <c r="O595" s="91"/>
      <c r="P595" s="91"/>
      <c r="Q595" s="7"/>
      <c r="R595" s="7"/>
      <c r="S595" s="7"/>
      <c r="V595" s="19"/>
    </row>
    <row r="596" spans="4:22" ht="13.2">
      <c r="D596" s="90"/>
      <c r="G596" s="90"/>
      <c r="L596" s="7"/>
      <c r="M596" s="91"/>
      <c r="N596" s="91"/>
      <c r="O596" s="91"/>
      <c r="P596" s="91"/>
      <c r="Q596" s="7"/>
      <c r="R596" s="7"/>
      <c r="S596" s="7"/>
      <c r="V596" s="19"/>
    </row>
    <row r="597" spans="4:22" ht="13.2">
      <c r="D597" s="90"/>
      <c r="G597" s="90"/>
      <c r="L597" s="7"/>
      <c r="M597" s="91"/>
      <c r="N597" s="91"/>
      <c r="O597" s="91"/>
      <c r="P597" s="91"/>
      <c r="Q597" s="7"/>
      <c r="R597" s="7"/>
      <c r="S597" s="7"/>
      <c r="V597" s="19"/>
    </row>
    <row r="598" spans="4:22" ht="13.2">
      <c r="D598" s="90"/>
      <c r="G598" s="90"/>
      <c r="L598" s="7"/>
      <c r="M598" s="91"/>
      <c r="N598" s="91"/>
      <c r="O598" s="91"/>
      <c r="P598" s="91"/>
      <c r="Q598" s="7"/>
      <c r="R598" s="7"/>
      <c r="S598" s="7"/>
      <c r="V598" s="19"/>
    </row>
    <row r="599" spans="4:22" ht="13.2">
      <c r="D599" s="90"/>
      <c r="G599" s="90"/>
      <c r="L599" s="7"/>
      <c r="M599" s="91"/>
      <c r="N599" s="91"/>
      <c r="O599" s="91"/>
      <c r="P599" s="91"/>
      <c r="Q599" s="7"/>
      <c r="R599" s="7"/>
      <c r="S599" s="7"/>
      <c r="V599" s="19"/>
    </row>
    <row r="600" spans="4:22" ht="13.2">
      <c r="D600" s="90"/>
      <c r="G600" s="90"/>
      <c r="L600" s="7"/>
      <c r="M600" s="91"/>
      <c r="N600" s="91"/>
      <c r="O600" s="91"/>
      <c r="P600" s="91"/>
      <c r="Q600" s="7"/>
      <c r="R600" s="7"/>
      <c r="S600" s="7"/>
      <c r="V600" s="19"/>
    </row>
    <row r="601" spans="4:22" ht="13.2">
      <c r="D601" s="90"/>
      <c r="G601" s="90"/>
      <c r="L601" s="7"/>
      <c r="M601" s="91"/>
      <c r="N601" s="91"/>
      <c r="O601" s="91"/>
      <c r="P601" s="91"/>
      <c r="Q601" s="7"/>
      <c r="R601" s="7"/>
      <c r="S601" s="7"/>
      <c r="V601" s="19"/>
    </row>
    <row r="602" spans="4:22" ht="13.2">
      <c r="D602" s="90"/>
      <c r="G602" s="90"/>
      <c r="L602" s="7"/>
      <c r="M602" s="91"/>
      <c r="N602" s="91"/>
      <c r="O602" s="91"/>
      <c r="P602" s="91"/>
      <c r="Q602" s="7"/>
      <c r="R602" s="7"/>
      <c r="S602" s="7"/>
      <c r="V602" s="19"/>
    </row>
    <row r="603" spans="4:22" ht="13.2">
      <c r="D603" s="90"/>
      <c r="G603" s="90"/>
      <c r="L603" s="7"/>
      <c r="M603" s="91"/>
      <c r="N603" s="91"/>
      <c r="O603" s="91"/>
      <c r="P603" s="91"/>
      <c r="Q603" s="7"/>
      <c r="R603" s="7"/>
      <c r="S603" s="7"/>
      <c r="V603" s="19"/>
    </row>
    <row r="604" spans="4:22" ht="13.2">
      <c r="D604" s="90"/>
      <c r="G604" s="90"/>
      <c r="L604" s="7"/>
      <c r="M604" s="91"/>
      <c r="N604" s="91"/>
      <c r="O604" s="91"/>
      <c r="P604" s="91"/>
      <c r="Q604" s="7"/>
      <c r="R604" s="7"/>
      <c r="S604" s="7"/>
      <c r="V604" s="19"/>
    </row>
    <row r="605" spans="4:22" ht="13.2">
      <c r="D605" s="90"/>
      <c r="G605" s="90"/>
      <c r="L605" s="7"/>
      <c r="M605" s="91"/>
      <c r="N605" s="91"/>
      <c r="O605" s="91"/>
      <c r="P605" s="91"/>
      <c r="Q605" s="7"/>
      <c r="R605" s="7"/>
      <c r="S605" s="7"/>
      <c r="V605" s="19"/>
    </row>
    <row r="606" spans="4:22" ht="13.2">
      <c r="D606" s="90"/>
      <c r="G606" s="90"/>
      <c r="L606" s="7"/>
      <c r="M606" s="91"/>
      <c r="N606" s="91"/>
      <c r="O606" s="91"/>
      <c r="P606" s="91"/>
      <c r="Q606" s="7"/>
      <c r="R606" s="7"/>
      <c r="S606" s="7"/>
      <c r="V606" s="19"/>
    </row>
    <row r="607" spans="4:22" ht="13.2">
      <c r="D607" s="90"/>
      <c r="G607" s="90"/>
      <c r="L607" s="7"/>
      <c r="M607" s="91"/>
      <c r="N607" s="91"/>
      <c r="O607" s="91"/>
      <c r="P607" s="91"/>
      <c r="Q607" s="7"/>
      <c r="R607" s="7"/>
      <c r="S607" s="7"/>
      <c r="V607" s="19"/>
    </row>
    <row r="608" spans="4:22" ht="13.2">
      <c r="D608" s="90"/>
      <c r="G608" s="90"/>
      <c r="L608" s="7"/>
      <c r="M608" s="91"/>
      <c r="N608" s="91"/>
      <c r="O608" s="91"/>
      <c r="P608" s="91"/>
      <c r="Q608" s="7"/>
      <c r="R608" s="7"/>
      <c r="S608" s="7"/>
      <c r="V608" s="19"/>
    </row>
    <row r="609" spans="4:22" ht="13.2">
      <c r="D609" s="90"/>
      <c r="G609" s="90"/>
      <c r="L609" s="7"/>
      <c r="M609" s="91"/>
      <c r="N609" s="91"/>
      <c r="O609" s="91"/>
      <c r="P609" s="91"/>
      <c r="Q609" s="7"/>
      <c r="R609" s="7"/>
      <c r="S609" s="7"/>
      <c r="V609" s="19"/>
    </row>
    <row r="610" spans="4:22" ht="13.2">
      <c r="D610" s="90"/>
      <c r="G610" s="90"/>
      <c r="L610" s="7"/>
      <c r="M610" s="91"/>
      <c r="N610" s="91"/>
      <c r="O610" s="91"/>
      <c r="P610" s="91"/>
      <c r="Q610" s="7"/>
      <c r="R610" s="7"/>
      <c r="S610" s="7"/>
      <c r="V610" s="19"/>
    </row>
    <row r="611" spans="4:22" ht="13.2">
      <c r="D611" s="90"/>
      <c r="G611" s="90"/>
      <c r="L611" s="7"/>
      <c r="M611" s="91"/>
      <c r="N611" s="91"/>
      <c r="O611" s="91"/>
      <c r="P611" s="91"/>
      <c r="Q611" s="7"/>
      <c r="R611" s="7"/>
      <c r="S611" s="7"/>
      <c r="V611" s="19"/>
    </row>
    <row r="612" spans="4:22" ht="13.2">
      <c r="D612" s="90"/>
      <c r="G612" s="90"/>
      <c r="L612" s="7"/>
      <c r="M612" s="91"/>
      <c r="N612" s="91"/>
      <c r="O612" s="91"/>
      <c r="P612" s="91"/>
      <c r="Q612" s="7"/>
      <c r="R612" s="7"/>
      <c r="S612" s="7"/>
      <c r="V612" s="19"/>
    </row>
    <row r="613" spans="4:22" ht="13.2">
      <c r="D613" s="90"/>
      <c r="G613" s="90"/>
      <c r="L613" s="7"/>
      <c r="M613" s="91"/>
      <c r="N613" s="91"/>
      <c r="O613" s="91"/>
      <c r="P613" s="91"/>
      <c r="Q613" s="7"/>
      <c r="R613" s="7"/>
      <c r="S613" s="7"/>
      <c r="V613" s="19"/>
    </row>
    <row r="614" spans="4:22" ht="13.2">
      <c r="D614" s="90"/>
      <c r="G614" s="90"/>
      <c r="L614" s="7"/>
      <c r="M614" s="91"/>
      <c r="N614" s="91"/>
      <c r="O614" s="91"/>
      <c r="P614" s="91"/>
      <c r="Q614" s="7"/>
      <c r="R614" s="7"/>
      <c r="S614" s="7"/>
      <c r="V614" s="19"/>
    </row>
    <row r="615" spans="4:22" ht="13.2">
      <c r="D615" s="90"/>
      <c r="G615" s="90"/>
      <c r="L615" s="7"/>
      <c r="M615" s="91"/>
      <c r="N615" s="91"/>
      <c r="O615" s="91"/>
      <c r="P615" s="91"/>
      <c r="Q615" s="7"/>
      <c r="R615" s="7"/>
      <c r="S615" s="7"/>
      <c r="V615" s="19"/>
    </row>
    <row r="616" spans="4:22" ht="13.2">
      <c r="D616" s="90"/>
      <c r="G616" s="90"/>
      <c r="L616" s="7"/>
      <c r="M616" s="91"/>
      <c r="N616" s="91"/>
      <c r="O616" s="91"/>
      <c r="P616" s="91"/>
      <c r="Q616" s="7"/>
      <c r="R616" s="7"/>
      <c r="S616" s="7"/>
      <c r="V616" s="19"/>
    </row>
    <row r="617" spans="4:22" ht="13.2">
      <c r="D617" s="90"/>
      <c r="G617" s="90"/>
      <c r="L617" s="7"/>
      <c r="M617" s="91"/>
      <c r="N617" s="91"/>
      <c r="O617" s="91"/>
      <c r="P617" s="91"/>
      <c r="Q617" s="7"/>
      <c r="R617" s="7"/>
      <c r="S617" s="7"/>
      <c r="V617" s="19"/>
    </row>
    <row r="618" spans="4:22" ht="13.2">
      <c r="D618" s="90"/>
      <c r="G618" s="90"/>
      <c r="L618" s="7"/>
      <c r="M618" s="91"/>
      <c r="N618" s="91"/>
      <c r="O618" s="91"/>
      <c r="P618" s="91"/>
      <c r="Q618" s="7"/>
      <c r="R618" s="7"/>
      <c r="S618" s="7"/>
      <c r="V618" s="19"/>
    </row>
    <row r="619" spans="4:22" ht="13.2">
      <c r="D619" s="90"/>
      <c r="G619" s="90"/>
      <c r="L619" s="7"/>
      <c r="M619" s="91"/>
      <c r="N619" s="91"/>
      <c r="O619" s="91"/>
      <c r="P619" s="91"/>
      <c r="Q619" s="7"/>
      <c r="R619" s="7"/>
      <c r="S619" s="7"/>
      <c r="V619" s="19"/>
    </row>
    <row r="620" spans="4:22" ht="13.2">
      <c r="D620" s="90"/>
      <c r="G620" s="90"/>
      <c r="L620" s="7"/>
      <c r="M620" s="91"/>
      <c r="N620" s="91"/>
      <c r="O620" s="91"/>
      <c r="P620" s="91"/>
      <c r="Q620" s="7"/>
      <c r="R620" s="7"/>
      <c r="S620" s="7"/>
      <c r="V620" s="19"/>
    </row>
    <row r="621" spans="4:22" ht="13.2">
      <c r="D621" s="90"/>
      <c r="G621" s="90"/>
      <c r="L621" s="7"/>
      <c r="M621" s="91"/>
      <c r="N621" s="91"/>
      <c r="O621" s="91"/>
      <c r="P621" s="91"/>
      <c r="Q621" s="7"/>
      <c r="R621" s="7"/>
      <c r="S621" s="7"/>
      <c r="V621" s="19"/>
    </row>
    <row r="622" spans="4:22" ht="13.2">
      <c r="D622" s="90"/>
      <c r="G622" s="90"/>
      <c r="L622" s="7"/>
      <c r="M622" s="91"/>
      <c r="N622" s="91"/>
      <c r="O622" s="91"/>
      <c r="P622" s="91"/>
      <c r="Q622" s="7"/>
      <c r="R622" s="7"/>
      <c r="S622" s="7"/>
      <c r="V622" s="19"/>
    </row>
    <row r="623" spans="4:22" ht="13.2">
      <c r="D623" s="90"/>
      <c r="G623" s="90"/>
      <c r="L623" s="7"/>
      <c r="M623" s="91"/>
      <c r="N623" s="91"/>
      <c r="O623" s="91"/>
      <c r="P623" s="91"/>
      <c r="Q623" s="7"/>
      <c r="R623" s="7"/>
      <c r="S623" s="7"/>
      <c r="V623" s="19"/>
    </row>
    <row r="624" spans="4:22" ht="13.2">
      <c r="D624" s="90"/>
      <c r="G624" s="90"/>
      <c r="L624" s="7"/>
      <c r="M624" s="91"/>
      <c r="N624" s="91"/>
      <c r="O624" s="91"/>
      <c r="P624" s="91"/>
      <c r="Q624" s="7"/>
      <c r="R624" s="7"/>
      <c r="S624" s="7"/>
      <c r="V624" s="19"/>
    </row>
    <row r="625" spans="4:22" ht="13.2">
      <c r="D625" s="90"/>
      <c r="G625" s="90"/>
      <c r="L625" s="7"/>
      <c r="M625" s="91"/>
      <c r="N625" s="91"/>
      <c r="O625" s="91"/>
      <c r="P625" s="91"/>
      <c r="Q625" s="7"/>
      <c r="R625" s="7"/>
      <c r="S625" s="7"/>
      <c r="V625" s="19"/>
    </row>
    <row r="626" spans="4:22" ht="13.2">
      <c r="D626" s="90"/>
      <c r="G626" s="90"/>
      <c r="L626" s="7"/>
      <c r="M626" s="91"/>
      <c r="N626" s="91"/>
      <c r="O626" s="91"/>
      <c r="P626" s="91"/>
      <c r="Q626" s="7"/>
      <c r="R626" s="7"/>
      <c r="S626" s="7"/>
      <c r="V626" s="19"/>
    </row>
    <row r="627" spans="4:22" ht="13.2">
      <c r="D627" s="90"/>
      <c r="G627" s="90"/>
      <c r="L627" s="7"/>
      <c r="M627" s="91"/>
      <c r="N627" s="91"/>
      <c r="O627" s="91"/>
      <c r="P627" s="91"/>
      <c r="Q627" s="7"/>
      <c r="R627" s="7"/>
      <c r="S627" s="7"/>
      <c r="V627" s="19"/>
    </row>
    <row r="628" spans="4:22" ht="13.2">
      <c r="D628" s="90"/>
      <c r="G628" s="90"/>
      <c r="L628" s="7"/>
      <c r="M628" s="91"/>
      <c r="N628" s="91"/>
      <c r="O628" s="91"/>
      <c r="P628" s="91"/>
      <c r="Q628" s="7"/>
      <c r="R628" s="7"/>
      <c r="S628" s="7"/>
      <c r="V628" s="19"/>
    </row>
    <row r="629" spans="4:22" ht="13.2">
      <c r="D629" s="90"/>
      <c r="G629" s="90"/>
      <c r="L629" s="7"/>
      <c r="M629" s="91"/>
      <c r="N629" s="91"/>
      <c r="O629" s="91"/>
      <c r="P629" s="91"/>
      <c r="Q629" s="7"/>
      <c r="R629" s="7"/>
      <c r="S629" s="7"/>
      <c r="V629" s="19"/>
    </row>
    <row r="630" spans="4:22" ht="13.2">
      <c r="D630" s="90"/>
      <c r="G630" s="90"/>
      <c r="L630" s="7"/>
      <c r="M630" s="91"/>
      <c r="N630" s="91"/>
      <c r="O630" s="91"/>
      <c r="P630" s="91"/>
      <c r="Q630" s="7"/>
      <c r="R630" s="7"/>
      <c r="S630" s="7"/>
      <c r="V630" s="19"/>
    </row>
    <row r="631" spans="4:22" ht="13.2">
      <c r="D631" s="90"/>
      <c r="G631" s="90"/>
      <c r="L631" s="7"/>
      <c r="M631" s="91"/>
      <c r="N631" s="91"/>
      <c r="O631" s="91"/>
      <c r="P631" s="91"/>
      <c r="Q631" s="7"/>
      <c r="R631" s="7"/>
      <c r="S631" s="7"/>
      <c r="V631" s="19"/>
    </row>
    <row r="632" spans="4:22" ht="13.2">
      <c r="D632" s="90"/>
      <c r="G632" s="90"/>
      <c r="L632" s="7"/>
      <c r="M632" s="91"/>
      <c r="N632" s="91"/>
      <c r="O632" s="91"/>
      <c r="P632" s="91"/>
      <c r="Q632" s="7"/>
      <c r="R632" s="7"/>
      <c r="S632" s="7"/>
      <c r="V632" s="19"/>
    </row>
    <row r="633" spans="4:22" ht="13.2">
      <c r="D633" s="90"/>
      <c r="G633" s="90"/>
      <c r="L633" s="7"/>
      <c r="M633" s="91"/>
      <c r="N633" s="91"/>
      <c r="O633" s="91"/>
      <c r="P633" s="91"/>
      <c r="Q633" s="7"/>
      <c r="R633" s="7"/>
      <c r="S633" s="7"/>
      <c r="V633" s="19"/>
    </row>
    <row r="634" spans="4:22" ht="13.2">
      <c r="D634" s="90"/>
      <c r="G634" s="90"/>
      <c r="L634" s="7"/>
      <c r="M634" s="91"/>
      <c r="N634" s="91"/>
      <c r="O634" s="91"/>
      <c r="P634" s="91"/>
      <c r="Q634" s="7"/>
      <c r="R634" s="7"/>
      <c r="S634" s="7"/>
      <c r="V634" s="19"/>
    </row>
    <row r="635" spans="4:22" ht="13.2">
      <c r="D635" s="90"/>
      <c r="G635" s="90"/>
      <c r="L635" s="7"/>
      <c r="M635" s="91"/>
      <c r="N635" s="91"/>
      <c r="O635" s="91"/>
      <c r="P635" s="91"/>
      <c r="Q635" s="7"/>
      <c r="R635" s="7"/>
      <c r="S635" s="7"/>
      <c r="V635" s="19"/>
    </row>
    <row r="636" spans="4:22" ht="13.2">
      <c r="D636" s="90"/>
      <c r="G636" s="90"/>
      <c r="L636" s="7"/>
      <c r="M636" s="91"/>
      <c r="N636" s="91"/>
      <c r="O636" s="91"/>
      <c r="P636" s="91"/>
      <c r="Q636" s="7"/>
      <c r="R636" s="7"/>
      <c r="S636" s="7"/>
      <c r="V636" s="19"/>
    </row>
    <row r="637" spans="4:22" ht="13.2">
      <c r="D637" s="90"/>
      <c r="G637" s="90"/>
      <c r="L637" s="7"/>
      <c r="M637" s="91"/>
      <c r="N637" s="91"/>
      <c r="O637" s="91"/>
      <c r="P637" s="91"/>
      <c r="Q637" s="7"/>
      <c r="R637" s="7"/>
      <c r="S637" s="7"/>
      <c r="V637" s="19"/>
    </row>
    <row r="638" spans="4:22" ht="13.2">
      <c r="D638" s="90"/>
      <c r="G638" s="90"/>
      <c r="L638" s="7"/>
      <c r="M638" s="91"/>
      <c r="N638" s="91"/>
      <c r="O638" s="91"/>
      <c r="P638" s="91"/>
      <c r="Q638" s="7"/>
      <c r="R638" s="7"/>
      <c r="S638" s="7"/>
      <c r="V638" s="19"/>
    </row>
    <row r="639" spans="4:22" ht="13.2">
      <c r="D639" s="90"/>
      <c r="G639" s="90"/>
      <c r="L639" s="7"/>
      <c r="M639" s="91"/>
      <c r="N639" s="91"/>
      <c r="O639" s="91"/>
      <c r="P639" s="91"/>
      <c r="Q639" s="7"/>
      <c r="R639" s="7"/>
      <c r="S639" s="7"/>
      <c r="V639" s="19"/>
    </row>
    <row r="640" spans="4:22" ht="13.2">
      <c r="D640" s="90"/>
      <c r="G640" s="90"/>
      <c r="L640" s="7"/>
      <c r="M640" s="91"/>
      <c r="N640" s="91"/>
      <c r="O640" s="91"/>
      <c r="P640" s="91"/>
      <c r="Q640" s="7"/>
      <c r="R640" s="7"/>
      <c r="S640" s="7"/>
      <c r="V640" s="19"/>
    </row>
    <row r="641" spans="4:22" ht="13.2">
      <c r="D641" s="90"/>
      <c r="G641" s="90"/>
      <c r="L641" s="7"/>
      <c r="M641" s="91"/>
      <c r="N641" s="91"/>
      <c r="O641" s="91"/>
      <c r="P641" s="91"/>
      <c r="Q641" s="7"/>
      <c r="R641" s="7"/>
      <c r="S641" s="7"/>
      <c r="V641" s="19"/>
    </row>
    <row r="642" spans="4:22" ht="13.2">
      <c r="D642" s="90"/>
      <c r="G642" s="90"/>
      <c r="L642" s="7"/>
      <c r="M642" s="91"/>
      <c r="N642" s="91"/>
      <c r="O642" s="91"/>
      <c r="P642" s="91"/>
      <c r="Q642" s="7"/>
      <c r="R642" s="7"/>
      <c r="S642" s="7"/>
      <c r="V642" s="19"/>
    </row>
    <row r="643" spans="4:22" ht="13.2">
      <c r="D643" s="90"/>
      <c r="G643" s="90"/>
      <c r="L643" s="7"/>
      <c r="M643" s="91"/>
      <c r="N643" s="91"/>
      <c r="O643" s="91"/>
      <c r="P643" s="91"/>
      <c r="Q643" s="7"/>
      <c r="R643" s="7"/>
      <c r="S643" s="7"/>
      <c r="V643" s="19"/>
    </row>
    <row r="644" spans="4:22" ht="13.2">
      <c r="D644" s="90"/>
      <c r="G644" s="90"/>
      <c r="L644" s="7"/>
      <c r="M644" s="91"/>
      <c r="N644" s="91"/>
      <c r="O644" s="91"/>
      <c r="P644" s="91"/>
      <c r="Q644" s="7"/>
      <c r="R644" s="7"/>
      <c r="S644" s="7"/>
      <c r="V644" s="19"/>
    </row>
    <row r="645" spans="4:22" ht="13.2">
      <c r="D645" s="90"/>
      <c r="G645" s="90"/>
      <c r="L645" s="7"/>
      <c r="M645" s="91"/>
      <c r="N645" s="91"/>
      <c r="O645" s="91"/>
      <c r="P645" s="91"/>
      <c r="Q645" s="7"/>
      <c r="R645" s="7"/>
      <c r="S645" s="7"/>
      <c r="V645" s="19"/>
    </row>
    <row r="646" spans="4:22" ht="13.2">
      <c r="D646" s="90"/>
      <c r="G646" s="90"/>
      <c r="L646" s="7"/>
      <c r="M646" s="91"/>
      <c r="N646" s="91"/>
      <c r="O646" s="91"/>
      <c r="P646" s="91"/>
      <c r="Q646" s="7"/>
      <c r="R646" s="7"/>
      <c r="S646" s="7"/>
      <c r="V646" s="19"/>
    </row>
    <row r="647" spans="4:22" ht="13.2">
      <c r="D647" s="90"/>
      <c r="G647" s="90"/>
      <c r="L647" s="7"/>
      <c r="M647" s="91"/>
      <c r="N647" s="91"/>
      <c r="O647" s="91"/>
      <c r="P647" s="91"/>
      <c r="Q647" s="7"/>
      <c r="R647" s="7"/>
      <c r="S647" s="7"/>
      <c r="V647" s="19"/>
    </row>
    <row r="648" spans="4:22" ht="13.2">
      <c r="D648" s="90"/>
      <c r="G648" s="90"/>
      <c r="L648" s="7"/>
      <c r="M648" s="91"/>
      <c r="N648" s="91"/>
      <c r="O648" s="91"/>
      <c r="P648" s="91"/>
      <c r="Q648" s="7"/>
      <c r="R648" s="7"/>
      <c r="S648" s="7"/>
      <c r="V648" s="19"/>
    </row>
    <row r="649" spans="4:22" ht="13.2">
      <c r="D649" s="90"/>
      <c r="G649" s="90"/>
      <c r="L649" s="7"/>
      <c r="M649" s="91"/>
      <c r="N649" s="91"/>
      <c r="O649" s="91"/>
      <c r="P649" s="91"/>
      <c r="Q649" s="7"/>
      <c r="R649" s="7"/>
      <c r="S649" s="7"/>
      <c r="V649" s="19"/>
    </row>
    <row r="650" spans="4:22" ht="13.2">
      <c r="D650" s="90"/>
      <c r="G650" s="90"/>
      <c r="L650" s="7"/>
      <c r="M650" s="91"/>
      <c r="N650" s="91"/>
      <c r="O650" s="91"/>
      <c r="P650" s="91"/>
      <c r="Q650" s="7"/>
      <c r="R650" s="7"/>
      <c r="S650" s="7"/>
      <c r="V650" s="19"/>
    </row>
    <row r="651" spans="4:22" ht="13.2">
      <c r="D651" s="90"/>
      <c r="G651" s="90"/>
      <c r="L651" s="7"/>
      <c r="M651" s="91"/>
      <c r="N651" s="91"/>
      <c r="O651" s="91"/>
      <c r="P651" s="91"/>
      <c r="Q651" s="7"/>
      <c r="R651" s="7"/>
      <c r="S651" s="7"/>
      <c r="V651" s="19"/>
    </row>
    <row r="652" spans="4:22" ht="13.2">
      <c r="D652" s="90"/>
      <c r="G652" s="90"/>
      <c r="L652" s="7"/>
      <c r="M652" s="91"/>
      <c r="N652" s="91"/>
      <c r="O652" s="91"/>
      <c r="P652" s="91"/>
      <c r="Q652" s="7"/>
      <c r="R652" s="7"/>
      <c r="S652" s="7"/>
      <c r="V652" s="19"/>
    </row>
    <row r="653" spans="4:22" ht="13.2">
      <c r="D653" s="90"/>
      <c r="G653" s="90"/>
      <c r="L653" s="7"/>
      <c r="M653" s="91"/>
      <c r="N653" s="91"/>
      <c r="O653" s="91"/>
      <c r="P653" s="91"/>
      <c r="Q653" s="7"/>
      <c r="R653" s="7"/>
      <c r="S653" s="7"/>
      <c r="V653" s="19"/>
    </row>
    <row r="654" spans="4:22" ht="13.2">
      <c r="D654" s="90"/>
      <c r="G654" s="90"/>
      <c r="L654" s="7"/>
      <c r="M654" s="91"/>
      <c r="N654" s="91"/>
      <c r="O654" s="91"/>
      <c r="P654" s="91"/>
      <c r="Q654" s="7"/>
      <c r="R654" s="7"/>
      <c r="S654" s="7"/>
      <c r="V654" s="19"/>
    </row>
    <row r="655" spans="4:22" ht="13.2">
      <c r="D655" s="90"/>
      <c r="G655" s="90"/>
      <c r="L655" s="7"/>
      <c r="M655" s="91"/>
      <c r="N655" s="91"/>
      <c r="O655" s="91"/>
      <c r="P655" s="91"/>
      <c r="Q655" s="7"/>
      <c r="R655" s="7"/>
      <c r="S655" s="7"/>
      <c r="V655" s="19"/>
    </row>
    <row r="656" spans="4:22" ht="13.2">
      <c r="D656" s="90"/>
      <c r="G656" s="90"/>
      <c r="L656" s="7"/>
      <c r="M656" s="91"/>
      <c r="N656" s="91"/>
      <c r="O656" s="91"/>
      <c r="P656" s="91"/>
      <c r="Q656" s="7"/>
      <c r="R656" s="7"/>
      <c r="S656" s="7"/>
      <c r="V656" s="19"/>
    </row>
    <row r="657" spans="4:22" ht="13.2">
      <c r="D657" s="90"/>
      <c r="G657" s="90"/>
      <c r="L657" s="7"/>
      <c r="M657" s="91"/>
      <c r="N657" s="91"/>
      <c r="O657" s="91"/>
      <c r="P657" s="91"/>
      <c r="Q657" s="7"/>
      <c r="R657" s="7"/>
      <c r="S657" s="7"/>
      <c r="V657" s="19"/>
    </row>
    <row r="658" spans="4:22" ht="13.2">
      <c r="D658" s="90"/>
      <c r="G658" s="90"/>
      <c r="L658" s="7"/>
      <c r="M658" s="91"/>
      <c r="N658" s="91"/>
      <c r="O658" s="91"/>
      <c r="P658" s="91"/>
      <c r="Q658" s="7"/>
      <c r="R658" s="7"/>
      <c r="S658" s="7"/>
      <c r="V658" s="19"/>
    </row>
    <row r="659" spans="4:22" ht="13.2">
      <c r="D659" s="90"/>
      <c r="G659" s="90"/>
      <c r="L659" s="7"/>
      <c r="M659" s="91"/>
      <c r="N659" s="91"/>
      <c r="O659" s="91"/>
      <c r="P659" s="91"/>
      <c r="Q659" s="7"/>
      <c r="R659" s="7"/>
      <c r="S659" s="7"/>
      <c r="V659" s="19"/>
    </row>
    <row r="660" spans="4:22" ht="13.2">
      <c r="D660" s="90"/>
      <c r="G660" s="90"/>
      <c r="L660" s="7"/>
      <c r="M660" s="91"/>
      <c r="N660" s="91"/>
      <c r="O660" s="91"/>
      <c r="P660" s="91"/>
      <c r="Q660" s="7"/>
      <c r="R660" s="7"/>
      <c r="S660" s="7"/>
      <c r="V660" s="19"/>
    </row>
    <row r="661" spans="4:22" ht="13.2">
      <c r="D661" s="90"/>
      <c r="G661" s="90"/>
      <c r="L661" s="7"/>
      <c r="M661" s="91"/>
      <c r="N661" s="91"/>
      <c r="O661" s="91"/>
      <c r="P661" s="91"/>
      <c r="Q661" s="7"/>
      <c r="R661" s="7"/>
      <c r="S661" s="7"/>
      <c r="V661" s="19"/>
    </row>
    <row r="662" spans="4:22" ht="13.2">
      <c r="D662" s="90"/>
      <c r="G662" s="90"/>
      <c r="L662" s="7"/>
      <c r="M662" s="91"/>
      <c r="N662" s="91"/>
      <c r="O662" s="91"/>
      <c r="P662" s="91"/>
      <c r="Q662" s="7"/>
      <c r="R662" s="7"/>
      <c r="S662" s="7"/>
      <c r="V662" s="19"/>
    </row>
    <row r="663" spans="4:22" ht="13.2">
      <c r="D663" s="90"/>
      <c r="G663" s="90"/>
      <c r="L663" s="7"/>
      <c r="M663" s="91"/>
      <c r="N663" s="91"/>
      <c r="O663" s="91"/>
      <c r="P663" s="91"/>
      <c r="Q663" s="7"/>
      <c r="R663" s="7"/>
      <c r="S663" s="7"/>
      <c r="V663" s="19"/>
    </row>
    <row r="664" spans="4:22" ht="13.2">
      <c r="D664" s="90"/>
      <c r="G664" s="90"/>
      <c r="L664" s="7"/>
      <c r="M664" s="91"/>
      <c r="N664" s="91"/>
      <c r="O664" s="91"/>
      <c r="P664" s="91"/>
      <c r="Q664" s="7"/>
      <c r="R664" s="7"/>
      <c r="S664" s="7"/>
      <c r="V664" s="19"/>
    </row>
    <row r="665" spans="4:22" ht="13.2">
      <c r="D665" s="90"/>
      <c r="G665" s="90"/>
      <c r="L665" s="7"/>
      <c r="M665" s="91"/>
      <c r="N665" s="91"/>
      <c r="O665" s="91"/>
      <c r="P665" s="91"/>
      <c r="Q665" s="7"/>
      <c r="R665" s="7"/>
      <c r="S665" s="7"/>
      <c r="V665" s="19"/>
    </row>
    <row r="666" spans="4:22" ht="13.2">
      <c r="D666" s="90"/>
      <c r="G666" s="90"/>
      <c r="L666" s="7"/>
      <c r="M666" s="91"/>
      <c r="N666" s="91"/>
      <c r="O666" s="91"/>
      <c r="P666" s="91"/>
      <c r="Q666" s="7"/>
      <c r="R666" s="7"/>
      <c r="S666" s="7"/>
      <c r="V666" s="19"/>
    </row>
    <row r="667" spans="4:22" ht="13.2">
      <c r="D667" s="90"/>
      <c r="G667" s="90"/>
      <c r="L667" s="7"/>
      <c r="M667" s="91"/>
      <c r="N667" s="91"/>
      <c r="O667" s="91"/>
      <c r="P667" s="91"/>
      <c r="Q667" s="7"/>
      <c r="R667" s="7"/>
      <c r="S667" s="7"/>
      <c r="V667" s="19"/>
    </row>
    <row r="668" spans="4:22" ht="13.2">
      <c r="D668" s="90"/>
      <c r="G668" s="90"/>
      <c r="L668" s="7"/>
      <c r="M668" s="91"/>
      <c r="N668" s="91"/>
      <c r="O668" s="91"/>
      <c r="P668" s="91"/>
      <c r="Q668" s="7"/>
      <c r="R668" s="7"/>
      <c r="S668" s="7"/>
      <c r="V668" s="19"/>
    </row>
    <row r="669" spans="4:22" ht="13.2">
      <c r="D669" s="90"/>
      <c r="G669" s="90"/>
      <c r="L669" s="7"/>
      <c r="M669" s="91"/>
      <c r="N669" s="91"/>
      <c r="O669" s="91"/>
      <c r="P669" s="91"/>
      <c r="Q669" s="7"/>
      <c r="R669" s="7"/>
      <c r="S669" s="7"/>
      <c r="V669" s="19"/>
    </row>
    <row r="670" spans="4:22" ht="13.2">
      <c r="D670" s="90"/>
      <c r="G670" s="90"/>
      <c r="L670" s="7"/>
      <c r="M670" s="91"/>
      <c r="N670" s="91"/>
      <c r="O670" s="91"/>
      <c r="P670" s="91"/>
      <c r="Q670" s="7"/>
      <c r="R670" s="7"/>
      <c r="S670" s="7"/>
      <c r="V670" s="19"/>
    </row>
    <row r="671" spans="4:22" ht="13.2">
      <c r="D671" s="90"/>
      <c r="G671" s="90"/>
      <c r="L671" s="7"/>
      <c r="M671" s="91"/>
      <c r="N671" s="91"/>
      <c r="O671" s="91"/>
      <c r="P671" s="91"/>
      <c r="Q671" s="7"/>
      <c r="R671" s="7"/>
      <c r="S671" s="7"/>
      <c r="V671" s="19"/>
    </row>
    <row r="672" spans="4:22" ht="13.2">
      <c r="D672" s="90"/>
      <c r="G672" s="90"/>
      <c r="L672" s="7"/>
      <c r="M672" s="91"/>
      <c r="N672" s="91"/>
      <c r="O672" s="91"/>
      <c r="P672" s="91"/>
      <c r="Q672" s="7"/>
      <c r="R672" s="7"/>
      <c r="S672" s="7"/>
      <c r="V672" s="19"/>
    </row>
    <row r="673" spans="4:22" ht="13.2">
      <c r="D673" s="90"/>
      <c r="G673" s="90"/>
      <c r="L673" s="7"/>
      <c r="M673" s="91"/>
      <c r="N673" s="91"/>
      <c r="O673" s="91"/>
      <c r="P673" s="91"/>
      <c r="Q673" s="7"/>
      <c r="R673" s="7"/>
      <c r="S673" s="7"/>
      <c r="V673" s="19"/>
    </row>
    <row r="674" spans="4:22" ht="13.2">
      <c r="D674" s="90"/>
      <c r="G674" s="90"/>
      <c r="L674" s="7"/>
      <c r="M674" s="91"/>
      <c r="N674" s="91"/>
      <c r="O674" s="91"/>
      <c r="P674" s="91"/>
      <c r="Q674" s="7"/>
      <c r="R674" s="7"/>
      <c r="S674" s="7"/>
      <c r="V674" s="19"/>
    </row>
    <row r="675" spans="4:22" ht="13.2">
      <c r="D675" s="90"/>
      <c r="G675" s="90"/>
      <c r="L675" s="7"/>
      <c r="M675" s="91"/>
      <c r="N675" s="91"/>
      <c r="O675" s="91"/>
      <c r="P675" s="91"/>
      <c r="Q675" s="7"/>
      <c r="R675" s="7"/>
      <c r="S675" s="7"/>
      <c r="V675" s="19"/>
    </row>
    <row r="676" spans="4:22" ht="13.2">
      <c r="D676" s="90"/>
      <c r="G676" s="90"/>
      <c r="L676" s="7"/>
      <c r="M676" s="91"/>
      <c r="N676" s="91"/>
      <c r="O676" s="91"/>
      <c r="P676" s="91"/>
      <c r="Q676" s="7"/>
      <c r="R676" s="7"/>
      <c r="S676" s="7"/>
      <c r="V676" s="19"/>
    </row>
    <row r="677" spans="4:22" ht="13.2">
      <c r="D677" s="90"/>
      <c r="G677" s="90"/>
      <c r="L677" s="7"/>
      <c r="M677" s="91"/>
      <c r="N677" s="91"/>
      <c r="O677" s="91"/>
      <c r="P677" s="91"/>
      <c r="Q677" s="7"/>
      <c r="R677" s="7"/>
      <c r="S677" s="7"/>
      <c r="V677" s="19"/>
    </row>
    <row r="678" spans="4:22" ht="13.2">
      <c r="D678" s="90"/>
      <c r="G678" s="90"/>
      <c r="L678" s="7"/>
      <c r="M678" s="91"/>
      <c r="N678" s="91"/>
      <c r="O678" s="91"/>
      <c r="P678" s="91"/>
      <c r="Q678" s="7"/>
      <c r="R678" s="7"/>
      <c r="S678" s="7"/>
      <c r="V678" s="19"/>
    </row>
    <row r="679" spans="4:22" ht="13.2">
      <c r="D679" s="90"/>
      <c r="G679" s="90"/>
      <c r="L679" s="7"/>
      <c r="M679" s="91"/>
      <c r="N679" s="91"/>
      <c r="O679" s="91"/>
      <c r="P679" s="91"/>
      <c r="Q679" s="7"/>
      <c r="R679" s="7"/>
      <c r="S679" s="7"/>
      <c r="V679" s="19"/>
    </row>
    <row r="680" spans="4:22" ht="13.2">
      <c r="D680" s="90"/>
      <c r="G680" s="90"/>
      <c r="L680" s="7"/>
      <c r="M680" s="91"/>
      <c r="N680" s="91"/>
      <c r="O680" s="91"/>
      <c r="P680" s="91"/>
      <c r="Q680" s="7"/>
      <c r="R680" s="7"/>
      <c r="S680" s="7"/>
      <c r="V680" s="19"/>
    </row>
    <row r="681" spans="4:22" ht="13.2">
      <c r="D681" s="90"/>
      <c r="G681" s="90"/>
      <c r="L681" s="7"/>
      <c r="M681" s="91"/>
      <c r="N681" s="91"/>
      <c r="O681" s="91"/>
      <c r="P681" s="91"/>
      <c r="Q681" s="7"/>
      <c r="R681" s="7"/>
      <c r="S681" s="7"/>
      <c r="V681" s="19"/>
    </row>
    <row r="682" spans="4:22" ht="13.2">
      <c r="D682" s="90"/>
      <c r="G682" s="90"/>
      <c r="L682" s="7"/>
      <c r="M682" s="91"/>
      <c r="N682" s="91"/>
      <c r="O682" s="91"/>
      <c r="P682" s="91"/>
      <c r="Q682" s="7"/>
      <c r="R682" s="7"/>
      <c r="S682" s="7"/>
      <c r="V682" s="19"/>
    </row>
    <row r="683" spans="4:22" ht="13.2">
      <c r="D683" s="90"/>
      <c r="G683" s="90"/>
      <c r="L683" s="7"/>
      <c r="M683" s="91"/>
      <c r="N683" s="91"/>
      <c r="O683" s="91"/>
      <c r="P683" s="91"/>
      <c r="Q683" s="7"/>
      <c r="R683" s="7"/>
      <c r="S683" s="7"/>
      <c r="V683" s="19"/>
    </row>
    <row r="684" spans="4:22" ht="13.2">
      <c r="D684" s="90"/>
      <c r="G684" s="90"/>
      <c r="L684" s="7"/>
      <c r="M684" s="91"/>
      <c r="N684" s="91"/>
      <c r="O684" s="91"/>
      <c r="P684" s="91"/>
      <c r="Q684" s="7"/>
      <c r="R684" s="7"/>
      <c r="S684" s="7"/>
      <c r="V684" s="19"/>
    </row>
    <row r="685" spans="4:22" ht="13.2">
      <c r="D685" s="90"/>
      <c r="G685" s="90"/>
      <c r="L685" s="7"/>
      <c r="M685" s="91"/>
      <c r="N685" s="91"/>
      <c r="O685" s="91"/>
      <c r="P685" s="91"/>
      <c r="Q685" s="7"/>
      <c r="R685" s="7"/>
      <c r="S685" s="7"/>
      <c r="V685" s="19"/>
    </row>
    <row r="686" spans="4:22" ht="13.2">
      <c r="D686" s="90"/>
      <c r="G686" s="90"/>
      <c r="L686" s="7"/>
      <c r="M686" s="91"/>
      <c r="N686" s="91"/>
      <c r="O686" s="91"/>
      <c r="P686" s="91"/>
      <c r="Q686" s="7"/>
      <c r="R686" s="7"/>
      <c r="S686" s="7"/>
      <c r="V686" s="19"/>
    </row>
    <row r="687" spans="4:22" ht="13.2">
      <c r="D687" s="90"/>
      <c r="G687" s="90"/>
      <c r="L687" s="7"/>
      <c r="M687" s="91"/>
      <c r="N687" s="91"/>
      <c r="O687" s="91"/>
      <c r="P687" s="91"/>
      <c r="Q687" s="7"/>
      <c r="R687" s="7"/>
      <c r="S687" s="7"/>
      <c r="V687" s="19"/>
    </row>
    <row r="688" spans="4:22" ht="13.2">
      <c r="D688" s="90"/>
      <c r="G688" s="90"/>
      <c r="L688" s="7"/>
      <c r="M688" s="91"/>
      <c r="N688" s="91"/>
      <c r="O688" s="91"/>
      <c r="P688" s="91"/>
      <c r="Q688" s="7"/>
      <c r="R688" s="7"/>
      <c r="S688" s="7"/>
      <c r="V688" s="19"/>
    </row>
    <row r="689" spans="4:22" ht="13.2">
      <c r="D689" s="90"/>
      <c r="G689" s="90"/>
      <c r="L689" s="7"/>
      <c r="M689" s="91"/>
      <c r="N689" s="91"/>
      <c r="O689" s="91"/>
      <c r="P689" s="91"/>
      <c r="Q689" s="7"/>
      <c r="R689" s="7"/>
      <c r="S689" s="7"/>
      <c r="V689" s="19"/>
    </row>
    <row r="690" spans="4:22" ht="13.2">
      <c r="D690" s="90"/>
      <c r="G690" s="90"/>
      <c r="L690" s="7"/>
      <c r="M690" s="91"/>
      <c r="N690" s="91"/>
      <c r="O690" s="91"/>
      <c r="P690" s="91"/>
      <c r="Q690" s="7"/>
      <c r="R690" s="7"/>
      <c r="S690" s="7"/>
      <c r="V690" s="19"/>
    </row>
    <row r="691" spans="4:22" ht="13.2">
      <c r="D691" s="90"/>
      <c r="G691" s="90"/>
      <c r="L691" s="7"/>
      <c r="M691" s="91"/>
      <c r="N691" s="91"/>
      <c r="O691" s="91"/>
      <c r="P691" s="91"/>
      <c r="Q691" s="7"/>
      <c r="R691" s="7"/>
      <c r="S691" s="7"/>
      <c r="V691" s="19"/>
    </row>
    <row r="692" spans="4:22" ht="13.2">
      <c r="D692" s="90"/>
      <c r="G692" s="90"/>
      <c r="L692" s="7"/>
      <c r="M692" s="91"/>
      <c r="N692" s="91"/>
      <c r="O692" s="91"/>
      <c r="P692" s="91"/>
      <c r="Q692" s="7"/>
      <c r="R692" s="7"/>
      <c r="S692" s="7"/>
      <c r="V692" s="19"/>
    </row>
    <row r="693" spans="4:22" ht="13.2">
      <c r="D693" s="90"/>
      <c r="G693" s="90"/>
      <c r="L693" s="7"/>
      <c r="M693" s="91"/>
      <c r="N693" s="91"/>
      <c r="O693" s="91"/>
      <c r="P693" s="91"/>
      <c r="Q693" s="7"/>
      <c r="R693" s="7"/>
      <c r="S693" s="7"/>
      <c r="V693" s="19"/>
    </row>
    <row r="694" spans="4:22" ht="13.2">
      <c r="D694" s="90"/>
      <c r="G694" s="90"/>
      <c r="L694" s="7"/>
      <c r="M694" s="91"/>
      <c r="N694" s="91"/>
      <c r="O694" s="91"/>
      <c r="P694" s="91"/>
      <c r="Q694" s="7"/>
      <c r="R694" s="7"/>
      <c r="S694" s="7"/>
      <c r="V694" s="19"/>
    </row>
    <row r="695" spans="4:22" ht="13.2">
      <c r="D695" s="90"/>
      <c r="G695" s="90"/>
      <c r="L695" s="7"/>
      <c r="M695" s="91"/>
      <c r="N695" s="91"/>
      <c r="O695" s="91"/>
      <c r="P695" s="91"/>
      <c r="Q695" s="7"/>
      <c r="R695" s="7"/>
      <c r="S695" s="7"/>
      <c r="V695" s="19"/>
    </row>
    <row r="696" spans="4:22" ht="13.2">
      <c r="D696" s="90"/>
      <c r="G696" s="90"/>
      <c r="L696" s="7"/>
      <c r="M696" s="91"/>
      <c r="N696" s="91"/>
      <c r="O696" s="91"/>
      <c r="P696" s="91"/>
      <c r="Q696" s="7"/>
      <c r="R696" s="7"/>
      <c r="S696" s="7"/>
      <c r="V696" s="19"/>
    </row>
    <row r="697" spans="4:22" ht="13.2">
      <c r="D697" s="90"/>
      <c r="G697" s="90"/>
      <c r="L697" s="7"/>
      <c r="M697" s="91"/>
      <c r="N697" s="91"/>
      <c r="O697" s="91"/>
      <c r="P697" s="91"/>
      <c r="Q697" s="7"/>
      <c r="R697" s="7"/>
      <c r="S697" s="7"/>
      <c r="V697" s="19"/>
    </row>
    <row r="698" spans="4:22" ht="13.2">
      <c r="D698" s="90"/>
      <c r="G698" s="90"/>
      <c r="L698" s="7"/>
      <c r="M698" s="91"/>
      <c r="N698" s="91"/>
      <c r="O698" s="91"/>
      <c r="P698" s="91"/>
      <c r="Q698" s="7"/>
      <c r="R698" s="7"/>
      <c r="S698" s="7"/>
      <c r="V698" s="19"/>
    </row>
    <row r="699" spans="4:22" ht="13.2">
      <c r="D699" s="90"/>
      <c r="G699" s="90"/>
      <c r="L699" s="7"/>
      <c r="M699" s="91"/>
      <c r="N699" s="91"/>
      <c r="O699" s="91"/>
      <c r="P699" s="91"/>
      <c r="Q699" s="7"/>
      <c r="R699" s="7"/>
      <c r="S699" s="7"/>
      <c r="V699" s="19"/>
    </row>
    <row r="700" spans="4:22" ht="13.2">
      <c r="D700" s="90"/>
      <c r="G700" s="90"/>
      <c r="L700" s="7"/>
      <c r="M700" s="91"/>
      <c r="N700" s="91"/>
      <c r="O700" s="91"/>
      <c r="P700" s="91"/>
      <c r="Q700" s="7"/>
      <c r="R700" s="7"/>
      <c r="S700" s="7"/>
      <c r="V700" s="19"/>
    </row>
    <row r="701" spans="4:22" ht="13.2">
      <c r="D701" s="90"/>
      <c r="G701" s="90"/>
      <c r="L701" s="7"/>
      <c r="M701" s="91"/>
      <c r="N701" s="91"/>
      <c r="O701" s="91"/>
      <c r="P701" s="91"/>
      <c r="Q701" s="7"/>
      <c r="R701" s="7"/>
      <c r="S701" s="7"/>
      <c r="V701" s="19"/>
    </row>
    <row r="702" spans="4:22" ht="13.2">
      <c r="D702" s="90"/>
      <c r="G702" s="90"/>
      <c r="L702" s="7"/>
      <c r="M702" s="91"/>
      <c r="N702" s="91"/>
      <c r="O702" s="91"/>
      <c r="P702" s="91"/>
      <c r="Q702" s="7"/>
      <c r="R702" s="7"/>
      <c r="S702" s="7"/>
      <c r="V702" s="19"/>
    </row>
    <row r="703" spans="4:22" ht="13.2">
      <c r="D703" s="90"/>
      <c r="G703" s="90"/>
      <c r="L703" s="7"/>
      <c r="M703" s="91"/>
      <c r="N703" s="91"/>
      <c r="O703" s="91"/>
      <c r="P703" s="91"/>
      <c r="Q703" s="7"/>
      <c r="R703" s="7"/>
      <c r="S703" s="7"/>
      <c r="V703" s="19"/>
    </row>
    <row r="704" spans="4:22" ht="13.2">
      <c r="D704" s="90"/>
      <c r="G704" s="90"/>
      <c r="L704" s="7"/>
      <c r="M704" s="91"/>
      <c r="N704" s="91"/>
      <c r="O704" s="91"/>
      <c r="P704" s="91"/>
      <c r="Q704" s="7"/>
      <c r="R704" s="7"/>
      <c r="S704" s="7"/>
      <c r="V704" s="19"/>
    </row>
    <row r="705" spans="4:22" ht="13.2">
      <c r="D705" s="90"/>
      <c r="G705" s="90"/>
      <c r="L705" s="7"/>
      <c r="M705" s="91"/>
      <c r="N705" s="91"/>
      <c r="O705" s="91"/>
      <c r="P705" s="91"/>
      <c r="Q705" s="7"/>
      <c r="R705" s="7"/>
      <c r="S705" s="7"/>
      <c r="V705" s="19"/>
    </row>
    <row r="706" spans="4:22" ht="13.2">
      <c r="D706" s="90"/>
      <c r="G706" s="90"/>
      <c r="L706" s="7"/>
      <c r="M706" s="91"/>
      <c r="N706" s="91"/>
      <c r="O706" s="91"/>
      <c r="P706" s="91"/>
      <c r="Q706" s="7"/>
      <c r="R706" s="7"/>
      <c r="S706" s="7"/>
      <c r="V706" s="19"/>
    </row>
    <row r="707" spans="4:22" ht="13.2">
      <c r="D707" s="90"/>
      <c r="G707" s="90"/>
      <c r="L707" s="7"/>
      <c r="M707" s="91"/>
      <c r="N707" s="91"/>
      <c r="O707" s="91"/>
      <c r="P707" s="91"/>
      <c r="Q707" s="7"/>
      <c r="R707" s="7"/>
      <c r="S707" s="7"/>
      <c r="V707" s="19"/>
    </row>
    <row r="708" spans="4:22" ht="13.2">
      <c r="D708" s="90"/>
      <c r="G708" s="90"/>
      <c r="L708" s="7"/>
      <c r="M708" s="91"/>
      <c r="N708" s="91"/>
      <c r="O708" s="91"/>
      <c r="P708" s="91"/>
      <c r="Q708" s="7"/>
      <c r="R708" s="7"/>
      <c r="S708" s="7"/>
      <c r="V708" s="19"/>
    </row>
    <row r="709" spans="4:22" ht="13.2">
      <c r="D709" s="90"/>
      <c r="G709" s="90"/>
      <c r="L709" s="7"/>
      <c r="M709" s="91"/>
      <c r="N709" s="91"/>
      <c r="O709" s="91"/>
      <c r="P709" s="91"/>
      <c r="Q709" s="7"/>
      <c r="R709" s="7"/>
      <c r="S709" s="7"/>
      <c r="V709" s="19"/>
    </row>
    <row r="710" spans="4:22" ht="13.2">
      <c r="D710" s="90"/>
      <c r="G710" s="90"/>
      <c r="L710" s="7"/>
      <c r="M710" s="91"/>
      <c r="N710" s="91"/>
      <c r="O710" s="91"/>
      <c r="P710" s="91"/>
      <c r="Q710" s="7"/>
      <c r="R710" s="7"/>
      <c r="S710" s="7"/>
      <c r="V710" s="19"/>
    </row>
    <row r="711" spans="4:22" ht="13.2">
      <c r="D711" s="90"/>
      <c r="G711" s="90"/>
      <c r="L711" s="7"/>
      <c r="M711" s="91"/>
      <c r="N711" s="91"/>
      <c r="O711" s="91"/>
      <c r="P711" s="91"/>
      <c r="Q711" s="7"/>
      <c r="R711" s="7"/>
      <c r="S711" s="7"/>
      <c r="V711" s="19"/>
    </row>
    <row r="712" spans="4:22" ht="13.2">
      <c r="D712" s="90"/>
      <c r="G712" s="90"/>
      <c r="L712" s="7"/>
      <c r="M712" s="91"/>
      <c r="N712" s="91"/>
      <c r="O712" s="91"/>
      <c r="P712" s="91"/>
      <c r="Q712" s="7"/>
      <c r="R712" s="7"/>
      <c r="S712" s="7"/>
      <c r="V712" s="19"/>
    </row>
    <row r="713" spans="4:22" ht="13.2">
      <c r="D713" s="90"/>
      <c r="G713" s="90"/>
      <c r="L713" s="7"/>
      <c r="M713" s="91"/>
      <c r="N713" s="91"/>
      <c r="O713" s="91"/>
      <c r="P713" s="91"/>
      <c r="Q713" s="7"/>
      <c r="R713" s="7"/>
      <c r="S713" s="7"/>
      <c r="V713" s="19"/>
    </row>
    <row r="714" spans="4:22" ht="13.2">
      <c r="D714" s="90"/>
      <c r="G714" s="90"/>
      <c r="L714" s="7"/>
      <c r="M714" s="91"/>
      <c r="N714" s="91"/>
      <c r="O714" s="91"/>
      <c r="P714" s="91"/>
      <c r="Q714" s="7"/>
      <c r="R714" s="7"/>
      <c r="S714" s="7"/>
      <c r="V714" s="19"/>
    </row>
    <row r="715" spans="4:22" ht="13.2">
      <c r="D715" s="90"/>
      <c r="G715" s="90"/>
      <c r="L715" s="7"/>
      <c r="M715" s="91"/>
      <c r="N715" s="91"/>
      <c r="O715" s="91"/>
      <c r="P715" s="91"/>
      <c r="Q715" s="7"/>
      <c r="R715" s="7"/>
      <c r="S715" s="7"/>
      <c r="V715" s="19"/>
    </row>
    <row r="716" spans="4:22" ht="13.2">
      <c r="D716" s="90"/>
      <c r="G716" s="90"/>
      <c r="L716" s="7"/>
      <c r="M716" s="91"/>
      <c r="N716" s="91"/>
      <c r="O716" s="91"/>
      <c r="P716" s="91"/>
      <c r="Q716" s="7"/>
      <c r="R716" s="7"/>
      <c r="S716" s="7"/>
      <c r="V716" s="19"/>
    </row>
    <row r="717" spans="4:22" ht="13.2">
      <c r="D717" s="90"/>
      <c r="G717" s="90"/>
      <c r="L717" s="7"/>
      <c r="M717" s="91"/>
      <c r="N717" s="91"/>
      <c r="O717" s="91"/>
      <c r="P717" s="91"/>
      <c r="Q717" s="7"/>
      <c r="R717" s="7"/>
      <c r="S717" s="7"/>
      <c r="V717" s="19"/>
    </row>
    <row r="718" spans="4:22" ht="13.2">
      <c r="D718" s="90"/>
      <c r="G718" s="90"/>
      <c r="L718" s="7"/>
      <c r="M718" s="91"/>
      <c r="N718" s="91"/>
      <c r="O718" s="91"/>
      <c r="P718" s="91"/>
      <c r="Q718" s="7"/>
      <c r="R718" s="7"/>
      <c r="S718" s="7"/>
      <c r="V718" s="19"/>
    </row>
    <row r="719" spans="4:22" ht="13.2">
      <c r="D719" s="90"/>
      <c r="G719" s="90"/>
      <c r="L719" s="7"/>
      <c r="M719" s="91"/>
      <c r="N719" s="91"/>
      <c r="O719" s="91"/>
      <c r="P719" s="91"/>
      <c r="Q719" s="7"/>
      <c r="R719" s="7"/>
      <c r="S719" s="7"/>
      <c r="V719" s="19"/>
    </row>
    <row r="720" spans="4:22" ht="13.2">
      <c r="D720" s="90"/>
      <c r="G720" s="90"/>
      <c r="L720" s="7"/>
      <c r="M720" s="91"/>
      <c r="N720" s="91"/>
      <c r="O720" s="91"/>
      <c r="P720" s="91"/>
      <c r="Q720" s="7"/>
      <c r="R720" s="7"/>
      <c r="S720" s="7"/>
      <c r="V720" s="19"/>
    </row>
    <row r="721" spans="4:22" ht="13.2">
      <c r="D721" s="90"/>
      <c r="G721" s="90"/>
      <c r="L721" s="7"/>
      <c r="M721" s="91"/>
      <c r="N721" s="91"/>
      <c r="O721" s="91"/>
      <c r="P721" s="91"/>
      <c r="Q721" s="7"/>
      <c r="R721" s="7"/>
      <c r="S721" s="7"/>
      <c r="V721" s="19"/>
    </row>
    <row r="722" spans="4:22" ht="13.2">
      <c r="D722" s="90"/>
      <c r="G722" s="90"/>
      <c r="L722" s="7"/>
      <c r="M722" s="91"/>
      <c r="N722" s="91"/>
      <c r="O722" s="91"/>
      <c r="P722" s="91"/>
      <c r="Q722" s="7"/>
      <c r="R722" s="7"/>
      <c r="S722" s="7"/>
      <c r="V722" s="19"/>
    </row>
    <row r="723" spans="4:22" ht="13.2">
      <c r="D723" s="90"/>
      <c r="G723" s="90"/>
      <c r="L723" s="7"/>
      <c r="M723" s="91"/>
      <c r="N723" s="91"/>
      <c r="O723" s="91"/>
      <c r="P723" s="91"/>
      <c r="Q723" s="7"/>
      <c r="R723" s="7"/>
      <c r="S723" s="7"/>
      <c r="V723" s="19"/>
    </row>
    <row r="724" spans="4:22" ht="13.2">
      <c r="D724" s="90"/>
      <c r="G724" s="90"/>
      <c r="L724" s="7"/>
      <c r="M724" s="91"/>
      <c r="N724" s="91"/>
      <c r="O724" s="91"/>
      <c r="P724" s="91"/>
      <c r="Q724" s="7"/>
      <c r="R724" s="7"/>
      <c r="S724" s="7"/>
      <c r="V724" s="19"/>
    </row>
    <row r="725" spans="4:22" ht="13.2">
      <c r="D725" s="90"/>
      <c r="G725" s="90"/>
      <c r="L725" s="7"/>
      <c r="M725" s="91"/>
      <c r="N725" s="91"/>
      <c r="O725" s="91"/>
      <c r="P725" s="91"/>
      <c r="Q725" s="7"/>
      <c r="R725" s="7"/>
      <c r="S725" s="7"/>
      <c r="V725" s="19"/>
    </row>
    <row r="726" spans="4:22" ht="13.2">
      <c r="D726" s="90"/>
      <c r="G726" s="90"/>
      <c r="L726" s="7"/>
      <c r="M726" s="91"/>
      <c r="N726" s="91"/>
      <c r="O726" s="91"/>
      <c r="P726" s="91"/>
      <c r="Q726" s="7"/>
      <c r="R726" s="7"/>
      <c r="S726" s="7"/>
      <c r="V726" s="19"/>
    </row>
    <row r="727" spans="4:22" ht="13.2">
      <c r="D727" s="90"/>
      <c r="G727" s="90"/>
      <c r="L727" s="7"/>
      <c r="M727" s="91"/>
      <c r="N727" s="91"/>
      <c r="O727" s="91"/>
      <c r="P727" s="91"/>
      <c r="Q727" s="7"/>
      <c r="R727" s="7"/>
      <c r="S727" s="7"/>
      <c r="V727" s="19"/>
    </row>
    <row r="728" spans="4:22" ht="13.2">
      <c r="D728" s="90"/>
      <c r="G728" s="90"/>
      <c r="L728" s="7"/>
      <c r="M728" s="91"/>
      <c r="N728" s="91"/>
      <c r="O728" s="91"/>
      <c r="P728" s="91"/>
      <c r="Q728" s="7"/>
      <c r="R728" s="7"/>
      <c r="S728" s="7"/>
      <c r="V728" s="19"/>
    </row>
    <row r="729" spans="4:22" ht="13.2">
      <c r="D729" s="90"/>
      <c r="G729" s="90"/>
      <c r="L729" s="7"/>
      <c r="M729" s="91"/>
      <c r="N729" s="91"/>
      <c r="O729" s="91"/>
      <c r="P729" s="91"/>
      <c r="Q729" s="7"/>
      <c r="R729" s="7"/>
      <c r="S729" s="7"/>
      <c r="V729" s="19"/>
    </row>
    <row r="730" spans="4:22" ht="13.2">
      <c r="D730" s="90"/>
      <c r="G730" s="90"/>
      <c r="L730" s="7"/>
      <c r="M730" s="91"/>
      <c r="N730" s="91"/>
      <c r="O730" s="91"/>
      <c r="P730" s="91"/>
      <c r="Q730" s="7"/>
      <c r="R730" s="7"/>
      <c r="S730" s="7"/>
      <c r="V730" s="19"/>
    </row>
    <row r="731" spans="4:22" ht="13.2">
      <c r="D731" s="90"/>
      <c r="G731" s="90"/>
      <c r="L731" s="7"/>
      <c r="M731" s="91"/>
      <c r="N731" s="91"/>
      <c r="O731" s="91"/>
      <c r="P731" s="91"/>
      <c r="Q731" s="7"/>
      <c r="R731" s="7"/>
      <c r="S731" s="7"/>
      <c r="V731" s="19"/>
    </row>
    <row r="732" spans="4:22" ht="13.2">
      <c r="D732" s="90"/>
      <c r="G732" s="90"/>
      <c r="L732" s="7"/>
      <c r="M732" s="91"/>
      <c r="N732" s="91"/>
      <c r="O732" s="91"/>
      <c r="P732" s="91"/>
      <c r="Q732" s="7"/>
      <c r="R732" s="7"/>
      <c r="S732" s="7"/>
      <c r="V732" s="19"/>
    </row>
    <row r="733" spans="4:22" ht="13.2">
      <c r="D733" s="90"/>
      <c r="G733" s="90"/>
      <c r="L733" s="7"/>
      <c r="M733" s="91"/>
      <c r="N733" s="91"/>
      <c r="O733" s="91"/>
      <c r="P733" s="91"/>
      <c r="Q733" s="7"/>
      <c r="R733" s="7"/>
      <c r="S733" s="7"/>
      <c r="V733" s="19"/>
    </row>
    <row r="734" spans="4:22" ht="13.2">
      <c r="D734" s="90"/>
      <c r="G734" s="90"/>
      <c r="L734" s="7"/>
      <c r="M734" s="91"/>
      <c r="N734" s="91"/>
      <c r="O734" s="91"/>
      <c r="P734" s="91"/>
      <c r="Q734" s="7"/>
      <c r="R734" s="7"/>
      <c r="S734" s="7"/>
      <c r="V734" s="19"/>
    </row>
    <row r="735" spans="4:22" ht="13.2">
      <c r="D735" s="90"/>
      <c r="G735" s="90"/>
      <c r="L735" s="7"/>
      <c r="M735" s="91"/>
      <c r="N735" s="91"/>
      <c r="O735" s="91"/>
      <c r="P735" s="91"/>
      <c r="Q735" s="7"/>
      <c r="R735" s="7"/>
      <c r="S735" s="7"/>
      <c r="V735" s="19"/>
    </row>
    <row r="736" spans="4:22" ht="13.2">
      <c r="D736" s="90"/>
      <c r="G736" s="90"/>
      <c r="L736" s="7"/>
      <c r="M736" s="91"/>
      <c r="N736" s="91"/>
      <c r="O736" s="91"/>
      <c r="P736" s="91"/>
      <c r="Q736" s="7"/>
      <c r="R736" s="7"/>
      <c r="S736" s="7"/>
      <c r="V736" s="19"/>
    </row>
    <row r="737" spans="4:22" ht="13.2">
      <c r="D737" s="90"/>
      <c r="G737" s="90"/>
      <c r="L737" s="7"/>
      <c r="M737" s="91"/>
      <c r="N737" s="91"/>
      <c r="O737" s="91"/>
      <c r="P737" s="91"/>
      <c r="Q737" s="7"/>
      <c r="R737" s="7"/>
      <c r="S737" s="7"/>
      <c r="V737" s="19"/>
    </row>
    <row r="738" spans="4:22" ht="13.2">
      <c r="D738" s="90"/>
      <c r="G738" s="90"/>
      <c r="L738" s="7"/>
      <c r="M738" s="91"/>
      <c r="N738" s="91"/>
      <c r="O738" s="91"/>
      <c r="P738" s="91"/>
      <c r="Q738" s="7"/>
      <c r="R738" s="7"/>
      <c r="S738" s="7"/>
      <c r="V738" s="19"/>
    </row>
    <row r="739" spans="4:22" ht="13.2">
      <c r="D739" s="90"/>
      <c r="G739" s="90"/>
      <c r="L739" s="7"/>
      <c r="M739" s="91"/>
      <c r="N739" s="91"/>
      <c r="O739" s="91"/>
      <c r="P739" s="91"/>
      <c r="Q739" s="7"/>
      <c r="R739" s="7"/>
      <c r="S739" s="7"/>
      <c r="V739" s="19"/>
    </row>
    <row r="740" spans="4:22" ht="13.2">
      <c r="D740" s="90"/>
      <c r="G740" s="90"/>
      <c r="L740" s="7"/>
      <c r="M740" s="91"/>
      <c r="N740" s="91"/>
      <c r="O740" s="91"/>
      <c r="P740" s="91"/>
      <c r="Q740" s="7"/>
      <c r="R740" s="7"/>
      <c r="S740" s="7"/>
      <c r="V740" s="19"/>
    </row>
    <row r="741" spans="4:22" ht="13.2">
      <c r="D741" s="90"/>
      <c r="G741" s="90"/>
      <c r="L741" s="7"/>
      <c r="M741" s="91"/>
      <c r="N741" s="91"/>
      <c r="O741" s="91"/>
      <c r="P741" s="91"/>
      <c r="Q741" s="7"/>
      <c r="R741" s="7"/>
      <c r="S741" s="7"/>
      <c r="V741" s="19"/>
    </row>
    <row r="742" spans="4:22" ht="13.2">
      <c r="D742" s="90"/>
      <c r="G742" s="90"/>
      <c r="L742" s="7"/>
      <c r="M742" s="91"/>
      <c r="N742" s="91"/>
      <c r="O742" s="91"/>
      <c r="P742" s="91"/>
      <c r="Q742" s="7"/>
      <c r="R742" s="7"/>
      <c r="S742" s="7"/>
      <c r="V742" s="19"/>
    </row>
    <row r="743" spans="4:22" ht="13.2">
      <c r="D743" s="90"/>
      <c r="G743" s="90"/>
      <c r="L743" s="7"/>
      <c r="M743" s="91"/>
      <c r="N743" s="91"/>
      <c r="O743" s="91"/>
      <c r="P743" s="91"/>
      <c r="Q743" s="7"/>
      <c r="R743" s="7"/>
      <c r="S743" s="7"/>
      <c r="V743" s="19"/>
    </row>
    <row r="744" spans="4:22" ht="13.2">
      <c r="D744" s="90"/>
      <c r="G744" s="90"/>
      <c r="L744" s="7"/>
      <c r="M744" s="91"/>
      <c r="N744" s="91"/>
      <c r="O744" s="91"/>
      <c r="P744" s="91"/>
      <c r="Q744" s="7"/>
      <c r="R744" s="7"/>
      <c r="S744" s="7"/>
      <c r="V744" s="19"/>
    </row>
    <row r="745" spans="4:22" ht="13.2">
      <c r="D745" s="90"/>
      <c r="G745" s="90"/>
      <c r="L745" s="7"/>
      <c r="M745" s="91"/>
      <c r="N745" s="91"/>
      <c r="O745" s="91"/>
      <c r="P745" s="91"/>
      <c r="Q745" s="7"/>
      <c r="R745" s="7"/>
      <c r="S745" s="7"/>
      <c r="V745" s="19"/>
    </row>
    <row r="746" spans="4:22" ht="13.2">
      <c r="D746" s="90"/>
      <c r="G746" s="90"/>
      <c r="L746" s="7"/>
      <c r="M746" s="91"/>
      <c r="N746" s="91"/>
      <c r="O746" s="91"/>
      <c r="P746" s="91"/>
      <c r="Q746" s="7"/>
      <c r="R746" s="7"/>
      <c r="S746" s="7"/>
      <c r="V746" s="19"/>
    </row>
    <row r="747" spans="4:22" ht="13.2">
      <c r="D747" s="90"/>
      <c r="G747" s="90"/>
      <c r="L747" s="7"/>
      <c r="M747" s="91"/>
      <c r="N747" s="91"/>
      <c r="O747" s="91"/>
      <c r="P747" s="91"/>
      <c r="Q747" s="7"/>
      <c r="R747" s="7"/>
      <c r="S747" s="7"/>
      <c r="V747" s="19"/>
    </row>
    <row r="748" spans="4:22" ht="13.2">
      <c r="D748" s="90"/>
      <c r="G748" s="90"/>
      <c r="L748" s="7"/>
      <c r="M748" s="91"/>
      <c r="N748" s="91"/>
      <c r="O748" s="91"/>
      <c r="P748" s="91"/>
      <c r="Q748" s="7"/>
      <c r="R748" s="7"/>
      <c r="S748" s="7"/>
      <c r="V748" s="19"/>
    </row>
    <row r="749" spans="4:22" ht="13.2">
      <c r="D749" s="90"/>
      <c r="G749" s="90"/>
      <c r="L749" s="7"/>
      <c r="M749" s="91"/>
      <c r="N749" s="91"/>
      <c r="O749" s="91"/>
      <c r="P749" s="91"/>
      <c r="Q749" s="7"/>
      <c r="R749" s="7"/>
      <c r="S749" s="7"/>
      <c r="V749" s="19"/>
    </row>
    <row r="750" spans="4:22" ht="13.2">
      <c r="D750" s="90"/>
      <c r="G750" s="90"/>
      <c r="L750" s="7"/>
      <c r="M750" s="91"/>
      <c r="N750" s="91"/>
      <c r="O750" s="91"/>
      <c r="P750" s="91"/>
      <c r="Q750" s="7"/>
      <c r="R750" s="7"/>
      <c r="S750" s="7"/>
      <c r="V750" s="19"/>
    </row>
    <row r="751" spans="4:22" ht="13.2">
      <c r="D751" s="90"/>
      <c r="G751" s="90"/>
      <c r="L751" s="7"/>
      <c r="M751" s="91"/>
      <c r="N751" s="91"/>
      <c r="O751" s="91"/>
      <c r="P751" s="91"/>
      <c r="Q751" s="7"/>
      <c r="R751" s="7"/>
      <c r="S751" s="7"/>
      <c r="V751" s="19"/>
    </row>
    <row r="752" spans="4:22" ht="13.2">
      <c r="D752" s="90"/>
      <c r="G752" s="90"/>
      <c r="L752" s="7"/>
      <c r="M752" s="91"/>
      <c r="N752" s="91"/>
      <c r="O752" s="91"/>
      <c r="P752" s="91"/>
      <c r="Q752" s="7"/>
      <c r="R752" s="7"/>
      <c r="S752" s="7"/>
      <c r="V752" s="19"/>
    </row>
    <row r="753" spans="4:22" ht="13.2">
      <c r="D753" s="90"/>
      <c r="G753" s="90"/>
      <c r="L753" s="7"/>
      <c r="M753" s="91"/>
      <c r="N753" s="91"/>
      <c r="O753" s="91"/>
      <c r="P753" s="91"/>
      <c r="Q753" s="7"/>
      <c r="R753" s="7"/>
      <c r="S753" s="7"/>
      <c r="V753" s="19"/>
    </row>
    <row r="754" spans="4:22" ht="13.2">
      <c r="D754" s="90"/>
      <c r="G754" s="90"/>
      <c r="L754" s="7"/>
      <c r="M754" s="91"/>
      <c r="N754" s="91"/>
      <c r="O754" s="91"/>
      <c r="P754" s="91"/>
      <c r="Q754" s="7"/>
      <c r="R754" s="7"/>
      <c r="S754" s="7"/>
      <c r="V754" s="19"/>
    </row>
    <row r="755" spans="4:22" ht="13.2">
      <c r="D755" s="90"/>
      <c r="G755" s="90"/>
      <c r="L755" s="7"/>
      <c r="M755" s="91"/>
      <c r="N755" s="91"/>
      <c r="O755" s="91"/>
      <c r="P755" s="91"/>
      <c r="Q755" s="7"/>
      <c r="R755" s="7"/>
      <c r="S755" s="7"/>
      <c r="V755" s="19"/>
    </row>
    <row r="756" spans="4:22" ht="13.2">
      <c r="D756" s="90"/>
      <c r="G756" s="90"/>
      <c r="L756" s="7"/>
      <c r="M756" s="91"/>
      <c r="N756" s="91"/>
      <c r="O756" s="91"/>
      <c r="P756" s="91"/>
      <c r="Q756" s="7"/>
      <c r="R756" s="7"/>
      <c r="S756" s="7"/>
      <c r="V756" s="19"/>
    </row>
    <row r="757" spans="4:22" ht="13.2">
      <c r="D757" s="90"/>
      <c r="G757" s="90"/>
      <c r="L757" s="7"/>
      <c r="M757" s="91"/>
      <c r="N757" s="91"/>
      <c r="O757" s="91"/>
      <c r="P757" s="91"/>
      <c r="Q757" s="7"/>
      <c r="R757" s="7"/>
      <c r="S757" s="7"/>
      <c r="V757" s="19"/>
    </row>
    <row r="758" spans="4:22" ht="13.2">
      <c r="D758" s="90"/>
      <c r="G758" s="90"/>
      <c r="L758" s="7"/>
      <c r="M758" s="91"/>
      <c r="N758" s="91"/>
      <c r="O758" s="91"/>
      <c r="P758" s="91"/>
      <c r="Q758" s="7"/>
      <c r="R758" s="7"/>
      <c r="S758" s="7"/>
      <c r="V758" s="19"/>
    </row>
    <row r="759" spans="4:22" ht="13.2">
      <c r="D759" s="90"/>
      <c r="G759" s="90"/>
      <c r="L759" s="7"/>
      <c r="M759" s="91"/>
      <c r="N759" s="91"/>
      <c r="O759" s="91"/>
      <c r="P759" s="91"/>
      <c r="Q759" s="7"/>
      <c r="R759" s="7"/>
      <c r="S759" s="7"/>
      <c r="V759" s="19"/>
    </row>
    <row r="760" spans="4:22" ht="13.2">
      <c r="D760" s="90"/>
      <c r="G760" s="90"/>
      <c r="L760" s="7"/>
      <c r="M760" s="91"/>
      <c r="N760" s="91"/>
      <c r="O760" s="91"/>
      <c r="P760" s="91"/>
      <c r="Q760" s="7"/>
      <c r="R760" s="7"/>
      <c r="S760" s="7"/>
      <c r="V760" s="19"/>
    </row>
    <row r="761" spans="4:22" ht="13.2">
      <c r="D761" s="90"/>
      <c r="G761" s="90"/>
      <c r="L761" s="7"/>
      <c r="M761" s="91"/>
      <c r="N761" s="91"/>
      <c r="O761" s="91"/>
      <c r="P761" s="91"/>
      <c r="Q761" s="7"/>
      <c r="R761" s="7"/>
      <c r="S761" s="7"/>
      <c r="V761" s="19"/>
    </row>
    <row r="762" spans="4:22" ht="13.2">
      <c r="D762" s="90"/>
      <c r="G762" s="90"/>
      <c r="L762" s="7"/>
      <c r="M762" s="91"/>
      <c r="N762" s="91"/>
      <c r="O762" s="91"/>
      <c r="P762" s="91"/>
      <c r="Q762" s="7"/>
      <c r="R762" s="7"/>
      <c r="S762" s="7"/>
      <c r="V762" s="19"/>
    </row>
    <row r="763" spans="4:22" ht="13.2">
      <c r="D763" s="90"/>
      <c r="G763" s="90"/>
      <c r="L763" s="7"/>
      <c r="M763" s="91"/>
      <c r="N763" s="91"/>
      <c r="O763" s="91"/>
      <c r="P763" s="91"/>
      <c r="Q763" s="7"/>
      <c r="R763" s="7"/>
      <c r="S763" s="7"/>
      <c r="V763" s="19"/>
    </row>
    <row r="764" spans="4:22" ht="13.2">
      <c r="D764" s="90"/>
      <c r="G764" s="90"/>
      <c r="L764" s="7"/>
      <c r="M764" s="91"/>
      <c r="N764" s="91"/>
      <c r="O764" s="91"/>
      <c r="P764" s="91"/>
      <c r="Q764" s="7"/>
      <c r="R764" s="7"/>
      <c r="S764" s="7"/>
      <c r="V764" s="19"/>
    </row>
    <row r="765" spans="4:22" ht="13.2">
      <c r="D765" s="90"/>
      <c r="G765" s="90"/>
      <c r="L765" s="7"/>
      <c r="M765" s="91"/>
      <c r="N765" s="91"/>
      <c r="O765" s="91"/>
      <c r="P765" s="91"/>
      <c r="Q765" s="7"/>
      <c r="R765" s="7"/>
      <c r="S765" s="7"/>
      <c r="V765" s="19"/>
    </row>
    <row r="766" spans="4:22" ht="13.2">
      <c r="D766" s="90"/>
      <c r="G766" s="90"/>
      <c r="L766" s="7"/>
      <c r="M766" s="91"/>
      <c r="N766" s="91"/>
      <c r="O766" s="91"/>
      <c r="P766" s="91"/>
      <c r="Q766" s="7"/>
      <c r="R766" s="7"/>
      <c r="S766" s="7"/>
      <c r="V766" s="19"/>
    </row>
    <row r="767" spans="4:22" ht="13.2">
      <c r="D767" s="90"/>
      <c r="G767" s="90"/>
      <c r="L767" s="7"/>
      <c r="M767" s="91"/>
      <c r="N767" s="91"/>
      <c r="O767" s="91"/>
      <c r="P767" s="91"/>
      <c r="Q767" s="7"/>
      <c r="R767" s="7"/>
      <c r="S767" s="7"/>
      <c r="V767" s="19"/>
    </row>
    <row r="768" spans="4:22" ht="13.2">
      <c r="D768" s="90"/>
      <c r="G768" s="90"/>
      <c r="L768" s="7"/>
      <c r="M768" s="91"/>
      <c r="N768" s="91"/>
      <c r="O768" s="91"/>
      <c r="P768" s="91"/>
      <c r="Q768" s="7"/>
      <c r="R768" s="7"/>
      <c r="S768" s="7"/>
      <c r="V768" s="19"/>
    </row>
    <row r="769" spans="4:22" ht="13.2">
      <c r="D769" s="90"/>
      <c r="G769" s="90"/>
      <c r="L769" s="7"/>
      <c r="M769" s="91"/>
      <c r="N769" s="91"/>
      <c r="O769" s="91"/>
      <c r="P769" s="91"/>
      <c r="Q769" s="7"/>
      <c r="R769" s="7"/>
      <c r="S769" s="7"/>
      <c r="V769" s="19"/>
    </row>
    <row r="770" spans="4:22" ht="13.2">
      <c r="D770" s="90"/>
      <c r="G770" s="90"/>
      <c r="L770" s="7"/>
      <c r="M770" s="91"/>
      <c r="N770" s="91"/>
      <c r="O770" s="91"/>
      <c r="P770" s="91"/>
      <c r="Q770" s="7"/>
      <c r="R770" s="7"/>
      <c r="S770" s="7"/>
      <c r="V770" s="19"/>
    </row>
    <row r="771" spans="4:22" ht="13.2">
      <c r="D771" s="90"/>
      <c r="G771" s="90"/>
      <c r="L771" s="7"/>
      <c r="M771" s="91"/>
      <c r="N771" s="91"/>
      <c r="O771" s="91"/>
      <c r="P771" s="91"/>
      <c r="Q771" s="7"/>
      <c r="R771" s="7"/>
      <c r="S771" s="7"/>
      <c r="V771" s="19"/>
    </row>
    <row r="772" spans="4:22" ht="13.2">
      <c r="D772" s="90"/>
      <c r="G772" s="90"/>
      <c r="L772" s="7"/>
      <c r="M772" s="91"/>
      <c r="N772" s="91"/>
      <c r="O772" s="91"/>
      <c r="P772" s="91"/>
      <c r="Q772" s="7"/>
      <c r="R772" s="7"/>
      <c r="S772" s="7"/>
      <c r="V772" s="19"/>
    </row>
    <row r="773" spans="4:22" ht="13.2">
      <c r="D773" s="90"/>
      <c r="G773" s="90"/>
      <c r="L773" s="7"/>
      <c r="M773" s="91"/>
      <c r="N773" s="91"/>
      <c r="O773" s="91"/>
      <c r="P773" s="91"/>
      <c r="Q773" s="7"/>
      <c r="R773" s="7"/>
      <c r="S773" s="7"/>
      <c r="V773" s="19"/>
    </row>
    <row r="774" spans="4:22" ht="13.2">
      <c r="D774" s="90"/>
      <c r="G774" s="90"/>
      <c r="L774" s="7"/>
      <c r="M774" s="91"/>
      <c r="N774" s="91"/>
      <c r="O774" s="91"/>
      <c r="P774" s="91"/>
      <c r="Q774" s="7"/>
      <c r="R774" s="7"/>
      <c r="S774" s="7"/>
      <c r="V774" s="19"/>
    </row>
    <row r="775" spans="4:22" ht="13.2">
      <c r="D775" s="90"/>
      <c r="G775" s="90"/>
      <c r="L775" s="7"/>
      <c r="M775" s="91"/>
      <c r="N775" s="91"/>
      <c r="O775" s="91"/>
      <c r="P775" s="91"/>
      <c r="Q775" s="7"/>
      <c r="R775" s="7"/>
      <c r="S775" s="7"/>
      <c r="V775" s="19"/>
    </row>
    <row r="776" spans="4:22" ht="13.2">
      <c r="D776" s="90"/>
      <c r="G776" s="90"/>
      <c r="L776" s="7"/>
      <c r="M776" s="91"/>
      <c r="N776" s="91"/>
      <c r="O776" s="91"/>
      <c r="P776" s="91"/>
      <c r="Q776" s="7"/>
      <c r="R776" s="7"/>
      <c r="S776" s="7"/>
      <c r="V776" s="19"/>
    </row>
    <row r="777" spans="4:22" ht="13.2">
      <c r="D777" s="90"/>
      <c r="G777" s="90"/>
      <c r="L777" s="7"/>
      <c r="M777" s="91"/>
      <c r="N777" s="91"/>
      <c r="O777" s="91"/>
      <c r="P777" s="91"/>
      <c r="Q777" s="7"/>
      <c r="R777" s="7"/>
      <c r="S777" s="7"/>
      <c r="V777" s="19"/>
    </row>
    <row r="778" spans="4:22" ht="13.2">
      <c r="D778" s="90"/>
      <c r="G778" s="90"/>
      <c r="L778" s="7"/>
      <c r="M778" s="91"/>
      <c r="N778" s="91"/>
      <c r="O778" s="91"/>
      <c r="P778" s="91"/>
      <c r="Q778" s="7"/>
      <c r="R778" s="7"/>
      <c r="S778" s="7"/>
      <c r="V778" s="19"/>
    </row>
    <row r="779" spans="4:22" ht="13.2">
      <c r="D779" s="90"/>
      <c r="G779" s="90"/>
      <c r="L779" s="7"/>
      <c r="M779" s="91"/>
      <c r="N779" s="91"/>
      <c r="O779" s="91"/>
      <c r="P779" s="91"/>
      <c r="Q779" s="7"/>
      <c r="R779" s="7"/>
      <c r="S779" s="7"/>
      <c r="V779" s="19"/>
    </row>
    <row r="780" spans="4:22" ht="13.2">
      <c r="D780" s="90"/>
      <c r="G780" s="90"/>
      <c r="L780" s="7"/>
      <c r="M780" s="91"/>
      <c r="N780" s="91"/>
      <c r="O780" s="91"/>
      <c r="P780" s="91"/>
      <c r="Q780" s="7"/>
      <c r="R780" s="7"/>
      <c r="S780" s="7"/>
      <c r="V780" s="19"/>
    </row>
    <row r="781" spans="4:22" ht="13.2">
      <c r="D781" s="90"/>
      <c r="G781" s="90"/>
      <c r="L781" s="7"/>
      <c r="M781" s="91"/>
      <c r="N781" s="91"/>
      <c r="O781" s="91"/>
      <c r="P781" s="91"/>
      <c r="Q781" s="7"/>
      <c r="R781" s="7"/>
      <c r="S781" s="7"/>
      <c r="V781" s="19"/>
    </row>
    <row r="782" spans="4:22" ht="13.2">
      <c r="D782" s="90"/>
      <c r="G782" s="90"/>
      <c r="L782" s="7"/>
      <c r="M782" s="91"/>
      <c r="N782" s="91"/>
      <c r="O782" s="91"/>
      <c r="P782" s="91"/>
      <c r="Q782" s="7"/>
      <c r="R782" s="7"/>
      <c r="S782" s="7"/>
      <c r="V782" s="19"/>
    </row>
    <row r="783" spans="4:22" ht="13.2">
      <c r="D783" s="90"/>
      <c r="G783" s="90"/>
      <c r="L783" s="7"/>
      <c r="M783" s="91"/>
      <c r="N783" s="91"/>
      <c r="O783" s="91"/>
      <c r="P783" s="91"/>
      <c r="Q783" s="7"/>
      <c r="R783" s="7"/>
      <c r="S783" s="7"/>
      <c r="V783" s="19"/>
    </row>
    <row r="784" spans="4:22" ht="13.2">
      <c r="D784" s="90"/>
      <c r="G784" s="90"/>
      <c r="L784" s="7"/>
      <c r="M784" s="91"/>
      <c r="N784" s="91"/>
      <c r="O784" s="91"/>
      <c r="P784" s="91"/>
      <c r="Q784" s="7"/>
      <c r="R784" s="7"/>
      <c r="S784" s="7"/>
      <c r="V784" s="19"/>
    </row>
    <row r="785" spans="4:22" ht="13.2">
      <c r="D785" s="90"/>
      <c r="G785" s="90"/>
      <c r="L785" s="7"/>
      <c r="M785" s="91"/>
      <c r="N785" s="91"/>
      <c r="O785" s="91"/>
      <c r="P785" s="91"/>
      <c r="Q785" s="7"/>
      <c r="R785" s="7"/>
      <c r="S785" s="7"/>
      <c r="V785" s="19"/>
    </row>
    <row r="786" spans="4:22" ht="13.2">
      <c r="D786" s="90"/>
      <c r="G786" s="90"/>
      <c r="L786" s="7"/>
      <c r="M786" s="91"/>
      <c r="N786" s="91"/>
      <c r="O786" s="91"/>
      <c r="P786" s="91"/>
      <c r="Q786" s="7"/>
      <c r="R786" s="7"/>
      <c r="S786" s="7"/>
      <c r="V786" s="19"/>
    </row>
    <row r="787" spans="4:22" ht="13.2">
      <c r="D787" s="90"/>
      <c r="G787" s="90"/>
      <c r="L787" s="7"/>
      <c r="M787" s="91"/>
      <c r="N787" s="91"/>
      <c r="O787" s="91"/>
      <c r="P787" s="91"/>
      <c r="Q787" s="7"/>
      <c r="R787" s="7"/>
      <c r="S787" s="7"/>
      <c r="V787" s="19"/>
    </row>
    <row r="788" spans="4:22" ht="13.2">
      <c r="D788" s="90"/>
      <c r="G788" s="90"/>
      <c r="L788" s="7"/>
      <c r="M788" s="91"/>
      <c r="N788" s="91"/>
      <c r="O788" s="91"/>
      <c r="P788" s="91"/>
      <c r="Q788" s="7"/>
      <c r="R788" s="7"/>
      <c r="S788" s="7"/>
      <c r="V788" s="19"/>
    </row>
    <row r="789" spans="4:22" ht="13.2">
      <c r="D789" s="90"/>
      <c r="G789" s="90"/>
      <c r="L789" s="7"/>
      <c r="M789" s="91"/>
      <c r="N789" s="91"/>
      <c r="O789" s="91"/>
      <c r="P789" s="91"/>
      <c r="Q789" s="7"/>
      <c r="R789" s="7"/>
      <c r="S789" s="7"/>
      <c r="V789" s="19"/>
    </row>
    <row r="790" spans="4:22" ht="13.2">
      <c r="D790" s="90"/>
      <c r="G790" s="90"/>
      <c r="L790" s="7"/>
      <c r="M790" s="91"/>
      <c r="N790" s="91"/>
      <c r="O790" s="91"/>
      <c r="P790" s="91"/>
      <c r="Q790" s="7"/>
      <c r="R790" s="7"/>
      <c r="S790" s="7"/>
      <c r="V790" s="19"/>
    </row>
    <row r="791" spans="4:22" ht="13.2">
      <c r="D791" s="90"/>
      <c r="G791" s="90"/>
      <c r="L791" s="7"/>
      <c r="M791" s="91"/>
      <c r="N791" s="91"/>
      <c r="O791" s="91"/>
      <c r="P791" s="91"/>
      <c r="Q791" s="7"/>
      <c r="R791" s="7"/>
      <c r="S791" s="7"/>
      <c r="V791" s="19"/>
    </row>
    <row r="792" spans="4:22" ht="13.2">
      <c r="D792" s="90"/>
      <c r="G792" s="90"/>
      <c r="L792" s="7"/>
      <c r="M792" s="91"/>
      <c r="N792" s="91"/>
      <c r="O792" s="91"/>
      <c r="P792" s="91"/>
      <c r="Q792" s="7"/>
      <c r="R792" s="7"/>
      <c r="S792" s="7"/>
      <c r="V792" s="19"/>
    </row>
    <row r="793" spans="4:22" ht="13.2">
      <c r="D793" s="90"/>
      <c r="G793" s="90"/>
      <c r="L793" s="7"/>
      <c r="M793" s="91"/>
      <c r="N793" s="91"/>
      <c r="O793" s="91"/>
      <c r="P793" s="91"/>
      <c r="Q793" s="7"/>
      <c r="R793" s="7"/>
      <c r="S793" s="7"/>
      <c r="V793" s="19"/>
    </row>
    <row r="794" spans="4:22" ht="13.2">
      <c r="D794" s="90"/>
      <c r="G794" s="90"/>
      <c r="L794" s="7"/>
      <c r="M794" s="91"/>
      <c r="N794" s="91"/>
      <c r="O794" s="91"/>
      <c r="P794" s="91"/>
      <c r="Q794" s="7"/>
      <c r="R794" s="7"/>
      <c r="S794" s="7"/>
      <c r="V794" s="19"/>
    </row>
    <row r="795" spans="4:22" ht="13.2">
      <c r="D795" s="90"/>
      <c r="G795" s="90"/>
      <c r="L795" s="7"/>
      <c r="M795" s="91"/>
      <c r="N795" s="91"/>
      <c r="O795" s="91"/>
      <c r="P795" s="91"/>
      <c r="Q795" s="7"/>
      <c r="R795" s="7"/>
      <c r="S795" s="7"/>
      <c r="V795" s="19"/>
    </row>
    <row r="796" spans="4:22" ht="13.2">
      <c r="D796" s="90"/>
      <c r="G796" s="90"/>
      <c r="L796" s="7"/>
      <c r="M796" s="91"/>
      <c r="N796" s="91"/>
      <c r="O796" s="91"/>
      <c r="P796" s="91"/>
      <c r="Q796" s="7"/>
      <c r="R796" s="7"/>
      <c r="S796" s="7"/>
      <c r="V796" s="19"/>
    </row>
    <row r="797" spans="4:22" ht="13.2">
      <c r="D797" s="90"/>
      <c r="G797" s="90"/>
      <c r="L797" s="7"/>
      <c r="M797" s="91"/>
      <c r="N797" s="91"/>
      <c r="O797" s="91"/>
      <c r="P797" s="91"/>
      <c r="Q797" s="7"/>
      <c r="R797" s="7"/>
      <c r="S797" s="7"/>
      <c r="V797" s="19"/>
    </row>
    <row r="798" spans="4:22" ht="13.2">
      <c r="D798" s="90"/>
      <c r="G798" s="90"/>
      <c r="L798" s="7"/>
      <c r="M798" s="91"/>
      <c r="N798" s="91"/>
      <c r="O798" s="91"/>
      <c r="P798" s="91"/>
      <c r="Q798" s="7"/>
      <c r="R798" s="7"/>
      <c r="S798" s="7"/>
      <c r="V798" s="19"/>
    </row>
    <row r="799" spans="4:22" ht="13.2">
      <c r="D799" s="90"/>
      <c r="G799" s="90"/>
      <c r="L799" s="7"/>
      <c r="M799" s="91"/>
      <c r="N799" s="91"/>
      <c r="O799" s="91"/>
      <c r="P799" s="91"/>
      <c r="Q799" s="7"/>
      <c r="R799" s="7"/>
      <c r="S799" s="7"/>
      <c r="V799" s="19"/>
    </row>
    <row r="800" spans="4:22" ht="13.2">
      <c r="D800" s="90"/>
      <c r="G800" s="90"/>
      <c r="L800" s="7"/>
      <c r="M800" s="91"/>
      <c r="N800" s="91"/>
      <c r="O800" s="91"/>
      <c r="P800" s="91"/>
      <c r="Q800" s="7"/>
      <c r="R800" s="7"/>
      <c r="S800" s="7"/>
      <c r="V800" s="19"/>
    </row>
    <row r="801" spans="4:22" ht="13.2">
      <c r="D801" s="90"/>
      <c r="G801" s="90"/>
      <c r="L801" s="7"/>
      <c r="M801" s="91"/>
      <c r="N801" s="91"/>
      <c r="O801" s="91"/>
      <c r="P801" s="91"/>
      <c r="Q801" s="7"/>
      <c r="R801" s="7"/>
      <c r="S801" s="7"/>
      <c r="V801" s="19"/>
    </row>
    <row r="802" spans="4:22" ht="13.2">
      <c r="D802" s="90"/>
      <c r="G802" s="90"/>
      <c r="L802" s="7"/>
      <c r="M802" s="91"/>
      <c r="N802" s="91"/>
      <c r="O802" s="91"/>
      <c r="P802" s="91"/>
      <c r="Q802" s="7"/>
      <c r="R802" s="7"/>
      <c r="S802" s="7"/>
      <c r="V802" s="19"/>
    </row>
    <row r="803" spans="4:22" ht="13.2">
      <c r="D803" s="90"/>
      <c r="G803" s="90"/>
      <c r="L803" s="7"/>
      <c r="M803" s="91"/>
      <c r="N803" s="91"/>
      <c r="O803" s="91"/>
      <c r="P803" s="91"/>
      <c r="Q803" s="7"/>
      <c r="R803" s="7"/>
      <c r="S803" s="7"/>
      <c r="V803" s="19"/>
    </row>
    <row r="804" spans="4:22" ht="13.2">
      <c r="D804" s="90"/>
      <c r="G804" s="90"/>
      <c r="L804" s="7"/>
      <c r="M804" s="91"/>
      <c r="N804" s="91"/>
      <c r="O804" s="91"/>
      <c r="P804" s="91"/>
      <c r="Q804" s="7"/>
      <c r="R804" s="7"/>
      <c r="S804" s="7"/>
      <c r="V804" s="19"/>
    </row>
    <row r="805" spans="4:22" ht="13.2">
      <c r="D805" s="90"/>
      <c r="G805" s="90"/>
      <c r="L805" s="7"/>
      <c r="M805" s="91"/>
      <c r="N805" s="91"/>
      <c r="O805" s="91"/>
      <c r="P805" s="91"/>
      <c r="Q805" s="7"/>
      <c r="R805" s="7"/>
      <c r="S805" s="7"/>
      <c r="V805" s="19"/>
    </row>
    <row r="806" spans="4:22" ht="13.2">
      <c r="D806" s="90"/>
      <c r="G806" s="90"/>
      <c r="L806" s="7"/>
      <c r="M806" s="91"/>
      <c r="N806" s="91"/>
      <c r="O806" s="91"/>
      <c r="P806" s="91"/>
      <c r="Q806" s="7"/>
      <c r="R806" s="7"/>
      <c r="S806" s="7"/>
      <c r="V806" s="19"/>
    </row>
    <row r="807" spans="4:22" ht="13.2">
      <c r="D807" s="90"/>
      <c r="G807" s="90"/>
      <c r="L807" s="7"/>
      <c r="M807" s="91"/>
      <c r="N807" s="91"/>
      <c r="O807" s="91"/>
      <c r="P807" s="91"/>
      <c r="Q807" s="7"/>
      <c r="R807" s="7"/>
      <c r="S807" s="7"/>
      <c r="V807" s="19"/>
    </row>
    <row r="808" spans="4:22" ht="13.2">
      <c r="D808" s="90"/>
      <c r="G808" s="90"/>
      <c r="L808" s="7"/>
      <c r="M808" s="91"/>
      <c r="N808" s="91"/>
      <c r="O808" s="91"/>
      <c r="P808" s="91"/>
      <c r="Q808" s="7"/>
      <c r="R808" s="7"/>
      <c r="S808" s="7"/>
      <c r="V808" s="19"/>
    </row>
    <row r="809" spans="4:22" ht="13.2">
      <c r="D809" s="90"/>
      <c r="G809" s="90"/>
      <c r="L809" s="7"/>
      <c r="M809" s="91"/>
      <c r="N809" s="91"/>
      <c r="O809" s="91"/>
      <c r="P809" s="91"/>
      <c r="Q809" s="7"/>
      <c r="R809" s="7"/>
      <c r="S809" s="7"/>
      <c r="V809" s="19"/>
    </row>
    <row r="810" spans="4:22" ht="13.2">
      <c r="D810" s="90"/>
      <c r="G810" s="90"/>
      <c r="L810" s="7"/>
      <c r="M810" s="91"/>
      <c r="N810" s="91"/>
      <c r="O810" s="91"/>
      <c r="P810" s="91"/>
      <c r="Q810" s="7"/>
      <c r="R810" s="7"/>
      <c r="S810" s="7"/>
      <c r="V810" s="19"/>
    </row>
    <row r="811" spans="4:22" ht="13.2">
      <c r="D811" s="90"/>
      <c r="G811" s="90"/>
      <c r="L811" s="7"/>
      <c r="M811" s="91"/>
      <c r="N811" s="91"/>
      <c r="O811" s="91"/>
      <c r="P811" s="91"/>
      <c r="Q811" s="7"/>
      <c r="R811" s="7"/>
      <c r="S811" s="7"/>
      <c r="V811" s="19"/>
    </row>
    <row r="812" spans="4:22" ht="13.2">
      <c r="D812" s="90"/>
      <c r="G812" s="90"/>
      <c r="L812" s="7"/>
      <c r="M812" s="91"/>
      <c r="N812" s="91"/>
      <c r="O812" s="91"/>
      <c r="P812" s="91"/>
      <c r="Q812" s="7"/>
      <c r="R812" s="7"/>
      <c r="S812" s="7"/>
      <c r="V812" s="19"/>
    </row>
    <row r="813" spans="4:22" ht="13.2">
      <c r="D813" s="90"/>
      <c r="G813" s="90"/>
      <c r="L813" s="7"/>
      <c r="M813" s="91"/>
      <c r="N813" s="91"/>
      <c r="O813" s="91"/>
      <c r="P813" s="91"/>
      <c r="Q813" s="7"/>
      <c r="R813" s="7"/>
      <c r="S813" s="7"/>
      <c r="V813" s="19"/>
    </row>
    <row r="814" spans="4:22" ht="13.2">
      <c r="D814" s="90"/>
      <c r="G814" s="90"/>
      <c r="L814" s="7"/>
      <c r="M814" s="91"/>
      <c r="N814" s="91"/>
      <c r="O814" s="91"/>
      <c r="P814" s="91"/>
      <c r="Q814" s="7"/>
      <c r="R814" s="7"/>
      <c r="S814" s="7"/>
      <c r="V814" s="19"/>
    </row>
    <row r="815" spans="4:22" ht="13.2">
      <c r="D815" s="90"/>
      <c r="G815" s="90"/>
      <c r="L815" s="7"/>
      <c r="M815" s="91"/>
      <c r="N815" s="91"/>
      <c r="O815" s="91"/>
      <c r="P815" s="91"/>
      <c r="Q815" s="7"/>
      <c r="R815" s="7"/>
      <c r="S815" s="7"/>
      <c r="V815" s="19"/>
    </row>
    <row r="816" spans="4:22" ht="13.2">
      <c r="D816" s="90"/>
      <c r="G816" s="90"/>
      <c r="L816" s="7"/>
      <c r="M816" s="91"/>
      <c r="N816" s="91"/>
      <c r="O816" s="91"/>
      <c r="P816" s="91"/>
      <c r="Q816" s="7"/>
      <c r="R816" s="7"/>
      <c r="S816" s="7"/>
      <c r="V816" s="19"/>
    </row>
    <row r="817" spans="4:22" ht="13.2">
      <c r="D817" s="90"/>
      <c r="G817" s="90"/>
      <c r="L817" s="7"/>
      <c r="M817" s="91"/>
      <c r="N817" s="91"/>
      <c r="O817" s="91"/>
      <c r="P817" s="91"/>
      <c r="Q817" s="7"/>
      <c r="R817" s="7"/>
      <c r="S817" s="7"/>
      <c r="V817" s="19"/>
    </row>
    <row r="818" spans="4:22" ht="13.2">
      <c r="D818" s="90"/>
      <c r="G818" s="90"/>
      <c r="L818" s="7"/>
      <c r="M818" s="91"/>
      <c r="N818" s="91"/>
      <c r="O818" s="91"/>
      <c r="P818" s="91"/>
      <c r="Q818" s="7"/>
      <c r="R818" s="7"/>
      <c r="S818" s="7"/>
      <c r="V818" s="19"/>
    </row>
    <row r="819" spans="4:22" ht="13.2">
      <c r="D819" s="90"/>
      <c r="G819" s="90"/>
      <c r="L819" s="7"/>
      <c r="M819" s="91"/>
      <c r="N819" s="91"/>
      <c r="O819" s="91"/>
      <c r="P819" s="91"/>
      <c r="Q819" s="7"/>
      <c r="R819" s="7"/>
      <c r="S819" s="7"/>
      <c r="V819" s="19"/>
    </row>
    <row r="820" spans="4:22" ht="13.2">
      <c r="D820" s="90"/>
      <c r="G820" s="90"/>
      <c r="L820" s="7"/>
      <c r="M820" s="91"/>
      <c r="N820" s="91"/>
      <c r="O820" s="91"/>
      <c r="P820" s="91"/>
      <c r="Q820" s="7"/>
      <c r="R820" s="7"/>
      <c r="S820" s="7"/>
      <c r="V820" s="19"/>
    </row>
    <row r="821" spans="4:22" ht="13.2">
      <c r="D821" s="90"/>
      <c r="G821" s="90"/>
      <c r="L821" s="7"/>
      <c r="M821" s="91"/>
      <c r="N821" s="91"/>
      <c r="O821" s="91"/>
      <c r="P821" s="91"/>
      <c r="Q821" s="7"/>
      <c r="R821" s="7"/>
      <c r="S821" s="7"/>
      <c r="V821" s="19"/>
    </row>
    <row r="822" spans="4:22" ht="13.2">
      <c r="D822" s="90"/>
      <c r="G822" s="90"/>
      <c r="L822" s="7"/>
      <c r="M822" s="91"/>
      <c r="N822" s="91"/>
      <c r="O822" s="91"/>
      <c r="P822" s="91"/>
      <c r="Q822" s="7"/>
      <c r="R822" s="7"/>
      <c r="S822" s="7"/>
      <c r="V822" s="19"/>
    </row>
    <row r="823" spans="4:22" ht="13.2">
      <c r="D823" s="90"/>
      <c r="G823" s="90"/>
      <c r="L823" s="7"/>
      <c r="M823" s="91"/>
      <c r="N823" s="91"/>
      <c r="O823" s="91"/>
      <c r="P823" s="91"/>
      <c r="Q823" s="7"/>
      <c r="R823" s="7"/>
      <c r="S823" s="7"/>
      <c r="V823" s="19"/>
    </row>
    <row r="824" spans="4:22" ht="13.2">
      <c r="D824" s="90"/>
      <c r="G824" s="90"/>
      <c r="L824" s="7"/>
      <c r="M824" s="91"/>
      <c r="N824" s="91"/>
      <c r="O824" s="91"/>
      <c r="P824" s="91"/>
      <c r="Q824" s="7"/>
      <c r="R824" s="7"/>
      <c r="S824" s="7"/>
      <c r="V824" s="19"/>
    </row>
    <row r="825" spans="4:22" ht="13.2">
      <c r="D825" s="90"/>
      <c r="G825" s="90"/>
      <c r="L825" s="7"/>
      <c r="M825" s="91"/>
      <c r="N825" s="91"/>
      <c r="O825" s="91"/>
      <c r="P825" s="91"/>
      <c r="Q825" s="7"/>
      <c r="R825" s="7"/>
      <c r="S825" s="7"/>
      <c r="V825" s="19"/>
    </row>
    <row r="826" spans="4:22" ht="13.2">
      <c r="D826" s="90"/>
      <c r="G826" s="90"/>
      <c r="L826" s="7"/>
      <c r="M826" s="91"/>
      <c r="N826" s="91"/>
      <c r="O826" s="91"/>
      <c r="P826" s="91"/>
      <c r="Q826" s="7"/>
      <c r="R826" s="7"/>
      <c r="S826" s="7"/>
      <c r="V826" s="19"/>
    </row>
    <row r="827" spans="4:22" ht="13.2">
      <c r="D827" s="90"/>
      <c r="G827" s="90"/>
      <c r="L827" s="7"/>
      <c r="M827" s="91"/>
      <c r="N827" s="91"/>
      <c r="O827" s="91"/>
      <c r="P827" s="91"/>
      <c r="Q827" s="7"/>
      <c r="R827" s="7"/>
      <c r="S827" s="7"/>
      <c r="V827" s="19"/>
    </row>
    <row r="828" spans="4:22" ht="13.2">
      <c r="D828" s="90"/>
      <c r="G828" s="90"/>
      <c r="L828" s="7"/>
      <c r="M828" s="91"/>
      <c r="N828" s="91"/>
      <c r="O828" s="91"/>
      <c r="P828" s="91"/>
      <c r="Q828" s="7"/>
      <c r="R828" s="7"/>
      <c r="S828" s="7"/>
      <c r="V828" s="19"/>
    </row>
    <row r="829" spans="4:22" ht="13.2">
      <c r="D829" s="90"/>
      <c r="G829" s="90"/>
      <c r="L829" s="7"/>
      <c r="M829" s="91"/>
      <c r="N829" s="91"/>
      <c r="O829" s="91"/>
      <c r="P829" s="91"/>
      <c r="Q829" s="7"/>
      <c r="R829" s="7"/>
      <c r="S829" s="7"/>
      <c r="V829" s="19"/>
    </row>
    <row r="830" spans="4:22" ht="13.2">
      <c r="D830" s="90"/>
      <c r="G830" s="90"/>
      <c r="L830" s="7"/>
      <c r="M830" s="91"/>
      <c r="N830" s="91"/>
      <c r="O830" s="91"/>
      <c r="P830" s="91"/>
      <c r="Q830" s="7"/>
      <c r="R830" s="7"/>
      <c r="S830" s="7"/>
      <c r="V830" s="19"/>
    </row>
    <row r="831" spans="4:22" ht="13.2">
      <c r="D831" s="90"/>
      <c r="G831" s="90"/>
      <c r="L831" s="7"/>
      <c r="M831" s="91"/>
      <c r="N831" s="91"/>
      <c r="O831" s="91"/>
      <c r="P831" s="91"/>
      <c r="Q831" s="7"/>
      <c r="R831" s="7"/>
      <c r="S831" s="7"/>
      <c r="V831" s="19"/>
    </row>
    <row r="832" spans="4:22" ht="13.2">
      <c r="D832" s="90"/>
      <c r="G832" s="90"/>
      <c r="L832" s="7"/>
      <c r="M832" s="91"/>
      <c r="N832" s="91"/>
      <c r="O832" s="91"/>
      <c r="P832" s="91"/>
      <c r="Q832" s="7"/>
      <c r="R832" s="7"/>
      <c r="S832" s="7"/>
      <c r="V832" s="19"/>
    </row>
    <row r="833" spans="4:22" ht="13.2">
      <c r="D833" s="90"/>
      <c r="G833" s="90"/>
      <c r="L833" s="7"/>
      <c r="M833" s="91"/>
      <c r="N833" s="91"/>
      <c r="O833" s="91"/>
      <c r="P833" s="91"/>
      <c r="Q833" s="7"/>
      <c r="R833" s="7"/>
      <c r="S833" s="7"/>
      <c r="V833" s="19"/>
    </row>
    <row r="834" spans="4:22" ht="13.2">
      <c r="D834" s="90"/>
      <c r="G834" s="90"/>
      <c r="L834" s="7"/>
      <c r="M834" s="91"/>
      <c r="N834" s="91"/>
      <c r="O834" s="91"/>
      <c r="P834" s="91"/>
      <c r="Q834" s="7"/>
      <c r="R834" s="7"/>
      <c r="S834" s="7"/>
      <c r="V834" s="19"/>
    </row>
    <row r="835" spans="4:22" ht="13.2">
      <c r="D835" s="90"/>
      <c r="G835" s="90"/>
      <c r="L835" s="7"/>
      <c r="M835" s="91"/>
      <c r="N835" s="91"/>
      <c r="O835" s="91"/>
      <c r="P835" s="91"/>
      <c r="Q835" s="7"/>
      <c r="R835" s="7"/>
      <c r="S835" s="7"/>
      <c r="V835" s="19"/>
    </row>
    <row r="836" spans="4:22" ht="13.2">
      <c r="D836" s="90"/>
      <c r="G836" s="90"/>
      <c r="L836" s="7"/>
      <c r="M836" s="91"/>
      <c r="N836" s="91"/>
      <c r="O836" s="91"/>
      <c r="P836" s="91"/>
      <c r="Q836" s="7"/>
      <c r="R836" s="7"/>
      <c r="S836" s="7"/>
      <c r="V836" s="19"/>
    </row>
    <row r="837" spans="4:22" ht="13.2">
      <c r="D837" s="90"/>
      <c r="G837" s="90"/>
      <c r="L837" s="7"/>
      <c r="M837" s="91"/>
      <c r="N837" s="91"/>
      <c r="O837" s="91"/>
      <c r="P837" s="91"/>
      <c r="Q837" s="7"/>
      <c r="R837" s="7"/>
      <c r="S837" s="7"/>
      <c r="V837" s="19"/>
    </row>
    <row r="838" spans="4:22" ht="13.2">
      <c r="D838" s="90"/>
      <c r="G838" s="90"/>
      <c r="L838" s="7"/>
      <c r="M838" s="91"/>
      <c r="N838" s="91"/>
      <c r="O838" s="91"/>
      <c r="P838" s="91"/>
      <c r="Q838" s="7"/>
      <c r="R838" s="7"/>
      <c r="S838" s="7"/>
      <c r="V838" s="19"/>
    </row>
    <row r="839" spans="4:22" ht="13.2">
      <c r="D839" s="90"/>
      <c r="G839" s="90"/>
      <c r="L839" s="7"/>
      <c r="M839" s="91"/>
      <c r="N839" s="91"/>
      <c r="O839" s="91"/>
      <c r="P839" s="91"/>
      <c r="Q839" s="7"/>
      <c r="R839" s="7"/>
      <c r="S839" s="7"/>
      <c r="V839" s="19"/>
    </row>
    <row r="840" spans="4:22" ht="13.2">
      <c r="D840" s="90"/>
      <c r="G840" s="90"/>
      <c r="L840" s="7"/>
      <c r="M840" s="91"/>
      <c r="N840" s="91"/>
      <c r="O840" s="91"/>
      <c r="P840" s="91"/>
      <c r="Q840" s="7"/>
      <c r="R840" s="7"/>
      <c r="S840" s="7"/>
      <c r="V840" s="19"/>
    </row>
    <row r="841" spans="4:22" ht="13.2">
      <c r="D841" s="90"/>
      <c r="G841" s="90"/>
      <c r="L841" s="7"/>
      <c r="M841" s="91"/>
      <c r="N841" s="91"/>
      <c r="O841" s="91"/>
      <c r="P841" s="91"/>
      <c r="Q841" s="7"/>
      <c r="R841" s="7"/>
      <c r="S841" s="7"/>
      <c r="V841" s="19"/>
    </row>
    <row r="842" spans="4:22" ht="13.2">
      <c r="D842" s="90"/>
      <c r="G842" s="90"/>
      <c r="L842" s="7"/>
      <c r="M842" s="91"/>
      <c r="N842" s="91"/>
      <c r="O842" s="91"/>
      <c r="P842" s="91"/>
      <c r="Q842" s="7"/>
      <c r="R842" s="7"/>
      <c r="S842" s="7"/>
      <c r="V842" s="19"/>
    </row>
    <row r="843" spans="4:22" ht="13.2">
      <c r="D843" s="90"/>
      <c r="G843" s="90"/>
      <c r="L843" s="7"/>
      <c r="M843" s="91"/>
      <c r="N843" s="91"/>
      <c r="O843" s="91"/>
      <c r="P843" s="91"/>
      <c r="Q843" s="7"/>
      <c r="R843" s="7"/>
      <c r="S843" s="7"/>
      <c r="V843" s="19"/>
    </row>
    <row r="844" spans="4:22" ht="13.2">
      <c r="D844" s="90"/>
      <c r="G844" s="90"/>
      <c r="L844" s="7"/>
      <c r="M844" s="91"/>
      <c r="N844" s="91"/>
      <c r="O844" s="91"/>
      <c r="P844" s="91"/>
      <c r="Q844" s="7"/>
      <c r="R844" s="7"/>
      <c r="S844" s="7"/>
      <c r="V844" s="19"/>
    </row>
    <row r="845" spans="4:22" ht="13.2">
      <c r="D845" s="90"/>
      <c r="G845" s="90"/>
      <c r="L845" s="7"/>
      <c r="M845" s="91"/>
      <c r="N845" s="91"/>
      <c r="O845" s="91"/>
      <c r="P845" s="91"/>
      <c r="Q845" s="7"/>
      <c r="R845" s="7"/>
      <c r="S845" s="7"/>
      <c r="V845" s="19"/>
    </row>
    <row r="846" spans="4:22" ht="13.2">
      <c r="D846" s="90"/>
      <c r="G846" s="90"/>
      <c r="L846" s="7"/>
      <c r="M846" s="91"/>
      <c r="N846" s="91"/>
      <c r="O846" s="91"/>
      <c r="P846" s="91"/>
      <c r="Q846" s="7"/>
      <c r="R846" s="7"/>
      <c r="S846" s="7"/>
      <c r="V846" s="19"/>
    </row>
    <row r="847" spans="4:22" ht="13.2">
      <c r="D847" s="90"/>
      <c r="G847" s="90"/>
      <c r="L847" s="7"/>
      <c r="M847" s="91"/>
      <c r="N847" s="91"/>
      <c r="O847" s="91"/>
      <c r="P847" s="91"/>
      <c r="Q847" s="7"/>
      <c r="R847" s="7"/>
      <c r="S847" s="7"/>
      <c r="V847" s="19"/>
    </row>
    <row r="848" spans="4:22" ht="13.2">
      <c r="D848" s="90"/>
      <c r="G848" s="90"/>
      <c r="L848" s="7"/>
      <c r="M848" s="91"/>
      <c r="N848" s="91"/>
      <c r="O848" s="91"/>
      <c r="P848" s="91"/>
      <c r="Q848" s="7"/>
      <c r="R848" s="7"/>
      <c r="S848" s="7"/>
      <c r="V848" s="19"/>
    </row>
    <row r="849" spans="4:22" ht="13.2">
      <c r="D849" s="90"/>
      <c r="G849" s="90"/>
      <c r="L849" s="7"/>
      <c r="M849" s="91"/>
      <c r="N849" s="91"/>
      <c r="O849" s="91"/>
      <c r="P849" s="91"/>
      <c r="Q849" s="7"/>
      <c r="R849" s="7"/>
      <c r="S849" s="7"/>
      <c r="V849" s="19"/>
    </row>
    <row r="850" spans="4:22" ht="13.2">
      <c r="D850" s="90"/>
      <c r="G850" s="90"/>
      <c r="L850" s="7"/>
      <c r="M850" s="91"/>
      <c r="N850" s="91"/>
      <c r="O850" s="91"/>
      <c r="P850" s="91"/>
      <c r="Q850" s="7"/>
      <c r="R850" s="7"/>
      <c r="S850" s="7"/>
      <c r="V850" s="19"/>
    </row>
    <row r="851" spans="4:22" ht="13.2">
      <c r="D851" s="90"/>
      <c r="G851" s="90"/>
      <c r="L851" s="7"/>
      <c r="M851" s="91"/>
      <c r="N851" s="91"/>
      <c r="O851" s="91"/>
      <c r="P851" s="91"/>
      <c r="Q851" s="7"/>
      <c r="R851" s="7"/>
      <c r="S851" s="7"/>
      <c r="V851" s="19"/>
    </row>
    <row r="852" spans="4:22" ht="13.2">
      <c r="D852" s="90"/>
      <c r="G852" s="90"/>
      <c r="L852" s="7"/>
      <c r="M852" s="91"/>
      <c r="N852" s="91"/>
      <c r="O852" s="91"/>
      <c r="P852" s="91"/>
      <c r="Q852" s="7"/>
      <c r="R852" s="7"/>
      <c r="S852" s="7"/>
      <c r="V852" s="19"/>
    </row>
    <row r="853" spans="4:22" ht="13.2">
      <c r="D853" s="90"/>
      <c r="G853" s="90"/>
      <c r="L853" s="7"/>
      <c r="M853" s="91"/>
      <c r="N853" s="91"/>
      <c r="O853" s="91"/>
      <c r="P853" s="91"/>
      <c r="Q853" s="7"/>
      <c r="R853" s="7"/>
      <c r="S853" s="7"/>
      <c r="V853" s="19"/>
    </row>
    <row r="854" spans="4:22" ht="13.2">
      <c r="D854" s="90"/>
      <c r="G854" s="90"/>
      <c r="L854" s="7"/>
      <c r="M854" s="91"/>
      <c r="N854" s="91"/>
      <c r="O854" s="91"/>
      <c r="P854" s="91"/>
      <c r="Q854" s="7"/>
      <c r="R854" s="7"/>
      <c r="S854" s="7"/>
      <c r="V854" s="19"/>
    </row>
    <row r="855" spans="4:22" ht="13.2">
      <c r="D855" s="90"/>
      <c r="G855" s="90"/>
      <c r="L855" s="7"/>
      <c r="M855" s="91"/>
      <c r="N855" s="91"/>
      <c r="O855" s="91"/>
      <c r="P855" s="91"/>
      <c r="Q855" s="7"/>
      <c r="R855" s="7"/>
      <c r="S855" s="7"/>
      <c r="V855" s="19"/>
    </row>
    <row r="856" spans="4:22" ht="13.2">
      <c r="D856" s="90"/>
      <c r="G856" s="90"/>
      <c r="L856" s="7"/>
      <c r="M856" s="91"/>
      <c r="N856" s="91"/>
      <c r="O856" s="91"/>
      <c r="P856" s="91"/>
      <c r="Q856" s="7"/>
      <c r="R856" s="7"/>
      <c r="S856" s="7"/>
      <c r="V856" s="19"/>
    </row>
    <row r="857" spans="4:22" ht="13.2">
      <c r="D857" s="90"/>
      <c r="G857" s="90"/>
      <c r="L857" s="7"/>
      <c r="M857" s="91"/>
      <c r="N857" s="91"/>
      <c r="O857" s="91"/>
      <c r="P857" s="91"/>
      <c r="Q857" s="7"/>
      <c r="R857" s="7"/>
      <c r="S857" s="7"/>
      <c r="V857" s="19"/>
    </row>
    <row r="858" spans="4:22" ht="13.2">
      <c r="D858" s="90"/>
      <c r="G858" s="90"/>
      <c r="L858" s="7"/>
      <c r="M858" s="91"/>
      <c r="N858" s="91"/>
      <c r="O858" s="91"/>
      <c r="P858" s="91"/>
      <c r="Q858" s="7"/>
      <c r="R858" s="7"/>
      <c r="S858" s="7"/>
      <c r="V858" s="19"/>
    </row>
    <row r="859" spans="4:22" ht="13.2">
      <c r="D859" s="90"/>
      <c r="G859" s="90"/>
      <c r="L859" s="7"/>
      <c r="M859" s="91"/>
      <c r="N859" s="91"/>
      <c r="O859" s="91"/>
      <c r="P859" s="91"/>
      <c r="Q859" s="7"/>
      <c r="R859" s="7"/>
      <c r="S859" s="7"/>
      <c r="V859" s="19"/>
    </row>
    <row r="860" spans="4:22" ht="13.2">
      <c r="D860" s="90"/>
      <c r="G860" s="90"/>
      <c r="L860" s="7"/>
      <c r="M860" s="91"/>
      <c r="N860" s="91"/>
      <c r="O860" s="91"/>
      <c r="P860" s="91"/>
      <c r="Q860" s="7"/>
      <c r="R860" s="7"/>
      <c r="S860" s="7"/>
      <c r="V860" s="19"/>
    </row>
    <row r="861" spans="4:22" ht="13.2">
      <c r="D861" s="90"/>
      <c r="G861" s="90"/>
      <c r="L861" s="7"/>
      <c r="M861" s="91"/>
      <c r="N861" s="91"/>
      <c r="O861" s="91"/>
      <c r="P861" s="91"/>
      <c r="Q861" s="7"/>
      <c r="R861" s="7"/>
      <c r="S861" s="7"/>
      <c r="V861" s="19"/>
    </row>
    <row r="862" spans="4:22" ht="13.2">
      <c r="D862" s="90"/>
      <c r="G862" s="90"/>
      <c r="L862" s="7"/>
      <c r="M862" s="91"/>
      <c r="N862" s="91"/>
      <c r="O862" s="91"/>
      <c r="P862" s="91"/>
      <c r="Q862" s="7"/>
      <c r="R862" s="7"/>
      <c r="S862" s="7"/>
      <c r="V862" s="19"/>
    </row>
    <row r="863" spans="4:22" ht="13.2">
      <c r="D863" s="90"/>
      <c r="G863" s="90"/>
      <c r="L863" s="7"/>
      <c r="M863" s="91"/>
      <c r="N863" s="91"/>
      <c r="O863" s="91"/>
      <c r="P863" s="91"/>
      <c r="Q863" s="7"/>
      <c r="R863" s="7"/>
      <c r="S863" s="7"/>
      <c r="V863" s="19"/>
    </row>
    <row r="864" spans="4:22" ht="13.2">
      <c r="D864" s="90"/>
      <c r="G864" s="90"/>
      <c r="L864" s="7"/>
      <c r="M864" s="91"/>
      <c r="N864" s="91"/>
      <c r="O864" s="91"/>
      <c r="P864" s="91"/>
      <c r="Q864" s="7"/>
      <c r="R864" s="7"/>
      <c r="S864" s="7"/>
      <c r="V864" s="19"/>
    </row>
    <row r="865" spans="4:22" ht="13.2">
      <c r="D865" s="90"/>
      <c r="G865" s="90"/>
      <c r="L865" s="7"/>
      <c r="M865" s="91"/>
      <c r="N865" s="91"/>
      <c r="O865" s="91"/>
      <c r="P865" s="91"/>
      <c r="Q865" s="7"/>
      <c r="R865" s="7"/>
      <c r="S865" s="7"/>
      <c r="V865" s="19"/>
    </row>
    <row r="866" spans="4:22" ht="13.2">
      <c r="D866" s="90"/>
      <c r="G866" s="90"/>
      <c r="L866" s="7"/>
      <c r="M866" s="91"/>
      <c r="N866" s="91"/>
      <c r="O866" s="91"/>
      <c r="P866" s="91"/>
      <c r="Q866" s="7"/>
      <c r="R866" s="7"/>
      <c r="S866" s="7"/>
      <c r="V866" s="19"/>
    </row>
    <row r="867" spans="4:22" ht="13.2">
      <c r="D867" s="90"/>
      <c r="G867" s="90"/>
      <c r="L867" s="7"/>
      <c r="M867" s="91"/>
      <c r="N867" s="91"/>
      <c r="O867" s="91"/>
      <c r="P867" s="91"/>
      <c r="Q867" s="7"/>
      <c r="R867" s="7"/>
      <c r="S867" s="7"/>
      <c r="V867" s="19"/>
    </row>
    <row r="868" spans="4:22" ht="13.2">
      <c r="D868" s="90"/>
      <c r="G868" s="90"/>
      <c r="L868" s="7"/>
      <c r="M868" s="91"/>
      <c r="N868" s="91"/>
      <c r="O868" s="91"/>
      <c r="P868" s="91"/>
      <c r="Q868" s="7"/>
      <c r="R868" s="7"/>
      <c r="S868" s="7"/>
      <c r="V868" s="19"/>
    </row>
    <row r="869" spans="4:22" ht="13.2">
      <c r="D869" s="90"/>
      <c r="G869" s="90"/>
      <c r="L869" s="7"/>
      <c r="M869" s="91"/>
      <c r="N869" s="91"/>
      <c r="O869" s="91"/>
      <c r="P869" s="91"/>
      <c r="Q869" s="7"/>
      <c r="R869" s="7"/>
      <c r="S869" s="7"/>
      <c r="V869" s="19"/>
    </row>
    <row r="870" spans="4:22" ht="13.2">
      <c r="D870" s="90"/>
      <c r="G870" s="90"/>
      <c r="L870" s="7"/>
      <c r="M870" s="91"/>
      <c r="N870" s="91"/>
      <c r="O870" s="91"/>
      <c r="P870" s="91"/>
      <c r="Q870" s="7"/>
      <c r="R870" s="7"/>
      <c r="S870" s="7"/>
      <c r="V870" s="19"/>
    </row>
    <row r="871" spans="4:22" ht="13.2">
      <c r="D871" s="90"/>
      <c r="G871" s="90"/>
      <c r="L871" s="7"/>
      <c r="M871" s="91"/>
      <c r="N871" s="91"/>
      <c r="O871" s="91"/>
      <c r="P871" s="91"/>
      <c r="Q871" s="7"/>
      <c r="R871" s="7"/>
      <c r="S871" s="7"/>
      <c r="V871" s="19"/>
    </row>
    <row r="872" spans="4:22" ht="13.2">
      <c r="D872" s="90"/>
      <c r="G872" s="90"/>
      <c r="L872" s="7"/>
      <c r="M872" s="91"/>
      <c r="N872" s="91"/>
      <c r="O872" s="91"/>
      <c r="P872" s="91"/>
      <c r="Q872" s="7"/>
      <c r="R872" s="7"/>
      <c r="S872" s="7"/>
      <c r="V872" s="19"/>
    </row>
    <row r="873" spans="4:22" ht="13.2">
      <c r="D873" s="90"/>
      <c r="G873" s="90"/>
      <c r="L873" s="7"/>
      <c r="M873" s="91"/>
      <c r="N873" s="91"/>
      <c r="O873" s="91"/>
      <c r="P873" s="91"/>
      <c r="Q873" s="7"/>
      <c r="R873" s="7"/>
      <c r="S873" s="7"/>
      <c r="V873" s="19"/>
    </row>
    <row r="874" spans="4:22" ht="13.2">
      <c r="D874" s="90"/>
      <c r="G874" s="90"/>
      <c r="L874" s="7"/>
      <c r="M874" s="91"/>
      <c r="N874" s="91"/>
      <c r="O874" s="91"/>
      <c r="P874" s="91"/>
      <c r="Q874" s="7"/>
      <c r="R874" s="7"/>
      <c r="S874" s="7"/>
      <c r="V874" s="19"/>
    </row>
    <row r="875" spans="4:22" ht="13.2">
      <c r="D875" s="90"/>
      <c r="G875" s="90"/>
      <c r="L875" s="7"/>
      <c r="M875" s="91"/>
      <c r="N875" s="91"/>
      <c r="O875" s="91"/>
      <c r="P875" s="91"/>
      <c r="Q875" s="7"/>
      <c r="R875" s="7"/>
      <c r="S875" s="7"/>
      <c r="V875" s="19"/>
    </row>
    <row r="876" spans="4:22" ht="13.2">
      <c r="D876" s="90"/>
      <c r="G876" s="90"/>
      <c r="L876" s="7"/>
      <c r="M876" s="91"/>
      <c r="N876" s="91"/>
      <c r="O876" s="91"/>
      <c r="P876" s="91"/>
      <c r="Q876" s="7"/>
      <c r="R876" s="7"/>
      <c r="S876" s="7"/>
      <c r="V876" s="19"/>
    </row>
    <row r="877" spans="4:22" ht="13.2">
      <c r="D877" s="90"/>
      <c r="G877" s="90"/>
      <c r="L877" s="7"/>
      <c r="M877" s="91"/>
      <c r="N877" s="91"/>
      <c r="O877" s="91"/>
      <c r="P877" s="91"/>
      <c r="Q877" s="7"/>
      <c r="R877" s="7"/>
      <c r="S877" s="7"/>
      <c r="V877" s="19"/>
    </row>
    <row r="878" spans="4:22" ht="13.2">
      <c r="D878" s="90"/>
      <c r="G878" s="90"/>
      <c r="L878" s="7"/>
      <c r="M878" s="91"/>
      <c r="N878" s="91"/>
      <c r="O878" s="91"/>
      <c r="P878" s="91"/>
      <c r="Q878" s="7"/>
      <c r="R878" s="7"/>
      <c r="S878" s="7"/>
      <c r="V878" s="19"/>
    </row>
    <row r="879" spans="4:22" ht="13.2">
      <c r="D879" s="90"/>
      <c r="G879" s="90"/>
      <c r="L879" s="7"/>
      <c r="M879" s="91"/>
      <c r="N879" s="91"/>
      <c r="O879" s="91"/>
      <c r="P879" s="91"/>
      <c r="Q879" s="7"/>
      <c r="R879" s="7"/>
      <c r="S879" s="7"/>
      <c r="V879" s="19"/>
    </row>
    <row r="880" spans="4:22" ht="13.2">
      <c r="D880" s="90"/>
      <c r="G880" s="90"/>
      <c r="L880" s="7"/>
      <c r="M880" s="91"/>
      <c r="N880" s="91"/>
      <c r="O880" s="91"/>
      <c r="P880" s="91"/>
      <c r="Q880" s="7"/>
      <c r="R880" s="7"/>
      <c r="S880" s="7"/>
      <c r="V880" s="19"/>
    </row>
    <row r="881" spans="4:22" ht="13.2">
      <c r="D881" s="90"/>
      <c r="G881" s="90"/>
      <c r="L881" s="7"/>
      <c r="M881" s="91"/>
      <c r="N881" s="91"/>
      <c r="O881" s="91"/>
      <c r="P881" s="91"/>
      <c r="Q881" s="7"/>
      <c r="R881" s="7"/>
      <c r="S881" s="7"/>
      <c r="V881" s="19"/>
    </row>
    <row r="882" spans="4:22" ht="13.2">
      <c r="D882" s="90"/>
      <c r="G882" s="90"/>
      <c r="L882" s="7"/>
      <c r="M882" s="91"/>
      <c r="N882" s="91"/>
      <c r="O882" s="91"/>
      <c r="P882" s="91"/>
      <c r="Q882" s="7"/>
      <c r="R882" s="7"/>
      <c r="S882" s="7"/>
      <c r="V882" s="19"/>
    </row>
    <row r="883" spans="4:22" ht="13.2">
      <c r="D883" s="90"/>
      <c r="G883" s="90"/>
      <c r="L883" s="7"/>
      <c r="M883" s="91"/>
      <c r="N883" s="91"/>
      <c r="O883" s="91"/>
      <c r="P883" s="91"/>
      <c r="Q883" s="7"/>
      <c r="R883" s="7"/>
      <c r="S883" s="7"/>
      <c r="V883" s="19"/>
    </row>
    <row r="884" spans="4:22" ht="13.2">
      <c r="D884" s="90"/>
      <c r="G884" s="90"/>
      <c r="L884" s="7"/>
      <c r="M884" s="91"/>
      <c r="N884" s="91"/>
      <c r="O884" s="91"/>
      <c r="P884" s="91"/>
      <c r="Q884" s="7"/>
      <c r="R884" s="7"/>
      <c r="S884" s="7"/>
      <c r="V884" s="19"/>
    </row>
    <row r="885" spans="4:22" ht="13.2">
      <c r="D885" s="90"/>
      <c r="G885" s="90"/>
      <c r="L885" s="7"/>
      <c r="M885" s="91"/>
      <c r="N885" s="91"/>
      <c r="O885" s="91"/>
      <c r="P885" s="91"/>
      <c r="Q885" s="7"/>
      <c r="R885" s="7"/>
      <c r="S885" s="7"/>
      <c r="V885" s="19"/>
    </row>
    <row r="886" spans="4:22" ht="13.2">
      <c r="D886" s="90"/>
      <c r="G886" s="90"/>
      <c r="L886" s="7"/>
      <c r="M886" s="91"/>
      <c r="N886" s="91"/>
      <c r="O886" s="91"/>
      <c r="P886" s="91"/>
      <c r="Q886" s="7"/>
      <c r="R886" s="7"/>
      <c r="S886" s="7"/>
      <c r="V886" s="19"/>
    </row>
    <row r="887" spans="4:22" ht="13.2">
      <c r="D887" s="90"/>
      <c r="G887" s="90"/>
      <c r="L887" s="7"/>
      <c r="M887" s="91"/>
      <c r="N887" s="91"/>
      <c r="O887" s="91"/>
      <c r="P887" s="91"/>
      <c r="Q887" s="7"/>
      <c r="R887" s="7"/>
      <c r="S887" s="7"/>
      <c r="V887" s="19"/>
    </row>
    <row r="888" spans="4:22" ht="13.2">
      <c r="D888" s="90"/>
      <c r="G888" s="90"/>
      <c r="L888" s="7"/>
      <c r="M888" s="91"/>
      <c r="N888" s="91"/>
      <c r="O888" s="91"/>
      <c r="P888" s="91"/>
      <c r="Q888" s="7"/>
      <c r="R888" s="7"/>
      <c r="S888" s="7"/>
      <c r="V888" s="19"/>
    </row>
    <row r="889" spans="4:22" ht="13.2">
      <c r="D889" s="90"/>
      <c r="G889" s="90"/>
      <c r="L889" s="7"/>
      <c r="M889" s="91"/>
      <c r="N889" s="91"/>
      <c r="O889" s="91"/>
      <c r="P889" s="91"/>
      <c r="Q889" s="7"/>
      <c r="R889" s="7"/>
      <c r="S889" s="7"/>
      <c r="V889" s="19"/>
    </row>
    <row r="890" spans="4:22" ht="13.2">
      <c r="D890" s="90"/>
      <c r="G890" s="90"/>
      <c r="L890" s="7"/>
      <c r="M890" s="91"/>
      <c r="N890" s="91"/>
      <c r="O890" s="91"/>
      <c r="P890" s="91"/>
      <c r="Q890" s="7"/>
      <c r="R890" s="7"/>
      <c r="S890" s="7"/>
      <c r="V890" s="19"/>
    </row>
    <row r="891" spans="4:22" ht="13.2">
      <c r="D891" s="90"/>
      <c r="G891" s="90"/>
      <c r="L891" s="7"/>
      <c r="M891" s="91"/>
      <c r="N891" s="91"/>
      <c r="O891" s="91"/>
      <c r="P891" s="91"/>
      <c r="Q891" s="7"/>
      <c r="R891" s="7"/>
      <c r="S891" s="7"/>
      <c r="V891" s="19"/>
    </row>
    <row r="892" spans="4:22" ht="13.2">
      <c r="D892" s="90"/>
      <c r="G892" s="90"/>
      <c r="L892" s="7"/>
      <c r="M892" s="91"/>
      <c r="N892" s="91"/>
      <c r="O892" s="91"/>
      <c r="P892" s="91"/>
      <c r="Q892" s="7"/>
      <c r="R892" s="7"/>
      <c r="S892" s="7"/>
      <c r="V892" s="19"/>
    </row>
    <row r="893" spans="4:22" ht="13.2">
      <c r="D893" s="90"/>
      <c r="G893" s="90"/>
      <c r="L893" s="7"/>
      <c r="M893" s="91"/>
      <c r="N893" s="91"/>
      <c r="O893" s="91"/>
      <c r="P893" s="91"/>
      <c r="Q893" s="7"/>
      <c r="R893" s="7"/>
      <c r="S893" s="7"/>
      <c r="V893" s="19"/>
    </row>
    <row r="894" spans="4:22" ht="13.2">
      <c r="D894" s="90"/>
      <c r="G894" s="90"/>
      <c r="L894" s="7"/>
      <c r="M894" s="91"/>
      <c r="N894" s="91"/>
      <c r="O894" s="91"/>
      <c r="P894" s="91"/>
      <c r="Q894" s="7"/>
      <c r="R894" s="7"/>
      <c r="S894" s="7"/>
      <c r="V894" s="19"/>
    </row>
    <row r="895" spans="4:22" ht="13.2">
      <c r="D895" s="90"/>
      <c r="G895" s="90"/>
      <c r="L895" s="7"/>
      <c r="M895" s="91"/>
      <c r="N895" s="91"/>
      <c r="O895" s="91"/>
      <c r="P895" s="91"/>
      <c r="Q895" s="7"/>
      <c r="R895" s="7"/>
      <c r="S895" s="7"/>
      <c r="V895" s="19"/>
    </row>
    <row r="896" spans="4:22" ht="13.2">
      <c r="D896" s="90"/>
      <c r="G896" s="90"/>
      <c r="L896" s="7"/>
      <c r="M896" s="91"/>
      <c r="N896" s="91"/>
      <c r="O896" s="91"/>
      <c r="P896" s="91"/>
      <c r="Q896" s="7"/>
      <c r="R896" s="7"/>
      <c r="S896" s="7"/>
      <c r="V896" s="19"/>
    </row>
    <row r="897" spans="4:22" ht="13.2">
      <c r="D897" s="90"/>
      <c r="G897" s="90"/>
      <c r="L897" s="7"/>
      <c r="M897" s="91"/>
      <c r="N897" s="91"/>
      <c r="O897" s="91"/>
      <c r="P897" s="91"/>
      <c r="Q897" s="7"/>
      <c r="R897" s="7"/>
      <c r="S897" s="7"/>
      <c r="V897" s="19"/>
    </row>
    <row r="898" spans="4:22" ht="13.2">
      <c r="D898" s="90"/>
      <c r="G898" s="90"/>
      <c r="L898" s="7"/>
      <c r="M898" s="91"/>
      <c r="N898" s="91"/>
      <c r="O898" s="91"/>
      <c r="P898" s="91"/>
      <c r="Q898" s="7"/>
      <c r="R898" s="7"/>
      <c r="S898" s="7"/>
      <c r="V898" s="19"/>
    </row>
    <row r="899" spans="4:22" ht="13.2">
      <c r="D899" s="90"/>
      <c r="G899" s="90"/>
      <c r="L899" s="7"/>
      <c r="M899" s="91"/>
      <c r="N899" s="91"/>
      <c r="O899" s="91"/>
      <c r="P899" s="91"/>
      <c r="Q899" s="7"/>
      <c r="R899" s="7"/>
      <c r="S899" s="7"/>
      <c r="V899" s="19"/>
    </row>
    <row r="900" spans="4:22" ht="13.2">
      <c r="D900" s="90"/>
      <c r="G900" s="90"/>
      <c r="L900" s="7"/>
      <c r="M900" s="91"/>
      <c r="N900" s="91"/>
      <c r="O900" s="91"/>
      <c r="P900" s="91"/>
      <c r="Q900" s="7"/>
      <c r="R900" s="7"/>
      <c r="S900" s="7"/>
      <c r="V900" s="19"/>
    </row>
    <row r="901" spans="4:22" ht="13.2">
      <c r="D901" s="90"/>
      <c r="G901" s="90"/>
      <c r="L901" s="7"/>
      <c r="M901" s="91"/>
      <c r="N901" s="91"/>
      <c r="O901" s="91"/>
      <c r="P901" s="91"/>
      <c r="Q901" s="7"/>
      <c r="R901" s="7"/>
      <c r="S901" s="7"/>
      <c r="V901" s="19"/>
    </row>
    <row r="902" spans="4:22" ht="13.2">
      <c r="D902" s="90"/>
      <c r="G902" s="90"/>
      <c r="L902" s="7"/>
      <c r="M902" s="91"/>
      <c r="N902" s="91"/>
      <c r="O902" s="91"/>
      <c r="P902" s="91"/>
      <c r="Q902" s="7"/>
      <c r="R902" s="7"/>
      <c r="S902" s="7"/>
      <c r="V902" s="19"/>
    </row>
    <row r="903" spans="4:22" ht="13.2">
      <c r="D903" s="90"/>
      <c r="G903" s="90"/>
      <c r="L903" s="7"/>
      <c r="M903" s="91"/>
      <c r="N903" s="91"/>
      <c r="O903" s="91"/>
      <c r="P903" s="91"/>
      <c r="Q903" s="7"/>
      <c r="R903" s="7"/>
      <c r="S903" s="7"/>
      <c r="V903" s="19"/>
    </row>
    <row r="904" spans="4:22" ht="13.2">
      <c r="D904" s="90"/>
      <c r="G904" s="90"/>
      <c r="L904" s="7"/>
      <c r="M904" s="91"/>
      <c r="N904" s="91"/>
      <c r="O904" s="91"/>
      <c r="P904" s="91"/>
      <c r="Q904" s="7"/>
      <c r="R904" s="7"/>
      <c r="S904" s="7"/>
      <c r="V904" s="19"/>
    </row>
    <row r="905" spans="4:22" ht="13.2">
      <c r="D905" s="90"/>
      <c r="G905" s="90"/>
      <c r="L905" s="7"/>
      <c r="M905" s="91"/>
      <c r="N905" s="91"/>
      <c r="O905" s="91"/>
      <c r="P905" s="91"/>
      <c r="Q905" s="7"/>
      <c r="R905" s="7"/>
      <c r="S905" s="7"/>
      <c r="V905" s="19"/>
    </row>
    <row r="906" spans="4:22" ht="13.2">
      <c r="D906" s="90"/>
      <c r="G906" s="90"/>
      <c r="L906" s="7"/>
      <c r="M906" s="91"/>
      <c r="N906" s="91"/>
      <c r="O906" s="91"/>
      <c r="P906" s="91"/>
      <c r="Q906" s="7"/>
      <c r="R906" s="7"/>
      <c r="S906" s="7"/>
      <c r="V906" s="19"/>
    </row>
    <row r="907" spans="4:22" ht="13.2">
      <c r="D907" s="90"/>
      <c r="G907" s="90"/>
      <c r="L907" s="7"/>
      <c r="M907" s="91"/>
      <c r="N907" s="91"/>
      <c r="O907" s="91"/>
      <c r="P907" s="91"/>
      <c r="Q907" s="7"/>
      <c r="R907" s="7"/>
      <c r="S907" s="7"/>
      <c r="V907" s="19"/>
    </row>
    <row r="908" spans="4:22" ht="13.2">
      <c r="D908" s="90"/>
      <c r="G908" s="90"/>
      <c r="L908" s="7"/>
      <c r="M908" s="91"/>
      <c r="N908" s="91"/>
      <c r="O908" s="91"/>
      <c r="P908" s="91"/>
      <c r="Q908" s="7"/>
      <c r="R908" s="7"/>
      <c r="S908" s="7"/>
      <c r="V908" s="19"/>
    </row>
    <row r="909" spans="4:22" ht="13.2">
      <c r="D909" s="90"/>
      <c r="G909" s="90"/>
      <c r="L909" s="7"/>
      <c r="M909" s="91"/>
      <c r="N909" s="91"/>
      <c r="O909" s="91"/>
      <c r="P909" s="91"/>
      <c r="Q909" s="7"/>
      <c r="R909" s="7"/>
      <c r="S909" s="7"/>
      <c r="V909" s="19"/>
    </row>
    <row r="910" spans="4:22" ht="13.2">
      <c r="D910" s="90"/>
      <c r="G910" s="90"/>
      <c r="L910" s="7"/>
      <c r="M910" s="91"/>
      <c r="N910" s="91"/>
      <c r="O910" s="91"/>
      <c r="P910" s="91"/>
      <c r="Q910" s="7"/>
      <c r="R910" s="7"/>
      <c r="S910" s="7"/>
      <c r="V910" s="19"/>
    </row>
    <row r="911" spans="4:22" ht="13.2">
      <c r="D911" s="90"/>
      <c r="G911" s="90"/>
      <c r="L911" s="7"/>
      <c r="M911" s="91"/>
      <c r="N911" s="91"/>
      <c r="O911" s="91"/>
      <c r="P911" s="91"/>
      <c r="Q911" s="7"/>
      <c r="R911" s="7"/>
      <c r="S911" s="7"/>
      <c r="V911" s="19"/>
    </row>
    <row r="912" spans="4:22" ht="13.2">
      <c r="D912" s="90"/>
      <c r="G912" s="90"/>
      <c r="L912" s="7"/>
      <c r="M912" s="91"/>
      <c r="N912" s="91"/>
      <c r="O912" s="91"/>
      <c r="P912" s="91"/>
      <c r="Q912" s="7"/>
      <c r="R912" s="7"/>
      <c r="S912" s="7"/>
      <c r="V912" s="19"/>
    </row>
    <row r="913" spans="4:22" ht="13.2">
      <c r="D913" s="90"/>
      <c r="G913" s="90"/>
      <c r="L913" s="7"/>
      <c r="M913" s="91"/>
      <c r="N913" s="91"/>
      <c r="O913" s="91"/>
      <c r="P913" s="91"/>
      <c r="Q913" s="7"/>
      <c r="R913" s="7"/>
      <c r="S913" s="7"/>
      <c r="V913" s="19"/>
    </row>
    <row r="914" spans="4:22" ht="13.2">
      <c r="D914" s="90"/>
      <c r="G914" s="90"/>
      <c r="L914" s="7"/>
      <c r="M914" s="91"/>
      <c r="N914" s="91"/>
      <c r="O914" s="91"/>
      <c r="P914" s="91"/>
      <c r="Q914" s="7"/>
      <c r="R914" s="7"/>
      <c r="S914" s="7"/>
      <c r="V914" s="19"/>
    </row>
    <row r="915" spans="4:22" ht="13.2">
      <c r="D915" s="90"/>
      <c r="G915" s="90"/>
      <c r="L915" s="7"/>
      <c r="M915" s="91"/>
      <c r="N915" s="91"/>
      <c r="O915" s="91"/>
      <c r="P915" s="91"/>
      <c r="Q915" s="7"/>
      <c r="R915" s="7"/>
      <c r="S915" s="7"/>
      <c r="V915" s="19"/>
    </row>
    <row r="916" spans="4:22" ht="13.2">
      <c r="D916" s="90"/>
      <c r="G916" s="90"/>
      <c r="L916" s="7"/>
      <c r="M916" s="91"/>
      <c r="N916" s="91"/>
      <c r="O916" s="91"/>
      <c r="P916" s="91"/>
      <c r="Q916" s="7"/>
      <c r="R916" s="7"/>
      <c r="S916" s="7"/>
      <c r="V916" s="19"/>
    </row>
    <row r="917" spans="4:22" ht="13.2">
      <c r="D917" s="90"/>
      <c r="G917" s="90"/>
      <c r="L917" s="7"/>
      <c r="M917" s="91"/>
      <c r="N917" s="91"/>
      <c r="O917" s="91"/>
      <c r="P917" s="91"/>
      <c r="Q917" s="7"/>
      <c r="R917" s="7"/>
      <c r="S917" s="7"/>
      <c r="V917" s="19"/>
    </row>
    <row r="918" spans="4:22" ht="13.2">
      <c r="D918" s="90"/>
      <c r="G918" s="90"/>
      <c r="L918" s="7"/>
      <c r="M918" s="91"/>
      <c r="N918" s="91"/>
      <c r="O918" s="91"/>
      <c r="P918" s="91"/>
      <c r="Q918" s="7"/>
      <c r="R918" s="7"/>
      <c r="S918" s="7"/>
      <c r="V918" s="19"/>
    </row>
    <row r="919" spans="4:22" ht="13.2">
      <c r="D919" s="90"/>
      <c r="G919" s="90"/>
      <c r="L919" s="7"/>
      <c r="M919" s="91"/>
      <c r="N919" s="91"/>
      <c r="O919" s="91"/>
      <c r="P919" s="91"/>
      <c r="Q919" s="7"/>
      <c r="R919" s="7"/>
      <c r="S919" s="7"/>
      <c r="V919" s="19"/>
    </row>
    <row r="920" spans="4:22" ht="13.2">
      <c r="D920" s="90"/>
      <c r="G920" s="90"/>
      <c r="L920" s="7"/>
      <c r="M920" s="91"/>
      <c r="N920" s="91"/>
      <c r="O920" s="91"/>
      <c r="P920" s="91"/>
      <c r="Q920" s="7"/>
      <c r="R920" s="7"/>
      <c r="S920" s="7"/>
      <c r="V920" s="19"/>
    </row>
    <row r="921" spans="4:22" ht="13.2">
      <c r="D921" s="90"/>
      <c r="G921" s="90"/>
      <c r="L921" s="7"/>
      <c r="M921" s="91"/>
      <c r="N921" s="91"/>
      <c r="O921" s="91"/>
      <c r="P921" s="91"/>
      <c r="Q921" s="7"/>
      <c r="R921" s="7"/>
      <c r="S921" s="7"/>
      <c r="V921" s="19"/>
    </row>
    <row r="922" spans="4:22" ht="13.2">
      <c r="D922" s="90"/>
      <c r="G922" s="90"/>
      <c r="L922" s="7"/>
      <c r="M922" s="91"/>
      <c r="N922" s="91"/>
      <c r="O922" s="91"/>
      <c r="P922" s="91"/>
      <c r="Q922" s="7"/>
      <c r="R922" s="7"/>
      <c r="S922" s="7"/>
      <c r="V922" s="19"/>
    </row>
    <row r="923" spans="4:22" ht="13.2">
      <c r="D923" s="90"/>
      <c r="G923" s="90"/>
      <c r="L923" s="7"/>
      <c r="M923" s="91"/>
      <c r="N923" s="91"/>
      <c r="O923" s="91"/>
      <c r="P923" s="91"/>
      <c r="Q923" s="7"/>
      <c r="R923" s="7"/>
      <c r="S923" s="7"/>
      <c r="V923" s="19"/>
    </row>
    <row r="924" spans="4:22" ht="13.2">
      <c r="D924" s="90"/>
      <c r="G924" s="90"/>
      <c r="L924" s="7"/>
      <c r="M924" s="91"/>
      <c r="N924" s="91"/>
      <c r="O924" s="91"/>
      <c r="P924" s="91"/>
      <c r="Q924" s="7"/>
      <c r="R924" s="7"/>
      <c r="S924" s="7"/>
      <c r="V924" s="19"/>
    </row>
    <row r="925" spans="4:22" ht="13.2">
      <c r="D925" s="90"/>
      <c r="G925" s="90"/>
      <c r="L925" s="7"/>
      <c r="M925" s="91"/>
      <c r="N925" s="91"/>
      <c r="O925" s="91"/>
      <c r="P925" s="91"/>
      <c r="Q925" s="7"/>
      <c r="R925" s="7"/>
      <c r="S925" s="7"/>
      <c r="V925" s="19"/>
    </row>
    <row r="926" spans="4:22" ht="13.2">
      <c r="D926" s="90"/>
      <c r="G926" s="90"/>
      <c r="L926" s="7"/>
      <c r="M926" s="91"/>
      <c r="N926" s="91"/>
      <c r="O926" s="91"/>
      <c r="P926" s="91"/>
      <c r="Q926" s="7"/>
      <c r="R926" s="7"/>
      <c r="S926" s="7"/>
      <c r="V926" s="19"/>
    </row>
    <row r="927" spans="4:22" ht="13.2">
      <c r="D927" s="90"/>
      <c r="G927" s="90"/>
      <c r="L927" s="7"/>
      <c r="M927" s="91"/>
      <c r="N927" s="91"/>
      <c r="O927" s="91"/>
      <c r="P927" s="91"/>
      <c r="Q927" s="7"/>
      <c r="R927" s="7"/>
      <c r="S927" s="7"/>
      <c r="V927" s="19"/>
    </row>
    <row r="928" spans="4:22" ht="13.2">
      <c r="D928" s="90"/>
      <c r="G928" s="90"/>
      <c r="L928" s="7"/>
      <c r="M928" s="91"/>
      <c r="N928" s="91"/>
      <c r="O928" s="91"/>
      <c r="P928" s="91"/>
      <c r="Q928" s="7"/>
      <c r="R928" s="7"/>
      <c r="S928" s="7"/>
      <c r="V928" s="19"/>
    </row>
    <row r="929" spans="4:22" ht="13.2">
      <c r="D929" s="90"/>
      <c r="G929" s="90"/>
      <c r="L929" s="7"/>
      <c r="M929" s="91"/>
      <c r="N929" s="91"/>
      <c r="O929" s="91"/>
      <c r="P929" s="91"/>
      <c r="Q929" s="7"/>
      <c r="R929" s="7"/>
      <c r="S929" s="7"/>
      <c r="V929" s="19"/>
    </row>
    <row r="930" spans="4:22" ht="13.2">
      <c r="D930" s="90"/>
      <c r="G930" s="90"/>
      <c r="L930" s="7"/>
      <c r="M930" s="91"/>
      <c r="N930" s="91"/>
      <c r="O930" s="91"/>
      <c r="P930" s="91"/>
      <c r="Q930" s="7"/>
      <c r="R930" s="7"/>
      <c r="S930" s="7"/>
      <c r="V930" s="19"/>
    </row>
    <row r="931" spans="4:22" ht="13.2">
      <c r="D931" s="90"/>
      <c r="G931" s="90"/>
      <c r="L931" s="7"/>
      <c r="M931" s="91"/>
      <c r="N931" s="91"/>
      <c r="O931" s="91"/>
      <c r="P931" s="91"/>
      <c r="Q931" s="7"/>
      <c r="R931" s="7"/>
      <c r="S931" s="7"/>
      <c r="V931" s="19"/>
    </row>
    <row r="932" spans="4:22" ht="13.2">
      <c r="D932" s="90"/>
      <c r="G932" s="90"/>
      <c r="L932" s="7"/>
      <c r="M932" s="91"/>
      <c r="N932" s="91"/>
      <c r="O932" s="91"/>
      <c r="P932" s="91"/>
      <c r="Q932" s="7"/>
      <c r="R932" s="7"/>
      <c r="S932" s="7"/>
      <c r="V932" s="19"/>
    </row>
    <row r="933" spans="4:22" ht="13.2">
      <c r="D933" s="90"/>
      <c r="G933" s="90"/>
      <c r="L933" s="7"/>
      <c r="M933" s="91"/>
      <c r="N933" s="91"/>
      <c r="O933" s="91"/>
      <c r="P933" s="91"/>
      <c r="Q933" s="7"/>
      <c r="R933" s="7"/>
      <c r="S933" s="7"/>
      <c r="V933" s="19"/>
    </row>
    <row r="934" spans="4:22" ht="13.2">
      <c r="D934" s="90"/>
      <c r="G934" s="90"/>
      <c r="L934" s="7"/>
      <c r="M934" s="91"/>
      <c r="N934" s="91"/>
      <c r="O934" s="91"/>
      <c r="P934" s="91"/>
      <c r="Q934" s="7"/>
      <c r="R934" s="7"/>
      <c r="S934" s="7"/>
      <c r="V934" s="19"/>
    </row>
    <row r="935" spans="4:22" ht="13.2">
      <c r="D935" s="90"/>
      <c r="G935" s="90"/>
      <c r="L935" s="7"/>
      <c r="M935" s="91"/>
      <c r="N935" s="91"/>
      <c r="O935" s="91"/>
      <c r="P935" s="91"/>
      <c r="Q935" s="7"/>
      <c r="R935" s="7"/>
      <c r="S935" s="7"/>
      <c r="V935" s="19"/>
    </row>
    <row r="936" spans="4:22" ht="13.2">
      <c r="D936" s="90"/>
      <c r="G936" s="90"/>
      <c r="L936" s="7"/>
      <c r="M936" s="91"/>
      <c r="N936" s="91"/>
      <c r="O936" s="91"/>
      <c r="P936" s="91"/>
      <c r="Q936" s="7"/>
      <c r="R936" s="7"/>
      <c r="S936" s="7"/>
      <c r="V936" s="19"/>
    </row>
    <row r="937" spans="4:22" ht="13.2">
      <c r="D937" s="90"/>
      <c r="G937" s="90"/>
      <c r="L937" s="7"/>
      <c r="M937" s="91"/>
      <c r="N937" s="91"/>
      <c r="O937" s="91"/>
      <c r="P937" s="91"/>
      <c r="Q937" s="7"/>
      <c r="R937" s="7"/>
      <c r="S937" s="7"/>
      <c r="V937" s="19"/>
    </row>
    <row r="938" spans="4:22" ht="13.2">
      <c r="D938" s="90"/>
      <c r="G938" s="90"/>
      <c r="L938" s="7"/>
      <c r="M938" s="91"/>
      <c r="N938" s="91"/>
      <c r="O938" s="91"/>
      <c r="P938" s="91"/>
      <c r="Q938" s="7"/>
      <c r="R938" s="7"/>
      <c r="S938" s="7"/>
      <c r="V938" s="19"/>
    </row>
    <row r="939" spans="4:22" ht="13.2">
      <c r="D939" s="90"/>
      <c r="G939" s="90"/>
      <c r="L939" s="7"/>
      <c r="M939" s="91"/>
      <c r="N939" s="91"/>
      <c r="O939" s="91"/>
      <c r="P939" s="91"/>
      <c r="Q939" s="7"/>
      <c r="R939" s="7"/>
      <c r="S939" s="7"/>
      <c r="V939" s="19"/>
    </row>
    <row r="940" spans="4:22" ht="13.2">
      <c r="D940" s="90"/>
      <c r="G940" s="90"/>
      <c r="L940" s="7"/>
      <c r="M940" s="91"/>
      <c r="N940" s="91"/>
      <c r="O940" s="91"/>
      <c r="P940" s="91"/>
      <c r="Q940" s="7"/>
      <c r="R940" s="7"/>
      <c r="S940" s="7"/>
      <c r="V940" s="19"/>
    </row>
    <row r="941" spans="4:22" ht="13.2">
      <c r="D941" s="90"/>
      <c r="G941" s="90"/>
      <c r="L941" s="7"/>
      <c r="M941" s="91"/>
      <c r="N941" s="91"/>
      <c r="O941" s="91"/>
      <c r="P941" s="91"/>
      <c r="Q941" s="7"/>
      <c r="R941" s="7"/>
      <c r="S941" s="7"/>
      <c r="V941" s="19"/>
    </row>
    <row r="942" spans="4:22" ht="13.2">
      <c r="D942" s="90"/>
      <c r="G942" s="90"/>
      <c r="L942" s="7"/>
      <c r="M942" s="91"/>
      <c r="N942" s="91"/>
      <c r="O942" s="91"/>
      <c r="P942" s="91"/>
      <c r="Q942" s="7"/>
      <c r="R942" s="7"/>
      <c r="S942" s="7"/>
      <c r="V942" s="19"/>
    </row>
    <row r="943" spans="4:22" ht="13.2">
      <c r="D943" s="90"/>
      <c r="G943" s="90"/>
      <c r="L943" s="7"/>
      <c r="M943" s="91"/>
      <c r="N943" s="91"/>
      <c r="O943" s="91"/>
      <c r="P943" s="91"/>
      <c r="Q943" s="7"/>
      <c r="R943" s="7"/>
      <c r="S943" s="7"/>
      <c r="V943" s="19"/>
    </row>
    <row r="944" spans="4:22" ht="13.2">
      <c r="D944" s="90"/>
      <c r="G944" s="90"/>
      <c r="L944" s="7"/>
      <c r="M944" s="91"/>
      <c r="N944" s="91"/>
      <c r="O944" s="91"/>
      <c r="P944" s="91"/>
      <c r="Q944" s="7"/>
      <c r="R944" s="7"/>
      <c r="S944" s="7"/>
      <c r="V944" s="19"/>
    </row>
    <row r="945" spans="4:22" ht="13.2">
      <c r="D945" s="90"/>
      <c r="G945" s="90"/>
      <c r="L945" s="7"/>
      <c r="M945" s="91"/>
      <c r="N945" s="91"/>
      <c r="O945" s="91"/>
      <c r="P945" s="91"/>
      <c r="Q945" s="7"/>
      <c r="R945" s="7"/>
      <c r="S945" s="7"/>
      <c r="V945" s="19"/>
    </row>
    <row r="946" spans="4:22" ht="13.2">
      <c r="D946" s="90"/>
      <c r="G946" s="90"/>
      <c r="L946" s="7"/>
      <c r="M946" s="91"/>
      <c r="N946" s="91"/>
      <c r="O946" s="91"/>
      <c r="P946" s="91"/>
      <c r="Q946" s="7"/>
      <c r="R946" s="7"/>
      <c r="S946" s="7"/>
      <c r="V946" s="19"/>
    </row>
    <row r="947" spans="4:22" ht="13.2">
      <c r="D947" s="90"/>
      <c r="G947" s="90"/>
      <c r="L947" s="7"/>
      <c r="M947" s="91"/>
      <c r="N947" s="91"/>
      <c r="O947" s="91"/>
      <c r="P947" s="91"/>
      <c r="Q947" s="7"/>
      <c r="R947" s="7"/>
      <c r="S947" s="7"/>
      <c r="V947" s="19"/>
    </row>
    <row r="948" spans="4:22" ht="13.2">
      <c r="D948" s="90"/>
      <c r="G948" s="90"/>
      <c r="L948" s="7"/>
      <c r="M948" s="91"/>
      <c r="N948" s="91"/>
      <c r="O948" s="91"/>
      <c r="P948" s="91"/>
      <c r="Q948" s="7"/>
      <c r="R948" s="7"/>
      <c r="S948" s="7"/>
      <c r="V948" s="19"/>
    </row>
    <row r="949" spans="4:22" ht="13.2">
      <c r="D949" s="90"/>
      <c r="G949" s="90"/>
      <c r="L949" s="7"/>
      <c r="M949" s="91"/>
      <c r="N949" s="91"/>
      <c r="O949" s="91"/>
      <c r="P949" s="91"/>
      <c r="Q949" s="7"/>
      <c r="R949" s="7"/>
      <c r="S949" s="7"/>
      <c r="V949" s="19"/>
    </row>
    <row r="950" spans="4:22" ht="13.2">
      <c r="D950" s="90"/>
      <c r="G950" s="90"/>
      <c r="L950" s="7"/>
      <c r="M950" s="91"/>
      <c r="N950" s="91"/>
      <c r="O950" s="91"/>
      <c r="P950" s="91"/>
      <c r="Q950" s="7"/>
      <c r="R950" s="7"/>
      <c r="S950" s="7"/>
      <c r="V950" s="19"/>
    </row>
    <row r="951" spans="4:22" ht="13.2">
      <c r="D951" s="90"/>
      <c r="G951" s="90"/>
      <c r="L951" s="7"/>
      <c r="M951" s="91"/>
      <c r="N951" s="91"/>
      <c r="O951" s="91"/>
      <c r="P951" s="91"/>
      <c r="Q951" s="7"/>
      <c r="R951" s="7"/>
      <c r="S951" s="7"/>
      <c r="V951" s="19"/>
    </row>
    <row r="952" spans="4:22" ht="13.2">
      <c r="D952" s="90"/>
      <c r="G952" s="90"/>
      <c r="L952" s="7"/>
      <c r="M952" s="91"/>
      <c r="N952" s="91"/>
      <c r="O952" s="91"/>
      <c r="P952" s="91"/>
      <c r="Q952" s="7"/>
      <c r="R952" s="7"/>
      <c r="S952" s="7"/>
      <c r="V952" s="19"/>
    </row>
    <row r="953" spans="4:22" ht="13.2">
      <c r="D953" s="90"/>
      <c r="G953" s="90"/>
      <c r="L953" s="7"/>
      <c r="M953" s="91"/>
      <c r="N953" s="91"/>
      <c r="O953" s="91"/>
      <c r="P953" s="91"/>
      <c r="Q953" s="7"/>
      <c r="R953" s="7"/>
      <c r="S953" s="7"/>
      <c r="V953" s="19"/>
    </row>
    <row r="954" spans="4:22" ht="13.2">
      <c r="D954" s="90"/>
      <c r="G954" s="90"/>
      <c r="L954" s="7"/>
      <c r="M954" s="91"/>
      <c r="N954" s="91"/>
      <c r="O954" s="91"/>
      <c r="P954" s="91"/>
      <c r="Q954" s="7"/>
      <c r="R954" s="7"/>
      <c r="S954" s="7"/>
      <c r="V954" s="19"/>
    </row>
    <row r="955" spans="4:22" ht="13.2">
      <c r="D955" s="90"/>
      <c r="G955" s="90"/>
      <c r="L955" s="7"/>
      <c r="M955" s="91"/>
      <c r="N955" s="91"/>
      <c r="O955" s="91"/>
      <c r="P955" s="91"/>
      <c r="Q955" s="7"/>
      <c r="R955" s="7"/>
      <c r="S955" s="7"/>
      <c r="V955" s="19"/>
    </row>
    <row r="956" spans="4:22" ht="13.2">
      <c r="D956" s="90"/>
      <c r="G956" s="90"/>
      <c r="L956" s="7"/>
      <c r="M956" s="91"/>
      <c r="N956" s="91"/>
      <c r="O956" s="91"/>
      <c r="P956" s="91"/>
      <c r="Q956" s="7"/>
      <c r="R956" s="7"/>
      <c r="S956" s="7"/>
      <c r="V956" s="19"/>
    </row>
    <row r="957" spans="4:22" ht="13.2">
      <c r="D957" s="90"/>
      <c r="G957" s="90"/>
      <c r="L957" s="7"/>
      <c r="M957" s="91"/>
      <c r="N957" s="91"/>
      <c r="O957" s="91"/>
      <c r="P957" s="91"/>
      <c r="Q957" s="7"/>
      <c r="R957" s="7"/>
      <c r="S957" s="7"/>
      <c r="V957" s="19"/>
    </row>
    <row r="958" spans="4:22" ht="13.2">
      <c r="D958" s="90"/>
      <c r="G958" s="90"/>
      <c r="L958" s="7"/>
      <c r="M958" s="91"/>
      <c r="N958" s="91"/>
      <c r="O958" s="91"/>
      <c r="P958" s="91"/>
      <c r="Q958" s="7"/>
      <c r="R958" s="7"/>
      <c r="S958" s="7"/>
      <c r="V958" s="19"/>
    </row>
    <row r="959" spans="4:22" ht="13.2">
      <c r="D959" s="90"/>
      <c r="G959" s="90"/>
      <c r="L959" s="7"/>
      <c r="M959" s="91"/>
      <c r="N959" s="91"/>
      <c r="O959" s="91"/>
      <c r="P959" s="91"/>
      <c r="Q959" s="7"/>
      <c r="R959" s="7"/>
      <c r="S959" s="7"/>
      <c r="V959" s="19"/>
    </row>
    <row r="960" spans="4:22" ht="13.2">
      <c r="D960" s="90"/>
      <c r="G960" s="90"/>
      <c r="L960" s="7"/>
      <c r="M960" s="91"/>
      <c r="N960" s="91"/>
      <c r="O960" s="91"/>
      <c r="P960" s="91"/>
      <c r="Q960" s="7"/>
      <c r="R960" s="7"/>
      <c r="S960" s="7"/>
      <c r="V960" s="19"/>
    </row>
    <row r="961" spans="4:22" ht="13.2">
      <c r="D961" s="90"/>
      <c r="G961" s="90"/>
      <c r="L961" s="7"/>
      <c r="M961" s="91"/>
      <c r="N961" s="91"/>
      <c r="O961" s="91"/>
      <c r="P961" s="91"/>
      <c r="Q961" s="7"/>
      <c r="R961" s="7"/>
      <c r="S961" s="7"/>
      <c r="V961" s="19"/>
    </row>
    <row r="962" spans="4:22" ht="13.2">
      <c r="D962" s="90"/>
      <c r="G962" s="90"/>
      <c r="L962" s="7"/>
      <c r="M962" s="91"/>
      <c r="N962" s="91"/>
      <c r="O962" s="91"/>
      <c r="P962" s="91"/>
      <c r="Q962" s="7"/>
      <c r="R962" s="7"/>
      <c r="S962" s="7"/>
      <c r="V962" s="19"/>
    </row>
    <row r="963" spans="4:22" ht="13.2">
      <c r="D963" s="90"/>
      <c r="G963" s="90"/>
      <c r="L963" s="7"/>
      <c r="M963" s="91"/>
      <c r="N963" s="91"/>
      <c r="O963" s="91"/>
      <c r="P963" s="91"/>
      <c r="Q963" s="7"/>
      <c r="R963" s="7"/>
      <c r="S963" s="7"/>
      <c r="V963" s="19"/>
    </row>
    <row r="964" spans="4:22" ht="13.2">
      <c r="D964" s="90"/>
      <c r="G964" s="90"/>
      <c r="L964" s="7"/>
      <c r="M964" s="91"/>
      <c r="N964" s="91"/>
      <c r="O964" s="91"/>
      <c r="P964" s="91"/>
      <c r="Q964" s="7"/>
      <c r="R964" s="7"/>
      <c r="S964" s="7"/>
      <c r="V964" s="19"/>
    </row>
    <row r="965" spans="4:22" ht="13.2">
      <c r="D965" s="90"/>
      <c r="G965" s="90"/>
      <c r="L965" s="7"/>
      <c r="M965" s="91"/>
      <c r="N965" s="91"/>
      <c r="O965" s="91"/>
      <c r="P965" s="91"/>
      <c r="Q965" s="7"/>
      <c r="R965" s="7"/>
      <c r="S965" s="7"/>
      <c r="V965" s="19"/>
    </row>
    <row r="966" spans="4:22" ht="13.2">
      <c r="D966" s="90"/>
      <c r="G966" s="90"/>
      <c r="L966" s="7"/>
      <c r="M966" s="91"/>
      <c r="N966" s="91"/>
      <c r="O966" s="91"/>
      <c r="P966" s="91"/>
      <c r="Q966" s="7"/>
      <c r="R966" s="7"/>
      <c r="S966" s="7"/>
      <c r="V966" s="19"/>
    </row>
    <row r="967" spans="4:22" ht="13.2">
      <c r="D967" s="90"/>
      <c r="G967" s="90"/>
      <c r="L967" s="7"/>
      <c r="M967" s="91"/>
      <c r="N967" s="91"/>
      <c r="O967" s="91"/>
      <c r="P967" s="91"/>
      <c r="Q967" s="7"/>
      <c r="R967" s="7"/>
      <c r="S967" s="7"/>
      <c r="V967" s="19"/>
    </row>
    <row r="968" spans="4:22" ht="13.2">
      <c r="D968" s="90"/>
      <c r="G968" s="90"/>
      <c r="L968" s="7"/>
      <c r="M968" s="91"/>
      <c r="N968" s="91"/>
      <c r="O968" s="91"/>
      <c r="P968" s="91"/>
      <c r="Q968" s="7"/>
      <c r="R968" s="7"/>
      <c r="S968" s="7"/>
      <c r="V968" s="19"/>
    </row>
    <row r="969" spans="4:22" ht="13.2">
      <c r="D969" s="90"/>
      <c r="G969" s="90"/>
      <c r="L969" s="7"/>
      <c r="M969" s="91"/>
      <c r="N969" s="91"/>
      <c r="O969" s="91"/>
      <c r="P969" s="91"/>
      <c r="Q969" s="7"/>
      <c r="R969" s="7"/>
      <c r="S969" s="7"/>
      <c r="V969" s="19"/>
    </row>
    <row r="970" spans="4:22" ht="13.2">
      <c r="D970" s="90"/>
      <c r="G970" s="90"/>
      <c r="L970" s="7"/>
      <c r="M970" s="91"/>
      <c r="N970" s="91"/>
      <c r="O970" s="91"/>
      <c r="P970" s="91"/>
      <c r="Q970" s="7"/>
      <c r="R970" s="7"/>
      <c r="S970" s="7"/>
      <c r="V970" s="19"/>
    </row>
    <row r="971" spans="4:22" ht="13.2">
      <c r="D971" s="90"/>
      <c r="G971" s="90"/>
      <c r="L971" s="7"/>
      <c r="M971" s="91"/>
      <c r="N971" s="91"/>
      <c r="O971" s="91"/>
      <c r="P971" s="91"/>
      <c r="Q971" s="7"/>
      <c r="R971" s="7"/>
      <c r="S971" s="7"/>
      <c r="V971" s="19"/>
    </row>
    <row r="972" spans="4:22" ht="13.2">
      <c r="D972" s="90"/>
      <c r="G972" s="90"/>
      <c r="L972" s="7"/>
      <c r="M972" s="91"/>
      <c r="N972" s="91"/>
      <c r="O972" s="91"/>
      <c r="P972" s="91"/>
      <c r="Q972" s="7"/>
      <c r="R972" s="7"/>
      <c r="S972" s="7"/>
      <c r="V972" s="19"/>
    </row>
    <row r="973" spans="4:22" ht="13.2">
      <c r="D973" s="90"/>
      <c r="G973" s="90"/>
      <c r="L973" s="7"/>
      <c r="M973" s="91"/>
      <c r="N973" s="91"/>
      <c r="O973" s="91"/>
      <c r="P973" s="91"/>
      <c r="Q973" s="7"/>
      <c r="R973" s="7"/>
      <c r="S973" s="7"/>
      <c r="V973" s="19"/>
    </row>
    <row r="974" spans="4:22" ht="13.2">
      <c r="D974" s="90"/>
      <c r="G974" s="90"/>
      <c r="L974" s="7"/>
      <c r="M974" s="91"/>
      <c r="N974" s="91"/>
      <c r="O974" s="91"/>
      <c r="P974" s="91"/>
      <c r="Q974" s="7"/>
      <c r="R974" s="7"/>
      <c r="S974" s="7"/>
      <c r="V974" s="19"/>
    </row>
    <row r="975" spans="4:22" ht="13.2">
      <c r="D975" s="90"/>
      <c r="G975" s="90"/>
      <c r="L975" s="7"/>
      <c r="M975" s="91"/>
      <c r="N975" s="91"/>
      <c r="O975" s="91"/>
      <c r="P975" s="91"/>
      <c r="Q975" s="7"/>
      <c r="R975" s="7"/>
      <c r="S975" s="7"/>
      <c r="V975" s="19"/>
    </row>
    <row r="976" spans="4:22" ht="13.2">
      <c r="D976" s="90"/>
      <c r="G976" s="90"/>
      <c r="L976" s="7"/>
      <c r="M976" s="91"/>
      <c r="N976" s="91"/>
      <c r="O976" s="91"/>
      <c r="P976" s="91"/>
      <c r="Q976" s="7"/>
      <c r="R976" s="7"/>
      <c r="S976" s="7"/>
      <c r="V976" s="19"/>
    </row>
    <row r="977" spans="4:22" ht="13.2">
      <c r="D977" s="90"/>
      <c r="G977" s="90"/>
      <c r="L977" s="7"/>
      <c r="M977" s="91"/>
      <c r="N977" s="91"/>
      <c r="O977" s="91"/>
      <c r="P977" s="91"/>
      <c r="Q977" s="7"/>
      <c r="R977" s="7"/>
      <c r="S977" s="7"/>
      <c r="V977" s="19"/>
    </row>
    <row r="978" spans="4:22" ht="13.2">
      <c r="D978" s="90"/>
      <c r="G978" s="90"/>
      <c r="L978" s="7"/>
      <c r="M978" s="91"/>
      <c r="N978" s="91"/>
      <c r="O978" s="91"/>
      <c r="P978" s="91"/>
      <c r="Q978" s="7"/>
      <c r="R978" s="7"/>
      <c r="S978" s="7"/>
      <c r="V978" s="19"/>
    </row>
    <row r="979" spans="4:22" ht="13.2">
      <c r="D979" s="90"/>
      <c r="G979" s="90"/>
      <c r="L979" s="7"/>
      <c r="M979" s="91"/>
      <c r="N979" s="91"/>
      <c r="O979" s="91"/>
      <c r="P979" s="91"/>
      <c r="Q979" s="7"/>
      <c r="R979" s="7"/>
      <c r="S979" s="7"/>
      <c r="V979" s="19"/>
    </row>
    <row r="980" spans="4:22" ht="13.2">
      <c r="D980" s="90"/>
      <c r="G980" s="90"/>
      <c r="L980" s="7"/>
      <c r="M980" s="91"/>
      <c r="N980" s="91"/>
      <c r="O980" s="91"/>
      <c r="P980" s="91"/>
      <c r="Q980" s="7"/>
      <c r="R980" s="7"/>
      <c r="S980" s="7"/>
      <c r="V980" s="19"/>
    </row>
    <row r="981" spans="4:22" ht="13.2">
      <c r="D981" s="90"/>
      <c r="G981" s="90"/>
      <c r="L981" s="7"/>
      <c r="M981" s="91"/>
      <c r="N981" s="91"/>
      <c r="O981" s="91"/>
      <c r="P981" s="91"/>
      <c r="Q981" s="7"/>
      <c r="R981" s="7"/>
      <c r="S981" s="7"/>
      <c r="V981" s="19"/>
    </row>
    <row r="982" spans="4:22" ht="13.2">
      <c r="D982" s="90"/>
      <c r="G982" s="90"/>
      <c r="L982" s="7"/>
      <c r="M982" s="91"/>
      <c r="N982" s="91"/>
      <c r="O982" s="91"/>
      <c r="P982" s="91"/>
      <c r="Q982" s="7"/>
      <c r="R982" s="7"/>
      <c r="S982" s="7"/>
      <c r="V982" s="19"/>
    </row>
    <row r="983" spans="4:22" ht="13.2">
      <c r="D983" s="90"/>
      <c r="G983" s="90"/>
      <c r="L983" s="7"/>
      <c r="M983" s="91"/>
      <c r="N983" s="91"/>
      <c r="O983" s="91"/>
      <c r="P983" s="91"/>
      <c r="Q983" s="7"/>
      <c r="R983" s="7"/>
      <c r="S983" s="7"/>
      <c r="V983" s="19"/>
    </row>
    <row r="984" spans="4:22" ht="13.2">
      <c r="D984" s="90"/>
      <c r="G984" s="90"/>
      <c r="L984" s="7"/>
      <c r="M984" s="91"/>
      <c r="N984" s="91"/>
      <c r="O984" s="91"/>
      <c r="P984" s="91"/>
      <c r="Q984" s="7"/>
      <c r="R984" s="7"/>
      <c r="S984" s="7"/>
      <c r="V984" s="19"/>
    </row>
    <row r="985" spans="4:22" ht="13.2">
      <c r="D985" s="90"/>
      <c r="G985" s="90"/>
      <c r="L985" s="7"/>
      <c r="M985" s="91"/>
      <c r="N985" s="91"/>
      <c r="O985" s="91"/>
      <c r="P985" s="91"/>
      <c r="Q985" s="7"/>
      <c r="R985" s="7"/>
      <c r="S985" s="7"/>
      <c r="V985" s="19"/>
    </row>
    <row r="986" spans="4:22" ht="13.2">
      <c r="D986" s="90"/>
      <c r="G986" s="90"/>
      <c r="L986" s="7"/>
      <c r="M986" s="91"/>
      <c r="N986" s="91"/>
      <c r="O986" s="91"/>
      <c r="P986" s="91"/>
      <c r="Q986" s="7"/>
      <c r="R986" s="7"/>
      <c r="S986" s="7"/>
      <c r="V986" s="19"/>
    </row>
    <row r="987" spans="4:22" ht="13.2">
      <c r="D987" s="90"/>
      <c r="G987" s="90"/>
      <c r="L987" s="7"/>
      <c r="M987" s="91"/>
      <c r="N987" s="91"/>
      <c r="O987" s="91"/>
      <c r="P987" s="91"/>
      <c r="Q987" s="7"/>
      <c r="R987" s="7"/>
      <c r="S987" s="7"/>
      <c r="V987" s="19"/>
    </row>
    <row r="988" spans="4:22" ht="13.2">
      <c r="D988" s="90"/>
      <c r="G988" s="90"/>
      <c r="L988" s="7"/>
      <c r="M988" s="91"/>
      <c r="N988" s="91"/>
      <c r="O988" s="91"/>
      <c r="P988" s="91"/>
      <c r="Q988" s="7"/>
      <c r="R988" s="7"/>
      <c r="S988" s="7"/>
      <c r="V988" s="19"/>
    </row>
    <row r="989" spans="4:22" ht="13.2">
      <c r="D989" s="90"/>
      <c r="G989" s="90"/>
      <c r="L989" s="7"/>
      <c r="M989" s="91"/>
      <c r="N989" s="91"/>
      <c r="O989" s="91"/>
      <c r="P989" s="91"/>
      <c r="Q989" s="7"/>
      <c r="R989" s="7"/>
      <c r="S989" s="7"/>
      <c r="V989" s="19"/>
    </row>
    <row r="990" spans="4:22" ht="13.2">
      <c r="D990" s="90"/>
      <c r="G990" s="90"/>
      <c r="L990" s="7"/>
      <c r="M990" s="91"/>
      <c r="N990" s="91"/>
      <c r="O990" s="91"/>
      <c r="P990" s="91"/>
      <c r="Q990" s="7"/>
      <c r="R990" s="7"/>
      <c r="S990" s="7"/>
      <c r="V990" s="19"/>
    </row>
    <row r="991" spans="4:22" ht="13.2">
      <c r="D991" s="90"/>
      <c r="G991" s="90"/>
      <c r="L991" s="7"/>
      <c r="M991" s="91"/>
      <c r="N991" s="91"/>
      <c r="O991" s="91"/>
      <c r="P991" s="91"/>
      <c r="Q991" s="7"/>
      <c r="R991" s="7"/>
      <c r="S991" s="7"/>
      <c r="V991" s="19"/>
    </row>
    <row r="992" spans="4:22" ht="13.2">
      <c r="D992" s="90"/>
      <c r="G992" s="90"/>
      <c r="L992" s="7"/>
      <c r="M992" s="91"/>
      <c r="N992" s="91"/>
      <c r="O992" s="91"/>
      <c r="P992" s="91"/>
      <c r="Q992" s="7"/>
      <c r="R992" s="7"/>
      <c r="S992" s="7"/>
      <c r="V992" s="19"/>
    </row>
    <row r="993" spans="4:22" ht="13.2">
      <c r="D993" s="90"/>
      <c r="G993" s="90"/>
      <c r="L993" s="7"/>
      <c r="M993" s="91"/>
      <c r="N993" s="91"/>
      <c r="O993" s="91"/>
      <c r="P993" s="91"/>
      <c r="Q993" s="7"/>
      <c r="R993" s="7"/>
      <c r="S993" s="7"/>
      <c r="V993" s="19"/>
    </row>
    <row r="994" spans="4:22" ht="13.2">
      <c r="D994" s="90"/>
      <c r="G994" s="90"/>
      <c r="L994" s="7"/>
      <c r="M994" s="91"/>
      <c r="N994" s="91"/>
      <c r="O994" s="91"/>
      <c r="P994" s="91"/>
      <c r="Q994" s="7"/>
      <c r="R994" s="7"/>
      <c r="S994" s="7"/>
      <c r="V994" s="19"/>
    </row>
    <row r="995" spans="4:22" ht="13.2">
      <c r="D995" s="90"/>
      <c r="G995" s="90"/>
      <c r="L995" s="7"/>
      <c r="M995" s="91"/>
      <c r="N995" s="91"/>
      <c r="O995" s="91"/>
      <c r="P995" s="91"/>
      <c r="Q995" s="7"/>
      <c r="R995" s="7"/>
      <c r="S995" s="7"/>
      <c r="V995" s="19"/>
    </row>
    <row r="996" spans="4:22" ht="13.2">
      <c r="D996" s="90"/>
      <c r="G996" s="90"/>
      <c r="L996" s="7"/>
      <c r="M996" s="91"/>
      <c r="N996" s="91"/>
      <c r="O996" s="91"/>
      <c r="P996" s="91"/>
      <c r="Q996" s="7"/>
      <c r="R996" s="7"/>
      <c r="S996" s="7"/>
      <c r="V996" s="19"/>
    </row>
    <row r="997" spans="4:22" ht="13.2">
      <c r="D997" s="90"/>
      <c r="G997" s="90"/>
      <c r="L997" s="7"/>
      <c r="M997" s="91"/>
      <c r="N997" s="91"/>
      <c r="O997" s="91"/>
      <c r="P997" s="91"/>
      <c r="Q997" s="7"/>
      <c r="R997" s="7"/>
      <c r="S997" s="7"/>
      <c r="V997" s="19"/>
    </row>
    <row r="998" spans="4:22" ht="13.2">
      <c r="D998" s="90"/>
      <c r="G998" s="90"/>
      <c r="L998" s="7"/>
      <c r="M998" s="91"/>
      <c r="N998" s="91"/>
      <c r="O998" s="91"/>
      <c r="P998" s="91"/>
      <c r="Q998" s="7"/>
      <c r="R998" s="7"/>
      <c r="S998" s="7"/>
      <c r="V998" s="19"/>
    </row>
    <row r="999" spans="4:22" ht="13.2">
      <c r="D999" s="90"/>
      <c r="G999" s="90"/>
      <c r="L999" s="7"/>
      <c r="M999" s="91"/>
      <c r="N999" s="91"/>
      <c r="O999" s="91"/>
      <c r="P999" s="91"/>
      <c r="Q999" s="7"/>
      <c r="R999" s="7"/>
      <c r="S999" s="7"/>
      <c r="V999" s="19"/>
    </row>
    <row r="1000" spans="4:22" ht="13.2">
      <c r="D1000" s="90"/>
      <c r="G1000" s="90"/>
      <c r="L1000" s="7"/>
      <c r="M1000" s="91"/>
      <c r="N1000" s="91"/>
      <c r="O1000" s="91"/>
      <c r="P1000" s="91"/>
      <c r="Q1000" s="7"/>
      <c r="R1000" s="7"/>
      <c r="S1000" s="7"/>
      <c r="V1000" s="19"/>
    </row>
    <row r="1001" spans="4:22" ht="13.2">
      <c r="D1001" s="90"/>
      <c r="G1001" s="90"/>
      <c r="L1001" s="7"/>
      <c r="M1001" s="91"/>
      <c r="N1001" s="91"/>
      <c r="O1001" s="91"/>
      <c r="P1001" s="91"/>
      <c r="Q1001" s="7"/>
      <c r="R1001" s="7"/>
      <c r="S1001" s="7"/>
      <c r="V1001" s="19"/>
    </row>
    <row r="1002" spans="4:22" ht="13.2">
      <c r="D1002" s="90"/>
      <c r="G1002" s="90"/>
      <c r="L1002" s="7"/>
      <c r="M1002" s="91"/>
      <c r="N1002" s="91"/>
      <c r="O1002" s="91"/>
      <c r="P1002" s="91"/>
      <c r="Q1002" s="7"/>
      <c r="R1002" s="7"/>
      <c r="S1002" s="7"/>
      <c r="V1002" s="19"/>
    </row>
    <row r="1003" spans="4:22" ht="13.2">
      <c r="D1003" s="90"/>
      <c r="G1003" s="90"/>
      <c r="L1003" s="7"/>
      <c r="M1003" s="91"/>
      <c r="N1003" s="91"/>
      <c r="O1003" s="91"/>
      <c r="P1003" s="91"/>
      <c r="Q1003" s="7"/>
      <c r="R1003" s="7"/>
      <c r="S1003" s="7"/>
      <c r="V1003" s="19"/>
    </row>
    <row r="1004" spans="4:22" ht="13.2">
      <c r="D1004" s="90"/>
      <c r="G1004" s="90"/>
      <c r="L1004" s="7"/>
      <c r="M1004" s="91"/>
      <c r="N1004" s="91"/>
      <c r="O1004" s="91"/>
      <c r="P1004" s="91"/>
      <c r="Q1004" s="7"/>
      <c r="R1004" s="7"/>
      <c r="S1004" s="7"/>
      <c r="V1004" s="19"/>
    </row>
    <row r="1005" spans="4:22" ht="13.2">
      <c r="D1005" s="90"/>
      <c r="G1005" s="90"/>
      <c r="L1005" s="7"/>
      <c r="M1005" s="91"/>
      <c r="N1005" s="91"/>
      <c r="O1005" s="91"/>
      <c r="P1005" s="91"/>
      <c r="Q1005" s="7"/>
      <c r="R1005" s="7"/>
      <c r="S1005" s="7"/>
      <c r="V1005" s="19"/>
    </row>
    <row r="1006" spans="4:22" ht="13.2">
      <c r="D1006" s="90"/>
      <c r="G1006" s="90"/>
      <c r="L1006" s="7"/>
      <c r="M1006" s="91"/>
      <c r="N1006" s="91"/>
      <c r="O1006" s="91"/>
      <c r="P1006" s="91"/>
      <c r="Q1006" s="7"/>
      <c r="R1006" s="7"/>
      <c r="S1006" s="7"/>
      <c r="V1006" s="19"/>
    </row>
    <row r="1007" spans="4:22" ht="13.2">
      <c r="D1007" s="90"/>
      <c r="G1007" s="90"/>
      <c r="L1007" s="7"/>
      <c r="M1007" s="91"/>
      <c r="N1007" s="91"/>
      <c r="O1007" s="91"/>
      <c r="P1007" s="91"/>
      <c r="Q1007" s="7"/>
      <c r="R1007" s="7"/>
      <c r="S1007" s="7"/>
      <c r="V1007" s="19"/>
    </row>
    <row r="1008" spans="4:22" ht="13.2">
      <c r="D1008" s="90"/>
      <c r="G1008" s="90"/>
      <c r="L1008" s="7"/>
      <c r="M1008" s="91"/>
      <c r="N1008" s="91"/>
      <c r="O1008" s="91"/>
      <c r="P1008" s="91"/>
      <c r="Q1008" s="7"/>
      <c r="R1008" s="7"/>
      <c r="S1008" s="7"/>
      <c r="V1008" s="19"/>
    </row>
    <row r="1009" spans="4:22" ht="13.2">
      <c r="D1009" s="90"/>
      <c r="G1009" s="90"/>
      <c r="L1009" s="7"/>
      <c r="M1009" s="91"/>
      <c r="N1009" s="91"/>
      <c r="O1009" s="91"/>
      <c r="P1009" s="91"/>
      <c r="Q1009" s="7"/>
      <c r="R1009" s="7"/>
      <c r="S1009" s="7"/>
      <c r="V1009" s="19"/>
    </row>
    <row r="1010" spans="4:22" ht="13.2">
      <c r="D1010" s="90"/>
      <c r="G1010" s="90"/>
      <c r="L1010" s="7"/>
      <c r="M1010" s="91"/>
      <c r="N1010" s="91"/>
      <c r="O1010" s="91"/>
      <c r="P1010" s="91"/>
      <c r="Q1010" s="7"/>
      <c r="R1010" s="7"/>
      <c r="S1010" s="7"/>
      <c r="V1010" s="19"/>
    </row>
    <row r="1011" spans="4:22" ht="13.2">
      <c r="D1011" s="90"/>
      <c r="G1011" s="90"/>
      <c r="L1011" s="7"/>
      <c r="M1011" s="91"/>
      <c r="N1011" s="91"/>
      <c r="O1011" s="91"/>
      <c r="P1011" s="91"/>
      <c r="Q1011" s="7"/>
      <c r="R1011" s="7"/>
      <c r="S1011" s="7"/>
      <c r="V1011" s="19"/>
    </row>
  </sheetData>
  <autoFilter ref="B4:X68" xr:uid="{00000000-0009-0000-0000-000004000000}">
    <sortState xmlns:xlrd2="http://schemas.microsoft.com/office/spreadsheetml/2017/richdata2" ref="B4:X68">
      <sortCondition ref="D4:D68"/>
    </sortState>
  </autoFilter>
  <mergeCells count="7">
    <mergeCell ref="T3:U3"/>
    <mergeCell ref="D2:J2"/>
    <mergeCell ref="L2:S2"/>
    <mergeCell ref="D3:G3"/>
    <mergeCell ref="H3:J3"/>
    <mergeCell ref="M3:N3"/>
    <mergeCell ref="O3:S3"/>
  </mergeCells>
  <conditionalFormatting sqref="X6:X31 X34:X68">
    <cfRule type="expression" dxfId="0" priority="1">
      <formula>W6="нет"</formula>
    </cfRule>
  </conditionalFormatting>
  <hyperlinks>
    <hyperlink ref="T5" r:id="rId1" location="gid=0" xr:uid="{00000000-0004-0000-0400-000000000000}"/>
    <hyperlink ref="T6" r:id="rId2" location="gid=0" xr:uid="{00000000-0004-0000-0400-000001000000}"/>
    <hyperlink ref="T7" r:id="rId3" location="gid=1949845219" xr:uid="{00000000-0004-0000-0400-000002000000}"/>
    <hyperlink ref="T8" r:id="rId4" location="gid=1203612246" xr:uid="{00000000-0004-0000-0400-000003000000}"/>
    <hyperlink ref="T9" r:id="rId5" location="gid=1203612246" xr:uid="{00000000-0004-0000-0400-000004000000}"/>
    <hyperlink ref="T10" r:id="rId6" location="gid=689502523" xr:uid="{00000000-0004-0000-0400-000005000000}"/>
    <hyperlink ref="T12" r:id="rId7" location="gid=1825489637" xr:uid="{00000000-0004-0000-0400-000006000000}"/>
    <hyperlink ref="T13" r:id="rId8" location="gid=648592715" xr:uid="{00000000-0004-0000-0400-000007000000}"/>
    <hyperlink ref="T14" r:id="rId9" location="gid=1784196008" xr:uid="{00000000-0004-0000-0400-000008000000}"/>
    <hyperlink ref="T15" r:id="rId10" location="gid=0" xr:uid="{00000000-0004-0000-0400-000009000000}"/>
    <hyperlink ref="T16" r:id="rId11" location="gid=136358845" xr:uid="{00000000-0004-0000-0400-00000A000000}"/>
    <hyperlink ref="T17" r:id="rId12" location="gid=777348995" xr:uid="{00000000-0004-0000-0400-00000B000000}"/>
    <hyperlink ref="T18" r:id="rId13" location="gid=545071466" xr:uid="{00000000-0004-0000-0400-00000C000000}"/>
    <hyperlink ref="T19" r:id="rId14" location="gid=52078899" xr:uid="{00000000-0004-0000-0400-00000D000000}"/>
    <hyperlink ref="T20" r:id="rId15" location="gid=644584907" xr:uid="{00000000-0004-0000-0400-00000E000000}"/>
    <hyperlink ref="T21" r:id="rId16" location="gid=1949640804" xr:uid="{00000000-0004-0000-0400-00000F000000}"/>
    <hyperlink ref="T22" r:id="rId17" location="gid=1980684084" xr:uid="{00000000-0004-0000-0400-000010000000}"/>
    <hyperlink ref="T23" r:id="rId18" location="gid=934551811" xr:uid="{00000000-0004-0000-0400-000011000000}"/>
    <hyperlink ref="T24" r:id="rId19" location="gid=552174696" xr:uid="{00000000-0004-0000-0400-000012000000}"/>
    <hyperlink ref="T25" r:id="rId20" location="gid=1987691835" xr:uid="{00000000-0004-0000-0400-000013000000}"/>
    <hyperlink ref="T26" r:id="rId21" location="gid=0" xr:uid="{00000000-0004-0000-0400-000014000000}"/>
    <hyperlink ref="T27" r:id="rId22" location="gid=182988229" xr:uid="{00000000-0004-0000-0400-000015000000}"/>
    <hyperlink ref="T28" r:id="rId23" location="gid=0" xr:uid="{00000000-0004-0000-0400-000016000000}"/>
    <hyperlink ref="T29" r:id="rId24" location="gid=1894564267" xr:uid="{00000000-0004-0000-0400-000017000000}"/>
    <hyperlink ref="T30" r:id="rId25" location="gid=1675272907" xr:uid="{00000000-0004-0000-0400-000018000000}"/>
    <hyperlink ref="T31" r:id="rId26" location="gid=846966812" xr:uid="{00000000-0004-0000-0400-000019000000}"/>
    <hyperlink ref="T32" r:id="rId27" location="gid=0" xr:uid="{00000000-0004-0000-0400-00001A000000}"/>
    <hyperlink ref="T33" r:id="rId28" location="gid=95711931" xr:uid="{00000000-0004-0000-0400-00001B000000}"/>
    <hyperlink ref="T34" r:id="rId29" location="gid=35461677" xr:uid="{00000000-0004-0000-0400-00001C000000}"/>
    <hyperlink ref="T35" r:id="rId30" location="gid=1230488956" xr:uid="{00000000-0004-0000-0400-00001D000000}"/>
    <hyperlink ref="T36" r:id="rId31" location="gid=1760356234" xr:uid="{00000000-0004-0000-0400-00001E000000}"/>
    <hyperlink ref="T37" r:id="rId32" location="gid=643337644" xr:uid="{00000000-0004-0000-0400-00001F000000}"/>
    <hyperlink ref="T38" r:id="rId33" location="gid=1880382121" xr:uid="{00000000-0004-0000-0400-000020000000}"/>
    <hyperlink ref="T39" r:id="rId34" location="gid=0" xr:uid="{00000000-0004-0000-0400-000021000000}"/>
    <hyperlink ref="T40" r:id="rId35" location="gid=108554741" xr:uid="{00000000-0004-0000-0400-000022000000}"/>
    <hyperlink ref="T41" r:id="rId36" location="gid=188909213" xr:uid="{00000000-0004-0000-0400-000023000000}"/>
    <hyperlink ref="T42" r:id="rId37" location="gid=127809949" xr:uid="{00000000-0004-0000-0400-000024000000}"/>
    <hyperlink ref="T43" r:id="rId38" location="gid=0" xr:uid="{00000000-0004-0000-0400-000025000000}"/>
    <hyperlink ref="T44" r:id="rId39" location="gid=918920042" xr:uid="{00000000-0004-0000-0400-000026000000}"/>
    <hyperlink ref="T45" r:id="rId40" location="gid=1524953876" xr:uid="{00000000-0004-0000-0400-000027000000}"/>
    <hyperlink ref="T46" r:id="rId41" location="gid=1675272907" xr:uid="{00000000-0004-0000-0400-000028000000}"/>
    <hyperlink ref="T47" r:id="rId42" location="gid=1487637572" xr:uid="{00000000-0004-0000-0400-000029000000}"/>
    <hyperlink ref="T48" r:id="rId43" location="gid=872020010" xr:uid="{00000000-0004-0000-0400-00002A000000}"/>
    <hyperlink ref="T49" r:id="rId44" location="gid=1154961347" xr:uid="{00000000-0004-0000-0400-00002B000000}"/>
    <hyperlink ref="T50" r:id="rId45" location="gid=773532169" xr:uid="{00000000-0004-0000-0400-00002C000000}"/>
    <hyperlink ref="T51" r:id="rId46" location="gid=1286383306" xr:uid="{00000000-0004-0000-0400-00002D000000}"/>
    <hyperlink ref="T52" r:id="rId47" location="gid=1026787686" xr:uid="{00000000-0004-0000-0400-00002E000000}"/>
    <hyperlink ref="T53" r:id="rId48" location="gid=0" xr:uid="{00000000-0004-0000-0400-00002F000000}"/>
    <hyperlink ref="T54" r:id="rId49" location="gid=924916616" xr:uid="{00000000-0004-0000-0400-000030000000}"/>
    <hyperlink ref="T55" r:id="rId50" location="gid=0" xr:uid="{00000000-0004-0000-0400-000031000000}"/>
    <hyperlink ref="T56" r:id="rId51" location="gid=0" xr:uid="{00000000-0004-0000-0400-000032000000}"/>
    <hyperlink ref="T57" r:id="rId52" location="gid=1736252366" xr:uid="{00000000-0004-0000-0400-000033000000}"/>
    <hyperlink ref="T58" r:id="rId53" location="gid=38963826" xr:uid="{00000000-0004-0000-0400-000034000000}"/>
    <hyperlink ref="T59" r:id="rId54" location="gid=1161881018" xr:uid="{00000000-0004-0000-0400-000035000000}"/>
    <hyperlink ref="T60" r:id="rId55" location="gid=0" xr:uid="{00000000-0004-0000-0400-000036000000}"/>
    <hyperlink ref="T61" r:id="rId56" location="gid=381639436" xr:uid="{00000000-0004-0000-0400-000037000000}"/>
    <hyperlink ref="T62" r:id="rId57" location="gid=757892196" xr:uid="{00000000-0004-0000-0400-000038000000}"/>
    <hyperlink ref="T63" r:id="rId58" location="gid=253840735" xr:uid="{00000000-0004-0000-0400-000039000000}"/>
    <hyperlink ref="T64" r:id="rId59" location="gid=349295540" xr:uid="{00000000-0004-0000-0400-00003A000000}"/>
    <hyperlink ref="T65" r:id="rId60" location="gid=2004762737" xr:uid="{00000000-0004-0000-0400-00003B000000}"/>
    <hyperlink ref="T66" r:id="rId61" location="gid=1736349620" xr:uid="{00000000-0004-0000-0400-00003C000000}"/>
    <hyperlink ref="T67" r:id="rId62" location="gid=1311022860" xr:uid="{00000000-0004-0000-0400-00003D000000}"/>
    <hyperlink ref="T68" r:id="rId63" location="gid=1311022860" xr:uid="{00000000-0004-0000-0400-00003E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1:K1001"/>
  <sheetViews>
    <sheetView showGridLines="0" workbookViewId="0"/>
  </sheetViews>
  <sheetFormatPr defaultColWidth="12.6640625" defaultRowHeight="15.75" customHeight="1"/>
  <cols>
    <col min="1" max="1" width="0.33203125" customWidth="1"/>
  </cols>
  <sheetData>
    <row r="1" spans="2:11" ht="3.75" customHeight="1">
      <c r="B1" s="92"/>
      <c r="C1" s="92"/>
      <c r="D1" s="92"/>
      <c r="E1" s="92"/>
      <c r="F1" s="92"/>
      <c r="G1" s="92"/>
      <c r="H1" s="92"/>
      <c r="I1" s="92"/>
      <c r="J1" s="92"/>
      <c r="K1" s="92"/>
    </row>
    <row r="2" spans="2:11" ht="66">
      <c r="B2" s="93" t="s">
        <v>427</v>
      </c>
      <c r="C2" s="93" t="s">
        <v>428</v>
      </c>
      <c r="D2" s="93" t="s">
        <v>429</v>
      </c>
      <c r="E2" s="93" t="s">
        <v>430</v>
      </c>
      <c r="F2" s="94" t="s">
        <v>431</v>
      </c>
      <c r="G2" s="95" t="s">
        <v>432</v>
      </c>
      <c r="H2" s="93" t="s">
        <v>433</v>
      </c>
      <c r="I2" s="93" t="s">
        <v>434</v>
      </c>
      <c r="J2" s="93" t="s">
        <v>435</v>
      </c>
      <c r="K2" s="96" t="s">
        <v>436</v>
      </c>
    </row>
    <row r="3" spans="2:11" ht="13.2">
      <c r="B3" s="97" t="s">
        <v>437</v>
      </c>
      <c r="C3" s="97" t="s">
        <v>26</v>
      </c>
      <c r="D3" s="97" t="s">
        <v>438</v>
      </c>
      <c r="E3" s="97" t="s">
        <v>438</v>
      </c>
      <c r="F3" s="98">
        <v>1</v>
      </c>
      <c r="G3" s="97" t="s">
        <v>438</v>
      </c>
      <c r="H3" s="99" t="s">
        <v>439</v>
      </c>
      <c r="I3" s="100">
        <v>0</v>
      </c>
      <c r="J3" s="99" t="s">
        <v>440</v>
      </c>
      <c r="K3" s="100">
        <v>13104</v>
      </c>
    </row>
    <row r="4" spans="2:11" ht="13.2">
      <c r="B4" s="97" t="s">
        <v>441</v>
      </c>
      <c r="C4" s="97" t="s">
        <v>9</v>
      </c>
      <c r="D4" s="97" t="s">
        <v>171</v>
      </c>
      <c r="E4" s="97" t="s">
        <v>171</v>
      </c>
      <c r="F4" s="98">
        <v>2</v>
      </c>
      <c r="G4" s="97" t="s">
        <v>171</v>
      </c>
      <c r="H4" s="99" t="s">
        <v>439</v>
      </c>
      <c r="I4" s="100">
        <v>0</v>
      </c>
      <c r="J4" s="99" t="s">
        <v>442</v>
      </c>
      <c r="K4" s="100">
        <v>5400</v>
      </c>
    </row>
    <row r="5" spans="2:11" ht="13.2">
      <c r="B5" s="101" t="s">
        <v>443</v>
      </c>
      <c r="C5" s="101" t="s">
        <v>12</v>
      </c>
      <c r="D5" s="102" t="s">
        <v>242</v>
      </c>
      <c r="E5" s="101" t="s">
        <v>444</v>
      </c>
      <c r="F5" s="103">
        <v>3</v>
      </c>
      <c r="G5" s="101" t="s">
        <v>445</v>
      </c>
      <c r="H5" s="104" t="s">
        <v>439</v>
      </c>
      <c r="I5" s="105">
        <v>0</v>
      </c>
      <c r="J5" s="104" t="s">
        <v>446</v>
      </c>
      <c r="K5" s="105">
        <v>1635</v>
      </c>
    </row>
    <row r="6" spans="2:11" ht="13.2">
      <c r="B6" s="106" t="s">
        <v>447</v>
      </c>
      <c r="C6" s="106" t="s">
        <v>10</v>
      </c>
      <c r="D6" s="102" t="s">
        <v>190</v>
      </c>
      <c r="E6" s="106" t="s">
        <v>444</v>
      </c>
      <c r="F6" s="107">
        <v>4</v>
      </c>
      <c r="G6" s="106" t="s">
        <v>445</v>
      </c>
      <c r="H6" s="108" t="s">
        <v>439</v>
      </c>
      <c r="I6" s="109">
        <v>0</v>
      </c>
      <c r="J6" s="108" t="s">
        <v>448</v>
      </c>
      <c r="K6" s="109">
        <v>1539</v>
      </c>
    </row>
    <row r="7" spans="2:11" ht="13.2">
      <c r="B7" s="101" t="s">
        <v>449</v>
      </c>
      <c r="C7" s="101" t="s">
        <v>16</v>
      </c>
      <c r="D7" s="101" t="s">
        <v>289</v>
      </c>
      <c r="E7" s="101" t="s">
        <v>444</v>
      </c>
      <c r="F7" s="103">
        <v>5</v>
      </c>
      <c r="G7" s="101" t="s">
        <v>445</v>
      </c>
      <c r="H7" s="104" t="s">
        <v>439</v>
      </c>
      <c r="I7" s="105">
        <v>0</v>
      </c>
      <c r="J7" s="104" t="s">
        <v>450</v>
      </c>
      <c r="K7" s="105">
        <v>1315</v>
      </c>
    </row>
    <row r="8" spans="2:11" ht="13.2">
      <c r="B8" s="106" t="s">
        <v>451</v>
      </c>
      <c r="C8" s="106" t="s">
        <v>11</v>
      </c>
      <c r="D8" s="106" t="s">
        <v>224</v>
      </c>
      <c r="E8" s="106" t="s">
        <v>444</v>
      </c>
      <c r="F8" s="107">
        <v>6</v>
      </c>
      <c r="G8" s="106" t="s">
        <v>445</v>
      </c>
      <c r="H8" s="108" t="s">
        <v>439</v>
      </c>
      <c r="I8" s="109">
        <v>0</v>
      </c>
      <c r="J8" s="108" t="s">
        <v>452</v>
      </c>
      <c r="K8" s="109">
        <v>1213</v>
      </c>
    </row>
    <row r="9" spans="2:11" ht="13.2">
      <c r="B9" s="110" t="s">
        <v>453</v>
      </c>
      <c r="C9" s="110" t="s">
        <v>28</v>
      </c>
      <c r="D9" s="102" t="s">
        <v>400</v>
      </c>
      <c r="E9" s="110" t="s">
        <v>444</v>
      </c>
      <c r="F9" s="111">
        <v>7</v>
      </c>
      <c r="G9" s="110" t="s">
        <v>445</v>
      </c>
      <c r="H9" s="112" t="s">
        <v>439</v>
      </c>
      <c r="I9" s="113">
        <v>0</v>
      </c>
      <c r="J9" s="112" t="s">
        <v>454</v>
      </c>
      <c r="K9" s="113">
        <v>1197</v>
      </c>
    </row>
    <row r="10" spans="2:11" ht="13.2">
      <c r="B10" s="110" t="s">
        <v>455</v>
      </c>
      <c r="C10" s="110" t="s">
        <v>21</v>
      </c>
      <c r="D10" s="102" t="s">
        <v>358</v>
      </c>
      <c r="E10" s="110" t="s">
        <v>444</v>
      </c>
      <c r="F10" s="111">
        <v>8</v>
      </c>
      <c r="G10" s="110" t="s">
        <v>445</v>
      </c>
      <c r="H10" s="112" t="s">
        <v>439</v>
      </c>
      <c r="I10" s="113">
        <v>0</v>
      </c>
      <c r="J10" s="112" t="s">
        <v>456</v>
      </c>
      <c r="K10" s="113">
        <v>1183</v>
      </c>
    </row>
    <row r="11" spans="2:11" ht="13.2">
      <c r="B11" s="110" t="s">
        <v>457</v>
      </c>
      <c r="C11" s="110" t="s">
        <v>15</v>
      </c>
      <c r="D11" s="102" t="s">
        <v>293</v>
      </c>
      <c r="E11" s="110" t="s">
        <v>444</v>
      </c>
      <c r="F11" s="111">
        <v>9</v>
      </c>
      <c r="G11" s="110" t="s">
        <v>445</v>
      </c>
      <c r="H11" s="112" t="s">
        <v>439</v>
      </c>
      <c r="I11" s="113">
        <v>0</v>
      </c>
      <c r="J11" s="112" t="s">
        <v>458</v>
      </c>
      <c r="K11" s="113">
        <v>1164</v>
      </c>
    </row>
    <row r="12" spans="2:11" ht="13.2">
      <c r="B12" s="110" t="s">
        <v>459</v>
      </c>
      <c r="C12" s="110" t="s">
        <v>22</v>
      </c>
      <c r="D12" s="102" t="s">
        <v>376</v>
      </c>
      <c r="E12" s="110" t="s">
        <v>444</v>
      </c>
      <c r="F12" s="111">
        <v>10</v>
      </c>
      <c r="G12" s="110" t="s">
        <v>445</v>
      </c>
      <c r="H12" s="112" t="s">
        <v>439</v>
      </c>
      <c r="I12" s="113">
        <v>0</v>
      </c>
      <c r="J12" s="112" t="s">
        <v>460</v>
      </c>
      <c r="K12" s="113">
        <v>1158</v>
      </c>
    </row>
    <row r="13" spans="2:11" ht="13.2">
      <c r="B13" s="110" t="s">
        <v>461</v>
      </c>
      <c r="C13" s="110" t="s">
        <v>17</v>
      </c>
      <c r="D13" s="102" t="s">
        <v>315</v>
      </c>
      <c r="E13" s="110" t="s">
        <v>444</v>
      </c>
      <c r="F13" s="111">
        <v>11</v>
      </c>
      <c r="G13" s="110" t="s">
        <v>445</v>
      </c>
      <c r="H13" s="112" t="s">
        <v>439</v>
      </c>
      <c r="I13" s="113">
        <v>0</v>
      </c>
      <c r="J13" s="112" t="s">
        <v>462</v>
      </c>
      <c r="K13" s="113">
        <v>1136</v>
      </c>
    </row>
    <row r="14" spans="2:11" ht="13.2">
      <c r="B14" s="106" t="s">
        <v>463</v>
      </c>
      <c r="C14" s="106" t="s">
        <v>13</v>
      </c>
      <c r="D14" s="114" t="s">
        <v>266</v>
      </c>
      <c r="E14" s="106" t="s">
        <v>444</v>
      </c>
      <c r="F14" s="107">
        <v>12</v>
      </c>
      <c r="G14" s="106" t="s">
        <v>445</v>
      </c>
      <c r="H14" s="108" t="s">
        <v>439</v>
      </c>
      <c r="I14" s="109">
        <v>0</v>
      </c>
      <c r="J14" s="108" t="s">
        <v>464</v>
      </c>
      <c r="K14" s="109">
        <v>1121</v>
      </c>
    </row>
    <row r="15" spans="2:11" ht="13.2">
      <c r="B15" s="110" t="s">
        <v>465</v>
      </c>
      <c r="C15" s="110" t="s">
        <v>20</v>
      </c>
      <c r="D15" s="101" t="s">
        <v>345</v>
      </c>
      <c r="E15" s="110" t="s">
        <v>444</v>
      </c>
      <c r="F15" s="111">
        <v>13</v>
      </c>
      <c r="G15" s="110" t="s">
        <v>445</v>
      </c>
      <c r="H15" s="112" t="s">
        <v>439</v>
      </c>
      <c r="I15" s="113">
        <v>0</v>
      </c>
      <c r="J15" s="112" t="s">
        <v>466</v>
      </c>
      <c r="K15" s="113">
        <v>1111</v>
      </c>
    </row>
    <row r="16" spans="2:11" ht="13.2">
      <c r="B16" s="110" t="s">
        <v>467</v>
      </c>
      <c r="C16" s="110" t="s">
        <v>33</v>
      </c>
      <c r="D16" s="102" t="s">
        <v>411</v>
      </c>
      <c r="E16" s="110" t="s">
        <v>444</v>
      </c>
      <c r="F16" s="111">
        <v>14</v>
      </c>
      <c r="G16" s="110" t="s">
        <v>445</v>
      </c>
      <c r="H16" s="112" t="s">
        <v>439</v>
      </c>
      <c r="I16" s="113">
        <v>0</v>
      </c>
      <c r="J16" s="112" t="s">
        <v>468</v>
      </c>
      <c r="K16" s="113">
        <v>1052</v>
      </c>
    </row>
    <row r="17" spans="2:11" ht="13.2">
      <c r="B17" s="110" t="s">
        <v>469</v>
      </c>
      <c r="C17" s="110" t="s">
        <v>14</v>
      </c>
      <c r="D17" s="110" t="s">
        <v>275</v>
      </c>
      <c r="E17" s="110" t="s">
        <v>444</v>
      </c>
      <c r="F17" s="111">
        <v>15</v>
      </c>
      <c r="G17" s="110" t="s">
        <v>445</v>
      </c>
      <c r="H17" s="112" t="s">
        <v>439</v>
      </c>
      <c r="I17" s="113">
        <v>0</v>
      </c>
      <c r="J17" s="112" t="s">
        <v>470</v>
      </c>
      <c r="K17" s="113">
        <v>1027</v>
      </c>
    </row>
    <row r="18" spans="2:11" ht="13.2">
      <c r="B18" s="106" t="s">
        <v>471</v>
      </c>
      <c r="C18" s="106" t="s">
        <v>18</v>
      </c>
      <c r="D18" s="106" t="s">
        <v>333</v>
      </c>
      <c r="E18" s="106" t="s">
        <v>444</v>
      </c>
      <c r="F18" s="107">
        <v>16</v>
      </c>
      <c r="G18" s="106" t="s">
        <v>445</v>
      </c>
      <c r="H18" s="108" t="s">
        <v>439</v>
      </c>
      <c r="I18" s="109">
        <v>0</v>
      </c>
      <c r="J18" s="108" t="s">
        <v>472</v>
      </c>
      <c r="K18" s="109">
        <v>1026</v>
      </c>
    </row>
    <row r="19" spans="2:11" ht="13.2">
      <c r="B19" s="110" t="s">
        <v>473</v>
      </c>
      <c r="C19" s="110" t="s">
        <v>25</v>
      </c>
      <c r="D19" s="102" t="s">
        <v>390</v>
      </c>
      <c r="E19" s="110" t="s">
        <v>444</v>
      </c>
      <c r="F19" s="111">
        <v>17</v>
      </c>
      <c r="G19" s="110" t="s">
        <v>474</v>
      </c>
      <c r="H19" s="112" t="s">
        <v>439</v>
      </c>
      <c r="I19" s="113">
        <v>0</v>
      </c>
      <c r="J19" s="112" t="s">
        <v>475</v>
      </c>
      <c r="K19" s="113">
        <v>892</v>
      </c>
    </row>
    <row r="20" spans="2:11" ht="13.2">
      <c r="B20" s="106" t="s">
        <v>476</v>
      </c>
      <c r="C20" s="106" t="s">
        <v>23</v>
      </c>
      <c r="D20" s="102" t="s">
        <v>477</v>
      </c>
      <c r="E20" s="106" t="s">
        <v>444</v>
      </c>
      <c r="F20" s="107">
        <v>18</v>
      </c>
      <c r="G20" s="106" t="s">
        <v>474</v>
      </c>
      <c r="H20" s="108" t="s">
        <v>439</v>
      </c>
      <c r="I20" s="109">
        <v>0</v>
      </c>
      <c r="J20" s="108" t="s">
        <v>478</v>
      </c>
      <c r="K20" s="109">
        <v>856</v>
      </c>
    </row>
    <row r="21" spans="2:11" ht="13.2">
      <c r="B21" s="110" t="s">
        <v>479</v>
      </c>
      <c r="C21" s="110" t="s">
        <v>32</v>
      </c>
      <c r="D21" s="101" t="s">
        <v>480</v>
      </c>
      <c r="E21" s="110" t="s">
        <v>481</v>
      </c>
      <c r="F21" s="111">
        <v>19</v>
      </c>
      <c r="G21" s="110" t="s">
        <v>482</v>
      </c>
      <c r="H21" s="112" t="s">
        <v>439</v>
      </c>
      <c r="I21" s="113" t="s">
        <v>483</v>
      </c>
      <c r="J21" s="112" t="s">
        <v>458</v>
      </c>
      <c r="K21" s="113">
        <v>675</v>
      </c>
    </row>
    <row r="22" spans="2:11" ht="13.2">
      <c r="B22" s="110" t="s">
        <v>484</v>
      </c>
      <c r="C22" s="110" t="s">
        <v>38</v>
      </c>
      <c r="D22" s="110" t="s">
        <v>485</v>
      </c>
      <c r="E22" s="110" t="s">
        <v>481</v>
      </c>
      <c r="F22" s="111">
        <v>20</v>
      </c>
      <c r="G22" s="110" t="s">
        <v>482</v>
      </c>
      <c r="H22" s="112" t="s">
        <v>439</v>
      </c>
      <c r="I22" s="113" t="s">
        <v>483</v>
      </c>
      <c r="J22" s="112" t="s">
        <v>486</v>
      </c>
      <c r="K22" s="113">
        <v>623</v>
      </c>
    </row>
    <row r="23" spans="2:11" ht="13.2">
      <c r="B23" s="110" t="s">
        <v>487</v>
      </c>
      <c r="C23" s="110" t="s">
        <v>57</v>
      </c>
      <c r="D23" s="110" t="s">
        <v>488</v>
      </c>
      <c r="E23" s="110" t="s">
        <v>481</v>
      </c>
      <c r="F23" s="111">
        <v>21</v>
      </c>
      <c r="G23" s="110" t="s">
        <v>482</v>
      </c>
      <c r="H23" s="112" t="s">
        <v>439</v>
      </c>
      <c r="I23" s="113" t="s">
        <v>483</v>
      </c>
      <c r="J23" s="112" t="s">
        <v>489</v>
      </c>
      <c r="K23" s="113">
        <v>623</v>
      </c>
    </row>
    <row r="24" spans="2:11" ht="13.2">
      <c r="B24" s="110" t="s">
        <v>490</v>
      </c>
      <c r="C24" s="110" t="s">
        <v>46</v>
      </c>
      <c r="D24" s="110" t="s">
        <v>491</v>
      </c>
      <c r="E24" s="110" t="s">
        <v>481</v>
      </c>
      <c r="F24" s="111">
        <v>22</v>
      </c>
      <c r="G24" s="110" t="s">
        <v>482</v>
      </c>
      <c r="H24" s="112" t="s">
        <v>439</v>
      </c>
      <c r="I24" s="113" t="s">
        <v>483</v>
      </c>
      <c r="J24" s="112" t="s">
        <v>492</v>
      </c>
      <c r="K24" s="113">
        <v>621</v>
      </c>
    </row>
    <row r="25" spans="2:11" ht="13.2">
      <c r="B25" s="110" t="s">
        <v>493</v>
      </c>
      <c r="C25" s="110" t="s">
        <v>494</v>
      </c>
      <c r="D25" s="110" t="s">
        <v>495</v>
      </c>
      <c r="E25" s="110" t="s">
        <v>481</v>
      </c>
      <c r="F25" s="111">
        <v>23</v>
      </c>
      <c r="G25" s="110" t="s">
        <v>482</v>
      </c>
      <c r="H25" s="112" t="s">
        <v>439</v>
      </c>
      <c r="I25" s="113" t="s">
        <v>483</v>
      </c>
      <c r="J25" s="112" t="s">
        <v>496</v>
      </c>
      <c r="K25" s="113">
        <v>617</v>
      </c>
    </row>
    <row r="26" spans="2:11" ht="13.2">
      <c r="B26" s="110" t="s">
        <v>497</v>
      </c>
      <c r="C26" s="110" t="s">
        <v>40</v>
      </c>
      <c r="D26" s="110" t="s">
        <v>498</v>
      </c>
      <c r="E26" s="110" t="s">
        <v>481</v>
      </c>
      <c r="F26" s="111">
        <v>24</v>
      </c>
      <c r="G26" s="110" t="s">
        <v>482</v>
      </c>
      <c r="H26" s="112" t="s">
        <v>439</v>
      </c>
      <c r="I26" s="113" t="s">
        <v>483</v>
      </c>
      <c r="J26" s="112" t="s">
        <v>499</v>
      </c>
      <c r="K26" s="113">
        <v>613</v>
      </c>
    </row>
    <row r="27" spans="2:11" ht="13.2">
      <c r="B27" s="106" t="s">
        <v>500</v>
      </c>
      <c r="C27" s="106" t="s">
        <v>34</v>
      </c>
      <c r="D27" s="106" t="s">
        <v>501</v>
      </c>
      <c r="E27" s="106" t="s">
        <v>481</v>
      </c>
      <c r="F27" s="107">
        <v>25</v>
      </c>
      <c r="G27" s="106" t="s">
        <v>482</v>
      </c>
      <c r="H27" s="108" t="s">
        <v>439</v>
      </c>
      <c r="I27" s="109" t="s">
        <v>483</v>
      </c>
      <c r="J27" s="108" t="s">
        <v>502</v>
      </c>
      <c r="K27" s="109">
        <v>611</v>
      </c>
    </row>
    <row r="28" spans="2:11" ht="13.2">
      <c r="B28" s="110" t="s">
        <v>503</v>
      </c>
      <c r="C28" s="110" t="s">
        <v>44</v>
      </c>
      <c r="D28" s="102" t="s">
        <v>504</v>
      </c>
      <c r="E28" s="110" t="s">
        <v>481</v>
      </c>
      <c r="F28" s="111">
        <v>26</v>
      </c>
      <c r="G28" s="110" t="s">
        <v>505</v>
      </c>
      <c r="H28" s="112" t="s">
        <v>439</v>
      </c>
      <c r="I28" s="113" t="s">
        <v>483</v>
      </c>
      <c r="J28" s="112" t="s">
        <v>506</v>
      </c>
      <c r="K28" s="113">
        <v>597</v>
      </c>
    </row>
    <row r="29" spans="2:11" ht="13.2">
      <c r="B29" s="110" t="s">
        <v>507</v>
      </c>
      <c r="C29" s="110" t="s">
        <v>55</v>
      </c>
      <c r="D29" s="102" t="s">
        <v>508</v>
      </c>
      <c r="E29" s="110" t="s">
        <v>481</v>
      </c>
      <c r="F29" s="111">
        <v>27</v>
      </c>
      <c r="G29" s="110" t="s">
        <v>505</v>
      </c>
      <c r="H29" s="112" t="s">
        <v>439</v>
      </c>
      <c r="I29" s="113" t="s">
        <v>483</v>
      </c>
      <c r="J29" s="112" t="s">
        <v>509</v>
      </c>
      <c r="K29" s="113">
        <v>571</v>
      </c>
    </row>
    <row r="30" spans="2:11" ht="13.2">
      <c r="B30" s="110" t="s">
        <v>174</v>
      </c>
      <c r="C30" s="110" t="s">
        <v>510</v>
      </c>
      <c r="D30" s="102" t="s">
        <v>511</v>
      </c>
      <c r="E30" s="110" t="s">
        <v>481</v>
      </c>
      <c r="F30" s="111">
        <v>28</v>
      </c>
      <c r="G30" s="110" t="s">
        <v>505</v>
      </c>
      <c r="H30" s="112" t="s">
        <v>439</v>
      </c>
      <c r="I30" s="113" t="s">
        <v>483</v>
      </c>
      <c r="J30" s="112" t="s">
        <v>512</v>
      </c>
      <c r="K30" s="113">
        <v>558</v>
      </c>
    </row>
    <row r="31" spans="2:11" ht="13.2">
      <c r="B31" s="110" t="s">
        <v>513</v>
      </c>
      <c r="C31" s="110" t="s">
        <v>52</v>
      </c>
      <c r="D31" s="102" t="s">
        <v>514</v>
      </c>
      <c r="E31" s="110" t="s">
        <v>481</v>
      </c>
      <c r="F31" s="111">
        <v>29</v>
      </c>
      <c r="G31" s="110" t="s">
        <v>505</v>
      </c>
      <c r="H31" s="112" t="s">
        <v>439</v>
      </c>
      <c r="I31" s="113" t="s">
        <v>483</v>
      </c>
      <c r="J31" s="112" t="s">
        <v>515</v>
      </c>
      <c r="K31" s="113">
        <v>552</v>
      </c>
    </row>
    <row r="32" spans="2:11" ht="13.2">
      <c r="B32" s="110" t="s">
        <v>516</v>
      </c>
      <c r="C32" s="110" t="s">
        <v>27</v>
      </c>
      <c r="D32" s="102" t="s">
        <v>517</v>
      </c>
      <c r="E32" s="110" t="s">
        <v>481</v>
      </c>
      <c r="F32" s="111">
        <v>30</v>
      </c>
      <c r="G32" s="110" t="s">
        <v>505</v>
      </c>
      <c r="H32" s="112" t="s">
        <v>439</v>
      </c>
      <c r="I32" s="113" t="s">
        <v>483</v>
      </c>
      <c r="J32" s="112" t="s">
        <v>518</v>
      </c>
      <c r="K32" s="113">
        <v>550</v>
      </c>
    </row>
    <row r="33" spans="2:11" ht="13.2">
      <c r="B33" s="110" t="s">
        <v>519</v>
      </c>
      <c r="C33" s="110" t="s">
        <v>63</v>
      </c>
      <c r="D33" s="102" t="s">
        <v>520</v>
      </c>
      <c r="E33" s="110" t="s">
        <v>481</v>
      </c>
      <c r="F33" s="111">
        <v>31</v>
      </c>
      <c r="G33" s="110" t="s">
        <v>505</v>
      </c>
      <c r="H33" s="112" t="s">
        <v>439</v>
      </c>
      <c r="I33" s="113" t="s">
        <v>483</v>
      </c>
      <c r="J33" s="112" t="s">
        <v>521</v>
      </c>
      <c r="K33" s="113">
        <v>549</v>
      </c>
    </row>
    <row r="34" spans="2:11" ht="13.2">
      <c r="B34" s="110" t="s">
        <v>522</v>
      </c>
      <c r="C34" s="110" t="s">
        <v>37</v>
      </c>
      <c r="D34" s="102" t="s">
        <v>523</v>
      </c>
      <c r="E34" s="110" t="s">
        <v>481</v>
      </c>
      <c r="F34" s="111">
        <v>32</v>
      </c>
      <c r="G34" s="110" t="s">
        <v>505</v>
      </c>
      <c r="H34" s="112" t="s">
        <v>439</v>
      </c>
      <c r="I34" s="113" t="s">
        <v>483</v>
      </c>
      <c r="J34" s="112" t="s">
        <v>450</v>
      </c>
      <c r="K34" s="113">
        <v>546</v>
      </c>
    </row>
    <row r="35" spans="2:11" ht="13.2">
      <c r="B35" s="110" t="s">
        <v>524</v>
      </c>
      <c r="C35" s="110" t="s">
        <v>36</v>
      </c>
      <c r="D35" s="102" t="s">
        <v>525</v>
      </c>
      <c r="E35" s="110" t="s">
        <v>481</v>
      </c>
      <c r="F35" s="111">
        <v>33</v>
      </c>
      <c r="G35" s="110" t="s">
        <v>505</v>
      </c>
      <c r="H35" s="112" t="s">
        <v>439</v>
      </c>
      <c r="I35" s="113" t="s">
        <v>483</v>
      </c>
      <c r="J35" s="112" t="s">
        <v>526</v>
      </c>
      <c r="K35" s="113">
        <v>539</v>
      </c>
    </row>
    <row r="36" spans="2:11" ht="13.2">
      <c r="B36" s="110" t="s">
        <v>174</v>
      </c>
      <c r="C36" s="110" t="s">
        <v>527</v>
      </c>
      <c r="D36" s="102" t="s">
        <v>528</v>
      </c>
      <c r="E36" s="110" t="s">
        <v>481</v>
      </c>
      <c r="F36" s="111">
        <v>34</v>
      </c>
      <c r="G36" s="110" t="s">
        <v>505</v>
      </c>
      <c r="H36" s="112" t="s">
        <v>439</v>
      </c>
      <c r="I36" s="113" t="s">
        <v>483</v>
      </c>
      <c r="J36" s="112" t="s">
        <v>521</v>
      </c>
      <c r="K36" s="113">
        <v>534</v>
      </c>
    </row>
    <row r="37" spans="2:11" ht="13.2">
      <c r="B37" s="110" t="s">
        <v>437</v>
      </c>
      <c r="C37" s="110" t="s">
        <v>529</v>
      </c>
      <c r="D37" s="102" t="s">
        <v>530</v>
      </c>
      <c r="E37" s="110" t="s">
        <v>481</v>
      </c>
      <c r="F37" s="111">
        <v>35</v>
      </c>
      <c r="G37" s="110" t="s">
        <v>531</v>
      </c>
      <c r="H37" s="112" t="s">
        <v>439</v>
      </c>
      <c r="I37" s="113" t="s">
        <v>483</v>
      </c>
      <c r="J37" s="112" t="s">
        <v>532</v>
      </c>
      <c r="K37" s="113">
        <v>527</v>
      </c>
    </row>
    <row r="38" spans="2:11" ht="13.2">
      <c r="B38" s="106" t="s">
        <v>533</v>
      </c>
      <c r="C38" s="106" t="s">
        <v>58</v>
      </c>
      <c r="D38" s="114" t="s">
        <v>534</v>
      </c>
      <c r="E38" s="106" t="s">
        <v>481</v>
      </c>
      <c r="F38" s="107">
        <v>36</v>
      </c>
      <c r="G38" s="106" t="s">
        <v>505</v>
      </c>
      <c r="H38" s="108" t="s">
        <v>439</v>
      </c>
      <c r="I38" s="109" t="s">
        <v>483</v>
      </c>
      <c r="J38" s="108" t="s">
        <v>535</v>
      </c>
      <c r="K38" s="109">
        <v>523</v>
      </c>
    </row>
    <row r="39" spans="2:11" ht="13.2">
      <c r="B39" s="110" t="s">
        <v>536</v>
      </c>
      <c r="C39" s="110" t="s">
        <v>39</v>
      </c>
      <c r="D39" s="102" t="s">
        <v>537</v>
      </c>
      <c r="E39" s="110" t="s">
        <v>481</v>
      </c>
      <c r="F39" s="111">
        <v>37</v>
      </c>
      <c r="G39" s="110" t="s">
        <v>538</v>
      </c>
      <c r="H39" s="112" t="s">
        <v>439</v>
      </c>
      <c r="I39" s="113" t="s">
        <v>483</v>
      </c>
      <c r="J39" s="112" t="s">
        <v>539</v>
      </c>
      <c r="K39" s="113">
        <v>496</v>
      </c>
    </row>
    <row r="40" spans="2:11" ht="13.2">
      <c r="B40" s="110" t="s">
        <v>540</v>
      </c>
      <c r="C40" s="110" t="s">
        <v>47</v>
      </c>
      <c r="D40" s="102" t="s">
        <v>541</v>
      </c>
      <c r="E40" s="110" t="s">
        <v>481</v>
      </c>
      <c r="F40" s="111">
        <v>38</v>
      </c>
      <c r="G40" s="110" t="s">
        <v>538</v>
      </c>
      <c r="H40" s="112" t="s">
        <v>439</v>
      </c>
      <c r="I40" s="113" t="s">
        <v>483</v>
      </c>
      <c r="J40" s="112" t="s">
        <v>542</v>
      </c>
      <c r="K40" s="113">
        <v>492</v>
      </c>
    </row>
    <row r="41" spans="2:11" ht="13.2">
      <c r="B41" s="110" t="s">
        <v>543</v>
      </c>
      <c r="C41" s="110" t="s">
        <v>56</v>
      </c>
      <c r="D41" s="102" t="s">
        <v>544</v>
      </c>
      <c r="E41" s="110" t="s">
        <v>481</v>
      </c>
      <c r="F41" s="111">
        <v>39</v>
      </c>
      <c r="G41" s="110" t="s">
        <v>538</v>
      </c>
      <c r="H41" s="112" t="s">
        <v>439</v>
      </c>
      <c r="I41" s="113" t="s">
        <v>483</v>
      </c>
      <c r="J41" s="112" t="s">
        <v>545</v>
      </c>
      <c r="K41" s="113">
        <v>490</v>
      </c>
    </row>
    <row r="42" spans="2:11" ht="13.2">
      <c r="B42" s="110" t="s">
        <v>546</v>
      </c>
      <c r="C42" s="110" t="s">
        <v>24</v>
      </c>
      <c r="D42" s="102" t="s">
        <v>547</v>
      </c>
      <c r="E42" s="110" t="s">
        <v>481</v>
      </c>
      <c r="F42" s="111">
        <v>40</v>
      </c>
      <c r="G42" s="110" t="s">
        <v>538</v>
      </c>
      <c r="H42" s="112" t="s">
        <v>439</v>
      </c>
      <c r="I42" s="113" t="s">
        <v>483</v>
      </c>
      <c r="J42" s="112" t="s">
        <v>548</v>
      </c>
      <c r="K42" s="113">
        <v>490</v>
      </c>
    </row>
    <row r="43" spans="2:11" ht="13.2">
      <c r="B43" s="110" t="s">
        <v>549</v>
      </c>
      <c r="C43" s="110" t="s">
        <v>550</v>
      </c>
      <c r="D43" s="102" t="s">
        <v>551</v>
      </c>
      <c r="E43" s="110" t="s">
        <v>481</v>
      </c>
      <c r="F43" s="111">
        <v>41</v>
      </c>
      <c r="G43" s="110" t="s">
        <v>538</v>
      </c>
      <c r="H43" s="112" t="s">
        <v>439</v>
      </c>
      <c r="I43" s="113" t="s">
        <v>483</v>
      </c>
      <c r="J43" s="112" t="s">
        <v>552</v>
      </c>
      <c r="K43" s="113">
        <v>472</v>
      </c>
    </row>
    <row r="44" spans="2:11" ht="13.2">
      <c r="B44" s="110" t="s">
        <v>553</v>
      </c>
      <c r="C44" s="110" t="s">
        <v>31</v>
      </c>
      <c r="D44" s="102" t="s">
        <v>554</v>
      </c>
      <c r="E44" s="110" t="s">
        <v>481</v>
      </c>
      <c r="F44" s="111">
        <v>42</v>
      </c>
      <c r="G44" s="110" t="s">
        <v>538</v>
      </c>
      <c r="H44" s="112" t="s">
        <v>439</v>
      </c>
      <c r="I44" s="113" t="s">
        <v>483</v>
      </c>
      <c r="J44" s="112" t="s">
        <v>555</v>
      </c>
      <c r="K44" s="113">
        <v>469</v>
      </c>
    </row>
    <row r="45" spans="2:11" ht="13.2">
      <c r="B45" s="110" t="s">
        <v>556</v>
      </c>
      <c r="C45" s="110" t="s">
        <v>65</v>
      </c>
      <c r="D45" s="102" t="s">
        <v>557</v>
      </c>
      <c r="E45" s="110" t="s">
        <v>481</v>
      </c>
      <c r="F45" s="111">
        <v>43</v>
      </c>
      <c r="G45" s="110" t="s">
        <v>538</v>
      </c>
      <c r="H45" s="112" t="s">
        <v>439</v>
      </c>
      <c r="I45" s="113" t="s">
        <v>483</v>
      </c>
      <c r="J45" s="112" t="s">
        <v>558</v>
      </c>
      <c r="K45" s="113">
        <v>467</v>
      </c>
    </row>
    <row r="46" spans="2:11" ht="13.2">
      <c r="B46" s="110" t="s">
        <v>559</v>
      </c>
      <c r="C46" s="110" t="s">
        <v>19</v>
      </c>
      <c r="D46" s="102" t="s">
        <v>365</v>
      </c>
      <c r="E46" s="110" t="s">
        <v>444</v>
      </c>
      <c r="F46" s="111">
        <v>44</v>
      </c>
      <c r="G46" s="110" t="s">
        <v>538</v>
      </c>
      <c r="H46" s="112" t="s">
        <v>439</v>
      </c>
      <c r="I46" s="113">
        <v>0</v>
      </c>
      <c r="J46" s="112" t="s">
        <v>464</v>
      </c>
      <c r="K46" s="113">
        <v>447</v>
      </c>
    </row>
    <row r="47" spans="2:11" ht="13.2">
      <c r="B47" s="110"/>
      <c r="C47" s="110"/>
      <c r="D47" s="102" t="s">
        <v>108</v>
      </c>
      <c r="E47" s="110"/>
      <c r="F47" s="111"/>
      <c r="G47" s="110"/>
      <c r="H47" s="112"/>
      <c r="I47" s="113"/>
      <c r="J47" s="112"/>
      <c r="K47" s="113"/>
    </row>
    <row r="48" spans="2:11" ht="13.2">
      <c r="B48" s="110" t="s">
        <v>174</v>
      </c>
      <c r="C48" s="110" t="s">
        <v>560</v>
      </c>
      <c r="D48" s="102" t="s">
        <v>561</v>
      </c>
      <c r="E48" s="110" t="s">
        <v>481</v>
      </c>
      <c r="F48" s="111">
        <v>45</v>
      </c>
      <c r="G48" s="110" t="s">
        <v>538</v>
      </c>
      <c r="H48" s="112" t="s">
        <v>439</v>
      </c>
      <c r="I48" s="113" t="s">
        <v>483</v>
      </c>
      <c r="J48" s="112" t="s">
        <v>562</v>
      </c>
      <c r="K48" s="113">
        <v>436</v>
      </c>
    </row>
    <row r="49" spans="2:11" ht="13.2">
      <c r="B49" s="110" t="s">
        <v>563</v>
      </c>
      <c r="C49" s="110" t="s">
        <v>564</v>
      </c>
      <c r="D49" s="102" t="s">
        <v>565</v>
      </c>
      <c r="E49" s="110" t="s">
        <v>481</v>
      </c>
      <c r="F49" s="111">
        <v>46</v>
      </c>
      <c r="G49" s="110" t="s">
        <v>538</v>
      </c>
      <c r="H49" s="112" t="s">
        <v>439</v>
      </c>
      <c r="I49" s="113" t="s">
        <v>483</v>
      </c>
      <c r="J49" s="112" t="s">
        <v>566</v>
      </c>
      <c r="K49" s="113">
        <v>435</v>
      </c>
    </row>
    <row r="50" spans="2:11" ht="13.2">
      <c r="B50" s="110" t="s">
        <v>567</v>
      </c>
      <c r="C50" s="110" t="s">
        <v>60</v>
      </c>
      <c r="D50" s="102" t="s">
        <v>568</v>
      </c>
      <c r="E50" s="110" t="s">
        <v>481</v>
      </c>
      <c r="F50" s="111">
        <v>47</v>
      </c>
      <c r="G50" s="110" t="s">
        <v>538</v>
      </c>
      <c r="H50" s="112" t="s">
        <v>439</v>
      </c>
      <c r="I50" s="113" t="s">
        <v>483</v>
      </c>
      <c r="J50" s="112" t="s">
        <v>569</v>
      </c>
      <c r="K50" s="113">
        <v>415</v>
      </c>
    </row>
    <row r="51" spans="2:11" ht="13.2">
      <c r="B51" s="110" t="s">
        <v>570</v>
      </c>
      <c r="C51" s="110" t="s">
        <v>74</v>
      </c>
      <c r="D51" s="102" t="s">
        <v>571</v>
      </c>
      <c r="E51" s="110" t="s">
        <v>481</v>
      </c>
      <c r="F51" s="111">
        <v>48</v>
      </c>
      <c r="G51" s="110" t="s">
        <v>538</v>
      </c>
      <c r="H51" s="112" t="s">
        <v>439</v>
      </c>
      <c r="I51" s="113" t="s">
        <v>483</v>
      </c>
      <c r="J51" s="112" t="s">
        <v>456</v>
      </c>
      <c r="K51" s="113">
        <v>409</v>
      </c>
    </row>
    <row r="52" spans="2:11" ht="13.2">
      <c r="B52" s="106" t="s">
        <v>572</v>
      </c>
      <c r="C52" s="106" t="s">
        <v>104</v>
      </c>
      <c r="D52" s="114" t="s">
        <v>573</v>
      </c>
      <c r="E52" s="106" t="s">
        <v>481</v>
      </c>
      <c r="F52" s="107">
        <v>49</v>
      </c>
      <c r="G52" s="106" t="s">
        <v>538</v>
      </c>
      <c r="H52" s="108" t="s">
        <v>439</v>
      </c>
      <c r="I52" s="109" t="s">
        <v>483</v>
      </c>
      <c r="J52" s="108" t="s">
        <v>574</v>
      </c>
      <c r="K52" s="109">
        <v>407</v>
      </c>
    </row>
    <row r="53" spans="2:11" ht="13.2">
      <c r="B53" s="110" t="s">
        <v>575</v>
      </c>
      <c r="C53" s="110" t="s">
        <v>576</v>
      </c>
      <c r="D53" s="102" t="s">
        <v>577</v>
      </c>
      <c r="E53" s="110" t="s">
        <v>481</v>
      </c>
      <c r="F53" s="111">
        <v>50</v>
      </c>
      <c r="G53" s="110" t="s">
        <v>578</v>
      </c>
      <c r="H53" s="112" t="s">
        <v>439</v>
      </c>
      <c r="I53" s="113" t="s">
        <v>483</v>
      </c>
      <c r="J53" s="112" t="s">
        <v>579</v>
      </c>
      <c r="K53" s="113">
        <v>376</v>
      </c>
    </row>
    <row r="54" spans="2:11" ht="13.2">
      <c r="B54" s="110" t="s">
        <v>174</v>
      </c>
      <c r="C54" s="110" t="s">
        <v>580</v>
      </c>
      <c r="D54" s="102" t="s">
        <v>581</v>
      </c>
      <c r="E54" s="110" t="s">
        <v>481</v>
      </c>
      <c r="F54" s="111">
        <v>51</v>
      </c>
      <c r="G54" s="110" t="s">
        <v>578</v>
      </c>
      <c r="H54" s="112" t="s">
        <v>439</v>
      </c>
      <c r="I54" s="113" t="s">
        <v>483</v>
      </c>
      <c r="J54" s="112" t="s">
        <v>582</v>
      </c>
      <c r="K54" s="113">
        <v>361</v>
      </c>
    </row>
    <row r="55" spans="2:11" ht="13.2">
      <c r="B55" s="110" t="s">
        <v>583</v>
      </c>
      <c r="C55" s="110" t="s">
        <v>29</v>
      </c>
      <c r="D55" s="102" t="s">
        <v>584</v>
      </c>
      <c r="E55" s="110" t="s">
        <v>481</v>
      </c>
      <c r="F55" s="111">
        <v>52</v>
      </c>
      <c r="G55" s="110" t="s">
        <v>578</v>
      </c>
      <c r="H55" s="112" t="s">
        <v>439</v>
      </c>
      <c r="I55" s="113" t="s">
        <v>483</v>
      </c>
      <c r="J55" s="112" t="s">
        <v>585</v>
      </c>
      <c r="K55" s="113">
        <v>361</v>
      </c>
    </row>
    <row r="56" spans="2:11" ht="13.2">
      <c r="B56" s="110" t="s">
        <v>586</v>
      </c>
      <c r="C56" s="110" t="s">
        <v>587</v>
      </c>
      <c r="D56" s="102" t="s">
        <v>588</v>
      </c>
      <c r="E56" s="110" t="s">
        <v>481</v>
      </c>
      <c r="F56" s="111">
        <v>53</v>
      </c>
      <c r="G56" s="110" t="s">
        <v>578</v>
      </c>
      <c r="H56" s="112" t="s">
        <v>439</v>
      </c>
      <c r="I56" s="113" t="s">
        <v>483</v>
      </c>
      <c r="J56" s="112" t="s">
        <v>589</v>
      </c>
      <c r="K56" s="113">
        <v>347</v>
      </c>
    </row>
    <row r="57" spans="2:11" ht="13.2">
      <c r="B57" s="110" t="s">
        <v>174</v>
      </c>
      <c r="C57" s="110" t="s">
        <v>590</v>
      </c>
      <c r="D57" s="102" t="s">
        <v>591</v>
      </c>
      <c r="E57" s="110" t="s">
        <v>481</v>
      </c>
      <c r="F57" s="111">
        <v>54</v>
      </c>
      <c r="G57" s="110" t="s">
        <v>578</v>
      </c>
      <c r="H57" s="112" t="s">
        <v>439</v>
      </c>
      <c r="I57" s="113" t="s">
        <v>483</v>
      </c>
      <c r="J57" s="112" t="s">
        <v>592</v>
      </c>
      <c r="K57" s="113">
        <v>338</v>
      </c>
    </row>
    <row r="58" spans="2:11" ht="13.2">
      <c r="B58" s="110" t="s">
        <v>593</v>
      </c>
      <c r="C58" s="110" t="s">
        <v>77</v>
      </c>
      <c r="D58" s="102" t="s">
        <v>594</v>
      </c>
      <c r="E58" s="110" t="s">
        <v>481</v>
      </c>
      <c r="F58" s="111">
        <v>55</v>
      </c>
      <c r="G58" s="110" t="s">
        <v>578</v>
      </c>
      <c r="H58" s="112" t="s">
        <v>439</v>
      </c>
      <c r="I58" s="113" t="s">
        <v>483</v>
      </c>
      <c r="J58" s="112" t="s">
        <v>448</v>
      </c>
      <c r="K58" s="113">
        <v>334</v>
      </c>
    </row>
    <row r="59" spans="2:11" ht="13.2">
      <c r="B59" s="110" t="s">
        <v>595</v>
      </c>
      <c r="C59" s="110" t="s">
        <v>97</v>
      </c>
      <c r="D59" s="102" t="s">
        <v>596</v>
      </c>
      <c r="E59" s="110" t="s">
        <v>481</v>
      </c>
      <c r="F59" s="111">
        <v>56</v>
      </c>
      <c r="G59" s="110" t="s">
        <v>578</v>
      </c>
      <c r="H59" s="112" t="s">
        <v>439</v>
      </c>
      <c r="I59" s="113" t="s">
        <v>483</v>
      </c>
      <c r="J59" s="112" t="s">
        <v>597</v>
      </c>
      <c r="K59" s="113">
        <v>334</v>
      </c>
    </row>
    <row r="60" spans="2:11" ht="13.2">
      <c r="B60" s="110" t="s">
        <v>598</v>
      </c>
      <c r="C60" s="110" t="s">
        <v>83</v>
      </c>
      <c r="D60" s="102" t="s">
        <v>599</v>
      </c>
      <c r="E60" s="110" t="s">
        <v>481</v>
      </c>
      <c r="F60" s="111">
        <v>57</v>
      </c>
      <c r="G60" s="110" t="s">
        <v>578</v>
      </c>
      <c r="H60" s="112" t="s">
        <v>439</v>
      </c>
      <c r="I60" s="113" t="s">
        <v>483</v>
      </c>
      <c r="J60" s="112" t="s">
        <v>600</v>
      </c>
      <c r="K60" s="113">
        <v>334</v>
      </c>
    </row>
    <row r="61" spans="2:11" ht="13.2">
      <c r="B61" s="110" t="s">
        <v>174</v>
      </c>
      <c r="C61" s="110" t="s">
        <v>601</v>
      </c>
      <c r="D61" s="102" t="s">
        <v>602</v>
      </c>
      <c r="E61" s="110" t="s">
        <v>481</v>
      </c>
      <c r="F61" s="111">
        <v>58</v>
      </c>
      <c r="G61" s="110" t="s">
        <v>578</v>
      </c>
      <c r="H61" s="112" t="s">
        <v>439</v>
      </c>
      <c r="I61" s="113" t="s">
        <v>483</v>
      </c>
      <c r="J61" s="112" t="s">
        <v>603</v>
      </c>
      <c r="K61" s="113">
        <v>334</v>
      </c>
    </row>
    <row r="62" spans="2:11" ht="13.2">
      <c r="B62" s="110" t="s">
        <v>174</v>
      </c>
      <c r="C62" s="110" t="s">
        <v>604</v>
      </c>
      <c r="D62" s="102" t="s">
        <v>605</v>
      </c>
      <c r="E62" s="110" t="s">
        <v>481</v>
      </c>
      <c r="F62" s="111">
        <v>59</v>
      </c>
      <c r="G62" s="110" t="s">
        <v>578</v>
      </c>
      <c r="H62" s="112" t="s">
        <v>439</v>
      </c>
      <c r="I62" s="113" t="s">
        <v>483</v>
      </c>
      <c r="J62" s="112" t="s">
        <v>606</v>
      </c>
      <c r="K62" s="113">
        <v>331</v>
      </c>
    </row>
    <row r="63" spans="2:11" ht="13.2">
      <c r="B63" s="110" t="s">
        <v>607</v>
      </c>
      <c r="C63" s="110" t="s">
        <v>68</v>
      </c>
      <c r="D63" s="102" t="s">
        <v>608</v>
      </c>
      <c r="E63" s="110" t="s">
        <v>609</v>
      </c>
      <c r="F63" s="111">
        <v>60</v>
      </c>
      <c r="G63" s="110" t="s">
        <v>610</v>
      </c>
      <c r="H63" s="112" t="s">
        <v>611</v>
      </c>
      <c r="I63" s="113">
        <v>20</v>
      </c>
      <c r="J63" s="112" t="s">
        <v>472</v>
      </c>
      <c r="K63" s="113">
        <v>317</v>
      </c>
    </row>
    <row r="64" spans="2:11" ht="13.2">
      <c r="B64" s="110" t="s">
        <v>612</v>
      </c>
      <c r="C64" s="110" t="s">
        <v>613</v>
      </c>
      <c r="D64" s="102" t="s">
        <v>614</v>
      </c>
      <c r="E64" s="110" t="s">
        <v>481</v>
      </c>
      <c r="F64" s="111">
        <v>61</v>
      </c>
      <c r="G64" s="110" t="s">
        <v>578</v>
      </c>
      <c r="H64" s="112" t="s">
        <v>439</v>
      </c>
      <c r="I64" s="113" t="s">
        <v>483</v>
      </c>
      <c r="J64" s="112" t="s">
        <v>615</v>
      </c>
      <c r="K64" s="113">
        <v>313</v>
      </c>
    </row>
    <row r="65" spans="2:11" ht="13.2">
      <c r="B65" s="110" t="s">
        <v>437</v>
      </c>
      <c r="C65" s="110" t="s">
        <v>53</v>
      </c>
      <c r="D65" s="102" t="s">
        <v>616</v>
      </c>
      <c r="E65" s="110" t="s">
        <v>617</v>
      </c>
      <c r="F65" s="111">
        <v>62</v>
      </c>
      <c r="G65" s="110" t="s">
        <v>618</v>
      </c>
      <c r="H65" s="112" t="s">
        <v>619</v>
      </c>
      <c r="I65" s="113">
        <v>20</v>
      </c>
      <c r="J65" s="112" t="s">
        <v>532</v>
      </c>
      <c r="K65" s="113">
        <v>312</v>
      </c>
    </row>
    <row r="66" spans="2:11" ht="13.2">
      <c r="B66" s="110" t="s">
        <v>620</v>
      </c>
      <c r="C66" s="110" t="s">
        <v>115</v>
      </c>
      <c r="D66" s="102" t="s">
        <v>621</v>
      </c>
      <c r="E66" s="110" t="s">
        <v>481</v>
      </c>
      <c r="F66" s="111">
        <v>63</v>
      </c>
      <c r="G66" s="110" t="s">
        <v>578</v>
      </c>
      <c r="H66" s="112" t="s">
        <v>439</v>
      </c>
      <c r="I66" s="113" t="s">
        <v>483</v>
      </c>
      <c r="J66" s="112" t="s">
        <v>622</v>
      </c>
      <c r="K66" s="113">
        <v>312</v>
      </c>
    </row>
    <row r="67" spans="2:11" ht="13.2">
      <c r="B67" s="110" t="s">
        <v>623</v>
      </c>
      <c r="C67" s="110" t="s">
        <v>43</v>
      </c>
      <c r="D67" s="102" t="s">
        <v>624</v>
      </c>
      <c r="E67" s="110" t="s">
        <v>481</v>
      </c>
      <c r="F67" s="111">
        <v>64</v>
      </c>
      <c r="G67" s="110" t="s">
        <v>578</v>
      </c>
      <c r="H67" s="112" t="s">
        <v>439</v>
      </c>
      <c r="I67" s="113" t="s">
        <v>483</v>
      </c>
      <c r="J67" s="112" t="s">
        <v>625</v>
      </c>
      <c r="K67" s="113">
        <v>312</v>
      </c>
    </row>
    <row r="68" spans="2:11" ht="13.2">
      <c r="B68" s="110" t="s">
        <v>626</v>
      </c>
      <c r="C68" s="110" t="s">
        <v>627</v>
      </c>
      <c r="D68" s="102" t="s">
        <v>628</v>
      </c>
      <c r="E68" s="110" t="s">
        <v>481</v>
      </c>
      <c r="F68" s="111">
        <v>65</v>
      </c>
      <c r="G68" s="110" t="s">
        <v>578</v>
      </c>
      <c r="H68" s="112" t="s">
        <v>439</v>
      </c>
      <c r="I68" s="113" t="s">
        <v>483</v>
      </c>
      <c r="J68" s="112" t="s">
        <v>629</v>
      </c>
      <c r="K68" s="113">
        <v>306</v>
      </c>
    </row>
    <row r="69" spans="2:11" ht="13.2">
      <c r="B69" s="110" t="s">
        <v>630</v>
      </c>
      <c r="C69" s="110" t="s">
        <v>631</v>
      </c>
      <c r="D69" s="114" t="s">
        <v>632</v>
      </c>
      <c r="E69" s="110" t="s">
        <v>481</v>
      </c>
      <c r="F69" s="111">
        <v>66</v>
      </c>
      <c r="G69" s="110" t="s">
        <v>578</v>
      </c>
      <c r="H69" s="112" t="s">
        <v>439</v>
      </c>
      <c r="I69" s="113" t="s">
        <v>483</v>
      </c>
      <c r="J69" s="112" t="s">
        <v>625</v>
      </c>
      <c r="K69" s="113">
        <v>301</v>
      </c>
    </row>
    <row r="70" spans="2:11" ht="13.2">
      <c r="B70" s="101" t="s">
        <v>174</v>
      </c>
      <c r="C70" s="101" t="s">
        <v>633</v>
      </c>
      <c r="D70" s="102" t="s">
        <v>634</v>
      </c>
      <c r="E70" s="101" t="s">
        <v>481</v>
      </c>
      <c r="F70" s="103">
        <v>67</v>
      </c>
      <c r="G70" s="101" t="s">
        <v>635</v>
      </c>
      <c r="H70" s="104" t="s">
        <v>439</v>
      </c>
      <c r="I70" s="105" t="s">
        <v>483</v>
      </c>
      <c r="J70" s="104" t="s">
        <v>636</v>
      </c>
      <c r="K70" s="105">
        <v>299</v>
      </c>
    </row>
    <row r="71" spans="2:11" ht="13.2">
      <c r="B71" s="110" t="s">
        <v>637</v>
      </c>
      <c r="C71" s="110" t="s">
        <v>30</v>
      </c>
      <c r="D71" s="102" t="s">
        <v>638</v>
      </c>
      <c r="E71" s="110" t="s">
        <v>481</v>
      </c>
      <c r="F71" s="111">
        <v>68</v>
      </c>
      <c r="G71" s="110" t="s">
        <v>635</v>
      </c>
      <c r="H71" s="112" t="s">
        <v>439</v>
      </c>
      <c r="I71" s="113" t="s">
        <v>483</v>
      </c>
      <c r="J71" s="112" t="s">
        <v>639</v>
      </c>
      <c r="K71" s="113">
        <v>297</v>
      </c>
    </row>
    <row r="72" spans="2:11" ht="13.2">
      <c r="B72" s="110" t="s">
        <v>640</v>
      </c>
      <c r="C72" s="110" t="s">
        <v>71</v>
      </c>
      <c r="D72" s="102" t="s">
        <v>641</v>
      </c>
      <c r="E72" s="110" t="s">
        <v>481</v>
      </c>
      <c r="F72" s="111">
        <v>69</v>
      </c>
      <c r="G72" s="110" t="s">
        <v>635</v>
      </c>
      <c r="H72" s="112" t="s">
        <v>439</v>
      </c>
      <c r="I72" s="113" t="s">
        <v>483</v>
      </c>
      <c r="J72" s="112" t="s">
        <v>642</v>
      </c>
      <c r="K72" s="113">
        <v>293</v>
      </c>
    </row>
    <row r="73" spans="2:11" ht="13.2">
      <c r="B73" s="110" t="s">
        <v>643</v>
      </c>
      <c r="C73" s="110" t="s">
        <v>644</v>
      </c>
      <c r="D73" s="102" t="s">
        <v>645</v>
      </c>
      <c r="E73" s="110" t="s">
        <v>481</v>
      </c>
      <c r="F73" s="111">
        <v>70</v>
      </c>
      <c r="G73" s="110" t="s">
        <v>635</v>
      </c>
      <c r="H73" s="112" t="s">
        <v>439</v>
      </c>
      <c r="I73" s="113" t="s">
        <v>483</v>
      </c>
      <c r="J73" s="112" t="s">
        <v>574</v>
      </c>
      <c r="K73" s="113">
        <v>287</v>
      </c>
    </row>
    <row r="74" spans="2:11" ht="13.2">
      <c r="B74" s="110" t="s">
        <v>646</v>
      </c>
      <c r="C74" s="110" t="s">
        <v>647</v>
      </c>
      <c r="D74" s="102" t="s">
        <v>648</v>
      </c>
      <c r="E74" s="110" t="s">
        <v>481</v>
      </c>
      <c r="F74" s="111">
        <v>71</v>
      </c>
      <c r="G74" s="110" t="s">
        <v>635</v>
      </c>
      <c r="H74" s="112" t="s">
        <v>439</v>
      </c>
      <c r="I74" s="113" t="s">
        <v>483</v>
      </c>
      <c r="J74" s="112" t="s">
        <v>649</v>
      </c>
      <c r="K74" s="113">
        <v>283</v>
      </c>
    </row>
    <row r="75" spans="2:11" ht="13.2">
      <c r="B75" s="110" t="s">
        <v>650</v>
      </c>
      <c r="C75" s="110" t="s">
        <v>69</v>
      </c>
      <c r="D75" s="102" t="s">
        <v>651</v>
      </c>
      <c r="E75" s="110" t="s">
        <v>481</v>
      </c>
      <c r="F75" s="111">
        <v>72</v>
      </c>
      <c r="G75" s="110" t="s">
        <v>635</v>
      </c>
      <c r="H75" s="112" t="s">
        <v>439</v>
      </c>
      <c r="I75" s="113" t="s">
        <v>483</v>
      </c>
      <c r="J75" s="112" t="s">
        <v>460</v>
      </c>
      <c r="K75" s="113">
        <v>279</v>
      </c>
    </row>
    <row r="76" spans="2:11" ht="13.2">
      <c r="B76" s="110" t="s">
        <v>652</v>
      </c>
      <c r="C76" s="110" t="s">
        <v>81</v>
      </c>
      <c r="D76" s="102" t="s">
        <v>653</v>
      </c>
      <c r="E76" s="110" t="s">
        <v>481</v>
      </c>
      <c r="F76" s="111">
        <v>73</v>
      </c>
      <c r="G76" s="110" t="s">
        <v>635</v>
      </c>
      <c r="H76" s="112" t="s">
        <v>439</v>
      </c>
      <c r="I76" s="113" t="s">
        <v>483</v>
      </c>
      <c r="J76" s="112" t="s">
        <v>654</v>
      </c>
      <c r="K76" s="113">
        <v>267</v>
      </c>
    </row>
    <row r="77" spans="2:11" ht="13.2">
      <c r="B77" s="110" t="s">
        <v>437</v>
      </c>
      <c r="C77" s="110" t="s">
        <v>86</v>
      </c>
      <c r="D77" s="102" t="s">
        <v>655</v>
      </c>
      <c r="E77" s="110" t="s">
        <v>656</v>
      </c>
      <c r="F77" s="111">
        <v>74</v>
      </c>
      <c r="G77" s="110" t="s">
        <v>657</v>
      </c>
      <c r="H77" s="112" t="s">
        <v>658</v>
      </c>
      <c r="I77" s="113">
        <v>0</v>
      </c>
      <c r="J77" s="112" t="s">
        <v>532</v>
      </c>
      <c r="K77" s="113">
        <v>266</v>
      </c>
    </row>
    <row r="78" spans="2:11" ht="13.2">
      <c r="B78" s="110" t="s">
        <v>659</v>
      </c>
      <c r="C78" s="110" t="s">
        <v>59</v>
      </c>
      <c r="D78" s="102" t="s">
        <v>660</v>
      </c>
      <c r="E78" s="110" t="s">
        <v>481</v>
      </c>
      <c r="F78" s="111">
        <v>75</v>
      </c>
      <c r="G78" s="110" t="s">
        <v>635</v>
      </c>
      <c r="H78" s="112" t="s">
        <v>439</v>
      </c>
      <c r="I78" s="113" t="s">
        <v>483</v>
      </c>
      <c r="J78" s="112" t="s">
        <v>661</v>
      </c>
      <c r="K78" s="113">
        <v>266</v>
      </c>
    </row>
    <row r="79" spans="2:11" ht="13.2">
      <c r="B79" s="110" t="s">
        <v>662</v>
      </c>
      <c r="C79" s="110" t="s">
        <v>42</v>
      </c>
      <c r="D79" s="102" t="s">
        <v>663</v>
      </c>
      <c r="E79" s="110" t="s">
        <v>481</v>
      </c>
      <c r="F79" s="111">
        <v>76</v>
      </c>
      <c r="G79" s="110" t="s">
        <v>635</v>
      </c>
      <c r="H79" s="112" t="s">
        <v>439</v>
      </c>
      <c r="I79" s="113" t="s">
        <v>483</v>
      </c>
      <c r="J79" s="112" t="s">
        <v>464</v>
      </c>
      <c r="K79" s="113">
        <v>262</v>
      </c>
    </row>
    <row r="80" spans="2:11" ht="13.2">
      <c r="B80" s="110" t="s">
        <v>664</v>
      </c>
      <c r="C80" s="110" t="s">
        <v>76</v>
      </c>
      <c r="D80" s="102" t="s">
        <v>665</v>
      </c>
      <c r="E80" s="110" t="s">
        <v>481</v>
      </c>
      <c r="F80" s="111">
        <v>77</v>
      </c>
      <c r="G80" s="110" t="s">
        <v>635</v>
      </c>
      <c r="H80" s="112" t="s">
        <v>439</v>
      </c>
      <c r="I80" s="113" t="s">
        <v>483</v>
      </c>
      <c r="J80" s="112" t="s">
        <v>666</v>
      </c>
      <c r="K80" s="113">
        <v>259</v>
      </c>
    </row>
    <row r="81" spans="2:11" ht="13.2">
      <c r="B81" s="110" t="s">
        <v>437</v>
      </c>
      <c r="C81" s="110" t="s">
        <v>64</v>
      </c>
      <c r="D81" s="102" t="s">
        <v>667</v>
      </c>
      <c r="E81" s="110" t="s">
        <v>656</v>
      </c>
      <c r="F81" s="111">
        <v>78</v>
      </c>
      <c r="G81" s="110" t="s">
        <v>657</v>
      </c>
      <c r="H81" s="112" t="s">
        <v>668</v>
      </c>
      <c r="I81" s="113">
        <v>0</v>
      </c>
      <c r="J81" s="112" t="s">
        <v>532</v>
      </c>
      <c r="K81" s="113">
        <v>257</v>
      </c>
    </row>
    <row r="82" spans="2:11" ht="13.2">
      <c r="B82" s="110" t="s">
        <v>669</v>
      </c>
      <c r="C82" s="110" t="s">
        <v>73</v>
      </c>
      <c r="D82" s="102" t="s">
        <v>670</v>
      </c>
      <c r="E82" s="110" t="s">
        <v>481</v>
      </c>
      <c r="F82" s="111">
        <v>79</v>
      </c>
      <c r="G82" s="110" t="s">
        <v>635</v>
      </c>
      <c r="H82" s="112" t="s">
        <v>439</v>
      </c>
      <c r="I82" s="113" t="s">
        <v>483</v>
      </c>
      <c r="J82" s="112" t="s">
        <v>671</v>
      </c>
      <c r="K82" s="113">
        <v>246</v>
      </c>
    </row>
    <row r="83" spans="2:11" ht="13.2">
      <c r="B83" s="110" t="s">
        <v>672</v>
      </c>
      <c r="C83" s="110" t="s">
        <v>61</v>
      </c>
      <c r="D83" s="102" t="s">
        <v>673</v>
      </c>
      <c r="E83" s="110" t="s">
        <v>481</v>
      </c>
      <c r="F83" s="111">
        <v>80</v>
      </c>
      <c r="G83" s="110" t="s">
        <v>635</v>
      </c>
      <c r="H83" s="112" t="s">
        <v>439</v>
      </c>
      <c r="I83" s="113" t="s">
        <v>483</v>
      </c>
      <c r="J83" s="112" t="s">
        <v>462</v>
      </c>
      <c r="K83" s="113">
        <v>242</v>
      </c>
    </row>
    <row r="84" spans="2:11" ht="13.2">
      <c r="B84" s="110" t="s">
        <v>674</v>
      </c>
      <c r="C84" s="110" t="s">
        <v>675</v>
      </c>
      <c r="D84" s="102" t="s">
        <v>676</v>
      </c>
      <c r="E84" s="110" t="s">
        <v>481</v>
      </c>
      <c r="F84" s="111">
        <v>81</v>
      </c>
      <c r="G84" s="110" t="s">
        <v>635</v>
      </c>
      <c r="H84" s="112" t="s">
        <v>439</v>
      </c>
      <c r="I84" s="113" t="s">
        <v>483</v>
      </c>
      <c r="J84" s="112" t="s">
        <v>450</v>
      </c>
      <c r="K84" s="113">
        <v>241</v>
      </c>
    </row>
    <row r="85" spans="2:11" ht="13.2">
      <c r="B85" s="110" t="s">
        <v>677</v>
      </c>
      <c r="C85" s="110" t="s">
        <v>678</v>
      </c>
      <c r="D85" s="102" t="s">
        <v>679</v>
      </c>
      <c r="E85" s="110" t="s">
        <v>481</v>
      </c>
      <c r="F85" s="111">
        <v>82</v>
      </c>
      <c r="G85" s="110" t="s">
        <v>635</v>
      </c>
      <c r="H85" s="112" t="s">
        <v>439</v>
      </c>
      <c r="I85" s="113" t="s">
        <v>483</v>
      </c>
      <c r="J85" s="112" t="s">
        <v>680</v>
      </c>
      <c r="K85" s="113">
        <v>241</v>
      </c>
    </row>
    <row r="86" spans="2:11" ht="13.2">
      <c r="B86" s="110" t="s">
        <v>174</v>
      </c>
      <c r="C86" s="110" t="s">
        <v>681</v>
      </c>
      <c r="D86" s="102" t="s">
        <v>682</v>
      </c>
      <c r="E86" s="110" t="s">
        <v>481</v>
      </c>
      <c r="F86" s="111">
        <v>83</v>
      </c>
      <c r="G86" s="110" t="s">
        <v>635</v>
      </c>
      <c r="H86" s="112" t="s">
        <v>439</v>
      </c>
      <c r="I86" s="113" t="s">
        <v>483</v>
      </c>
      <c r="J86" s="112" t="s">
        <v>496</v>
      </c>
      <c r="K86" s="113">
        <v>236</v>
      </c>
    </row>
    <row r="87" spans="2:11" ht="13.2">
      <c r="B87" s="110" t="s">
        <v>683</v>
      </c>
      <c r="C87" s="110" t="s">
        <v>75</v>
      </c>
      <c r="D87" s="102" t="s">
        <v>684</v>
      </c>
      <c r="E87" s="110" t="s">
        <v>481</v>
      </c>
      <c r="F87" s="111">
        <v>84</v>
      </c>
      <c r="G87" s="110" t="s">
        <v>635</v>
      </c>
      <c r="H87" s="112" t="s">
        <v>439</v>
      </c>
      <c r="I87" s="113" t="s">
        <v>483</v>
      </c>
      <c r="J87" s="112" t="s">
        <v>685</v>
      </c>
      <c r="K87" s="113">
        <v>236</v>
      </c>
    </row>
    <row r="88" spans="2:11" ht="13.2">
      <c r="B88" s="110" t="s">
        <v>437</v>
      </c>
      <c r="C88" s="110" t="s">
        <v>62</v>
      </c>
      <c r="D88" s="102" t="s">
        <v>686</v>
      </c>
      <c r="E88" s="110" t="s">
        <v>656</v>
      </c>
      <c r="F88" s="111">
        <v>85</v>
      </c>
      <c r="G88" s="110" t="s">
        <v>657</v>
      </c>
      <c r="H88" s="112" t="s">
        <v>687</v>
      </c>
      <c r="I88" s="113">
        <v>0</v>
      </c>
      <c r="J88" s="112" t="s">
        <v>532</v>
      </c>
      <c r="K88" s="113">
        <v>230</v>
      </c>
    </row>
    <row r="89" spans="2:11" ht="13.2">
      <c r="B89" s="110" t="s">
        <v>437</v>
      </c>
      <c r="C89" s="110" t="s">
        <v>105</v>
      </c>
      <c r="D89" s="102" t="s">
        <v>688</v>
      </c>
      <c r="E89" s="110" t="s">
        <v>617</v>
      </c>
      <c r="F89" s="111">
        <v>86</v>
      </c>
      <c r="G89" s="110" t="s">
        <v>689</v>
      </c>
      <c r="H89" s="112" t="s">
        <v>658</v>
      </c>
      <c r="I89" s="113">
        <v>7</v>
      </c>
      <c r="J89" s="112" t="s">
        <v>532</v>
      </c>
      <c r="K89" s="113">
        <v>227</v>
      </c>
    </row>
    <row r="90" spans="2:11" ht="13.2">
      <c r="B90" s="110" t="s">
        <v>473</v>
      </c>
      <c r="C90" s="110" t="s">
        <v>93</v>
      </c>
      <c r="D90" s="102" t="s">
        <v>690</v>
      </c>
      <c r="E90" s="110" t="s">
        <v>691</v>
      </c>
      <c r="F90" s="111">
        <v>87</v>
      </c>
      <c r="G90" s="110" t="s">
        <v>692</v>
      </c>
      <c r="H90" s="112" t="s">
        <v>687</v>
      </c>
      <c r="I90" s="113">
        <v>5</v>
      </c>
      <c r="J90" s="112" t="s">
        <v>475</v>
      </c>
      <c r="K90" s="113">
        <v>223</v>
      </c>
    </row>
    <row r="91" spans="2:11" ht="13.2">
      <c r="B91" s="110" t="s">
        <v>693</v>
      </c>
      <c r="C91" s="110" t="s">
        <v>694</v>
      </c>
      <c r="D91" s="102" t="s">
        <v>695</v>
      </c>
      <c r="E91" s="110" t="s">
        <v>481</v>
      </c>
      <c r="F91" s="111">
        <v>88</v>
      </c>
      <c r="G91" s="110" t="s">
        <v>635</v>
      </c>
      <c r="H91" s="112" t="s">
        <v>439</v>
      </c>
      <c r="I91" s="113" t="s">
        <v>483</v>
      </c>
      <c r="J91" s="112" t="s">
        <v>696</v>
      </c>
      <c r="K91" s="113">
        <v>223</v>
      </c>
    </row>
    <row r="92" spans="2:11" ht="13.2">
      <c r="B92" s="110" t="s">
        <v>697</v>
      </c>
      <c r="C92" s="110" t="s">
        <v>118</v>
      </c>
      <c r="D92" s="102" t="s">
        <v>698</v>
      </c>
      <c r="E92" s="110" t="s">
        <v>481</v>
      </c>
      <c r="F92" s="111">
        <v>89</v>
      </c>
      <c r="G92" s="110" t="s">
        <v>635</v>
      </c>
      <c r="H92" s="112" t="s">
        <v>439</v>
      </c>
      <c r="I92" s="113" t="s">
        <v>483</v>
      </c>
      <c r="J92" s="112" t="s">
        <v>462</v>
      </c>
      <c r="K92" s="113">
        <v>222</v>
      </c>
    </row>
    <row r="93" spans="2:11" ht="13.2">
      <c r="B93" s="110" t="s">
        <v>174</v>
      </c>
      <c r="C93" s="110" t="s">
        <v>699</v>
      </c>
      <c r="D93" s="102" t="s">
        <v>700</v>
      </c>
      <c r="E93" s="110" t="s">
        <v>481</v>
      </c>
      <c r="F93" s="111">
        <v>90</v>
      </c>
      <c r="G93" s="110" t="s">
        <v>635</v>
      </c>
      <c r="H93" s="112" t="s">
        <v>439</v>
      </c>
      <c r="I93" s="113" t="s">
        <v>483</v>
      </c>
      <c r="J93" s="112" t="s">
        <v>502</v>
      </c>
      <c r="K93" s="113">
        <v>221</v>
      </c>
    </row>
    <row r="94" spans="2:11" ht="13.2">
      <c r="B94" s="110" t="s">
        <v>701</v>
      </c>
      <c r="C94" s="110" t="s">
        <v>89</v>
      </c>
      <c r="D94" s="102" t="s">
        <v>702</v>
      </c>
      <c r="E94" s="110" t="s">
        <v>481</v>
      </c>
      <c r="F94" s="111">
        <v>91</v>
      </c>
      <c r="G94" s="110" t="s">
        <v>635</v>
      </c>
      <c r="H94" s="112" t="s">
        <v>439</v>
      </c>
      <c r="I94" s="113" t="s">
        <v>483</v>
      </c>
      <c r="J94" s="112" t="s">
        <v>703</v>
      </c>
      <c r="K94" s="113">
        <v>220</v>
      </c>
    </row>
    <row r="95" spans="2:11" ht="13.2">
      <c r="B95" s="110" t="s">
        <v>174</v>
      </c>
      <c r="C95" s="110" t="s">
        <v>704</v>
      </c>
      <c r="D95" s="102" t="s">
        <v>705</v>
      </c>
      <c r="E95" s="110" t="s">
        <v>481</v>
      </c>
      <c r="F95" s="111">
        <v>92</v>
      </c>
      <c r="G95" s="110" t="s">
        <v>635</v>
      </c>
      <c r="H95" s="112" t="s">
        <v>439</v>
      </c>
      <c r="I95" s="113" t="s">
        <v>483</v>
      </c>
      <c r="J95" s="112" t="s">
        <v>502</v>
      </c>
      <c r="K95" s="113">
        <v>218</v>
      </c>
    </row>
    <row r="96" spans="2:11" ht="13.2">
      <c r="B96" s="110" t="s">
        <v>706</v>
      </c>
      <c r="C96" s="110" t="s">
        <v>707</v>
      </c>
      <c r="D96" s="102" t="s">
        <v>708</v>
      </c>
      <c r="E96" s="110" t="s">
        <v>481</v>
      </c>
      <c r="F96" s="111">
        <v>93</v>
      </c>
      <c r="G96" s="110" t="s">
        <v>635</v>
      </c>
      <c r="H96" s="112" t="s">
        <v>439</v>
      </c>
      <c r="I96" s="113" t="s">
        <v>483</v>
      </c>
      <c r="J96" s="112" t="s">
        <v>600</v>
      </c>
      <c r="K96" s="113">
        <v>218</v>
      </c>
    </row>
    <row r="97" spans="2:11" ht="13.2">
      <c r="B97" s="106" t="s">
        <v>709</v>
      </c>
      <c r="C97" s="106" t="s">
        <v>99</v>
      </c>
      <c r="D97" s="114" t="s">
        <v>710</v>
      </c>
      <c r="E97" s="106" t="s">
        <v>711</v>
      </c>
      <c r="F97" s="107">
        <v>94</v>
      </c>
      <c r="G97" s="106" t="s">
        <v>712</v>
      </c>
      <c r="H97" s="108" t="s">
        <v>713</v>
      </c>
      <c r="I97" s="109">
        <v>30</v>
      </c>
      <c r="J97" s="108" t="s">
        <v>452</v>
      </c>
      <c r="K97" s="109">
        <v>217</v>
      </c>
    </row>
    <row r="98" spans="2:11" ht="13.2">
      <c r="B98" s="110" t="s">
        <v>174</v>
      </c>
      <c r="C98" s="110" t="s">
        <v>714</v>
      </c>
      <c r="D98" s="102" t="s">
        <v>715</v>
      </c>
      <c r="E98" s="110" t="s">
        <v>481</v>
      </c>
      <c r="F98" s="111">
        <v>95</v>
      </c>
      <c r="G98" s="110" t="s">
        <v>716</v>
      </c>
      <c r="H98" s="112" t="s">
        <v>439</v>
      </c>
      <c r="I98" s="113" t="s">
        <v>483</v>
      </c>
      <c r="J98" s="112" t="s">
        <v>717</v>
      </c>
      <c r="K98" s="113">
        <v>189</v>
      </c>
    </row>
    <row r="99" spans="2:11" ht="13.2">
      <c r="B99" s="110" t="s">
        <v>437</v>
      </c>
      <c r="C99" s="110" t="s">
        <v>70</v>
      </c>
      <c r="D99" s="102" t="s">
        <v>718</v>
      </c>
      <c r="E99" s="110" t="s">
        <v>656</v>
      </c>
      <c r="F99" s="111">
        <v>96</v>
      </c>
      <c r="G99" s="110" t="s">
        <v>719</v>
      </c>
      <c r="H99" s="112" t="s">
        <v>720</v>
      </c>
      <c r="I99" s="113">
        <v>0</v>
      </c>
      <c r="J99" s="112" t="s">
        <v>532</v>
      </c>
      <c r="K99" s="113">
        <v>189</v>
      </c>
    </row>
    <row r="100" spans="2:11" ht="13.2">
      <c r="B100" s="110" t="s">
        <v>721</v>
      </c>
      <c r="C100" s="110" t="s">
        <v>722</v>
      </c>
      <c r="D100" s="102" t="s">
        <v>723</v>
      </c>
      <c r="E100" s="110" t="s">
        <v>481</v>
      </c>
      <c r="F100" s="111">
        <v>97</v>
      </c>
      <c r="G100" s="110" t="s">
        <v>716</v>
      </c>
      <c r="H100" s="112" t="s">
        <v>439</v>
      </c>
      <c r="I100" s="113" t="s">
        <v>483</v>
      </c>
      <c r="J100" s="112" t="s">
        <v>526</v>
      </c>
      <c r="K100" s="113">
        <v>188</v>
      </c>
    </row>
    <row r="101" spans="2:11" ht="13.2">
      <c r="B101" s="110" t="s">
        <v>437</v>
      </c>
      <c r="C101" s="110" t="s">
        <v>51</v>
      </c>
      <c r="D101" s="102" t="s">
        <v>724</v>
      </c>
      <c r="E101" s="110" t="s">
        <v>656</v>
      </c>
      <c r="F101" s="111">
        <v>98</v>
      </c>
      <c r="G101" s="110" t="s">
        <v>719</v>
      </c>
      <c r="H101" s="112" t="s">
        <v>713</v>
      </c>
      <c r="I101" s="113">
        <v>0</v>
      </c>
      <c r="J101" s="112" t="s">
        <v>532</v>
      </c>
      <c r="K101" s="113">
        <v>186</v>
      </c>
    </row>
    <row r="102" spans="2:11" ht="13.2">
      <c r="B102" s="110" t="s">
        <v>174</v>
      </c>
      <c r="C102" s="110" t="s">
        <v>725</v>
      </c>
      <c r="D102" s="102" t="s">
        <v>726</v>
      </c>
      <c r="E102" s="110" t="s">
        <v>481</v>
      </c>
      <c r="F102" s="111">
        <v>99</v>
      </c>
      <c r="G102" s="110" t="s">
        <v>716</v>
      </c>
      <c r="H102" s="112" t="s">
        <v>439</v>
      </c>
      <c r="I102" s="113" t="s">
        <v>483</v>
      </c>
      <c r="J102" s="112" t="s">
        <v>727</v>
      </c>
      <c r="K102" s="113">
        <v>185</v>
      </c>
    </row>
    <row r="103" spans="2:11" ht="13.2">
      <c r="B103" s="110" t="s">
        <v>174</v>
      </c>
      <c r="C103" s="110" t="s">
        <v>728</v>
      </c>
      <c r="D103" s="102" t="s">
        <v>729</v>
      </c>
      <c r="E103" s="110" t="s">
        <v>481</v>
      </c>
      <c r="F103" s="111">
        <v>100</v>
      </c>
      <c r="G103" s="110" t="s">
        <v>716</v>
      </c>
      <c r="H103" s="112" t="s">
        <v>439</v>
      </c>
      <c r="I103" s="113" t="s">
        <v>483</v>
      </c>
      <c r="J103" s="112" t="s">
        <v>464</v>
      </c>
      <c r="K103" s="113">
        <v>184</v>
      </c>
    </row>
    <row r="104" spans="2:11" ht="13.2">
      <c r="B104" s="110" t="s">
        <v>174</v>
      </c>
      <c r="C104" s="110" t="s">
        <v>730</v>
      </c>
      <c r="D104" s="102" t="s">
        <v>731</v>
      </c>
      <c r="E104" s="110" t="s">
        <v>481</v>
      </c>
      <c r="F104" s="111">
        <v>101</v>
      </c>
      <c r="G104" s="110" t="s">
        <v>716</v>
      </c>
      <c r="H104" s="112" t="s">
        <v>439</v>
      </c>
      <c r="I104" s="113" t="s">
        <v>483</v>
      </c>
      <c r="J104" s="112" t="s">
        <v>475</v>
      </c>
      <c r="K104" s="113">
        <v>183</v>
      </c>
    </row>
    <row r="105" spans="2:11" ht="13.2">
      <c r="B105" s="110" t="s">
        <v>174</v>
      </c>
      <c r="C105" s="110" t="s">
        <v>732</v>
      </c>
      <c r="D105" s="102" t="s">
        <v>733</v>
      </c>
      <c r="E105" s="110" t="s">
        <v>481</v>
      </c>
      <c r="F105" s="111">
        <v>102</v>
      </c>
      <c r="G105" s="110" t="s">
        <v>716</v>
      </c>
      <c r="H105" s="112" t="s">
        <v>439</v>
      </c>
      <c r="I105" s="113" t="s">
        <v>483</v>
      </c>
      <c r="J105" s="112" t="s">
        <v>486</v>
      </c>
      <c r="K105" s="113">
        <v>182</v>
      </c>
    </row>
    <row r="106" spans="2:11" ht="13.2">
      <c r="B106" s="110" t="s">
        <v>174</v>
      </c>
      <c r="C106" s="110" t="s">
        <v>734</v>
      </c>
      <c r="D106" s="102" t="s">
        <v>735</v>
      </c>
      <c r="E106" s="110" t="s">
        <v>481</v>
      </c>
      <c r="F106" s="111">
        <v>103</v>
      </c>
      <c r="G106" s="110" t="s">
        <v>716</v>
      </c>
      <c r="H106" s="112" t="s">
        <v>439</v>
      </c>
      <c r="I106" s="113" t="s">
        <v>483</v>
      </c>
      <c r="J106" s="112" t="s">
        <v>736</v>
      </c>
      <c r="K106" s="113">
        <v>180</v>
      </c>
    </row>
    <row r="107" spans="2:11" ht="13.2">
      <c r="B107" s="110" t="s">
        <v>174</v>
      </c>
      <c r="C107" s="110" t="s">
        <v>737</v>
      </c>
      <c r="D107" s="102" t="s">
        <v>738</v>
      </c>
      <c r="E107" s="110" t="s">
        <v>481</v>
      </c>
      <c r="F107" s="111">
        <v>104</v>
      </c>
      <c r="G107" s="110" t="s">
        <v>716</v>
      </c>
      <c r="H107" s="112" t="s">
        <v>439</v>
      </c>
      <c r="I107" s="113" t="s">
        <v>483</v>
      </c>
      <c r="J107" s="112" t="s">
        <v>506</v>
      </c>
      <c r="K107" s="113">
        <v>180</v>
      </c>
    </row>
    <row r="108" spans="2:11" ht="13.2">
      <c r="B108" s="110" t="s">
        <v>174</v>
      </c>
      <c r="C108" s="110" t="s">
        <v>739</v>
      </c>
      <c r="D108" s="102" t="s">
        <v>740</v>
      </c>
      <c r="E108" s="110" t="s">
        <v>481</v>
      </c>
      <c r="F108" s="111">
        <v>105</v>
      </c>
      <c r="G108" s="110" t="s">
        <v>716</v>
      </c>
      <c r="H108" s="112" t="s">
        <v>439</v>
      </c>
      <c r="I108" s="113" t="s">
        <v>483</v>
      </c>
      <c r="J108" s="112" t="s">
        <v>521</v>
      </c>
      <c r="K108" s="113">
        <v>175</v>
      </c>
    </row>
    <row r="109" spans="2:11" ht="13.2">
      <c r="B109" s="110" t="s">
        <v>174</v>
      </c>
      <c r="C109" s="110" t="s">
        <v>741</v>
      </c>
      <c r="D109" s="102" t="s">
        <v>742</v>
      </c>
      <c r="E109" s="110" t="s">
        <v>481</v>
      </c>
      <c r="F109" s="111">
        <v>106</v>
      </c>
      <c r="G109" s="110" t="s">
        <v>716</v>
      </c>
      <c r="H109" s="112" t="s">
        <v>439</v>
      </c>
      <c r="I109" s="113" t="s">
        <v>483</v>
      </c>
      <c r="J109" s="112" t="s">
        <v>454</v>
      </c>
      <c r="K109" s="113">
        <v>175</v>
      </c>
    </row>
    <row r="110" spans="2:11" ht="13.2">
      <c r="B110" s="110" t="s">
        <v>174</v>
      </c>
      <c r="C110" s="110" t="s">
        <v>743</v>
      </c>
      <c r="D110" s="102" t="s">
        <v>744</v>
      </c>
      <c r="E110" s="110" t="s">
        <v>481</v>
      </c>
      <c r="F110" s="111">
        <v>107</v>
      </c>
      <c r="G110" s="110" t="s">
        <v>716</v>
      </c>
      <c r="H110" s="112" t="s">
        <v>439</v>
      </c>
      <c r="I110" s="113" t="s">
        <v>483</v>
      </c>
      <c r="J110" s="112" t="s">
        <v>509</v>
      </c>
      <c r="K110" s="113">
        <v>174</v>
      </c>
    </row>
    <row r="111" spans="2:11" ht="13.2">
      <c r="B111" s="110" t="s">
        <v>174</v>
      </c>
      <c r="C111" s="110" t="s">
        <v>745</v>
      </c>
      <c r="D111" s="102" t="s">
        <v>746</v>
      </c>
      <c r="E111" s="110" t="s">
        <v>481</v>
      </c>
      <c r="F111" s="111">
        <v>108</v>
      </c>
      <c r="G111" s="110" t="s">
        <v>716</v>
      </c>
      <c r="H111" s="112" t="s">
        <v>439</v>
      </c>
      <c r="I111" s="113" t="s">
        <v>483</v>
      </c>
      <c r="J111" s="112" t="s">
        <v>462</v>
      </c>
      <c r="K111" s="113">
        <v>166</v>
      </c>
    </row>
    <row r="112" spans="2:11" ht="13.2">
      <c r="B112" s="110" t="s">
        <v>174</v>
      </c>
      <c r="C112" s="110" t="s">
        <v>747</v>
      </c>
      <c r="D112" s="102" t="s">
        <v>748</v>
      </c>
      <c r="E112" s="110" t="s">
        <v>481</v>
      </c>
      <c r="F112" s="111">
        <v>109</v>
      </c>
      <c r="G112" s="110" t="s">
        <v>716</v>
      </c>
      <c r="H112" s="112" t="s">
        <v>439</v>
      </c>
      <c r="I112" s="113" t="s">
        <v>483</v>
      </c>
      <c r="J112" s="112" t="s">
        <v>450</v>
      </c>
      <c r="K112" s="113">
        <v>164</v>
      </c>
    </row>
    <row r="113" spans="2:11" ht="13.2">
      <c r="B113" s="110" t="s">
        <v>174</v>
      </c>
      <c r="C113" s="110" t="s">
        <v>749</v>
      </c>
      <c r="D113" s="102" t="s">
        <v>750</v>
      </c>
      <c r="E113" s="110" t="s">
        <v>481</v>
      </c>
      <c r="F113" s="111">
        <v>110</v>
      </c>
      <c r="G113" s="110" t="s">
        <v>716</v>
      </c>
      <c r="H113" s="112" t="s">
        <v>439</v>
      </c>
      <c r="I113" s="113" t="s">
        <v>483</v>
      </c>
      <c r="J113" s="112" t="s">
        <v>458</v>
      </c>
      <c r="K113" s="113">
        <v>163</v>
      </c>
    </row>
    <row r="114" spans="2:11" ht="13.2">
      <c r="B114" s="110" t="s">
        <v>174</v>
      </c>
      <c r="C114" s="110" t="s">
        <v>751</v>
      </c>
      <c r="D114" s="102" t="s">
        <v>752</v>
      </c>
      <c r="E114" s="110" t="s">
        <v>481</v>
      </c>
      <c r="F114" s="111">
        <v>111</v>
      </c>
      <c r="G114" s="110" t="s">
        <v>716</v>
      </c>
      <c r="H114" s="112" t="s">
        <v>439</v>
      </c>
      <c r="I114" s="113" t="s">
        <v>483</v>
      </c>
      <c r="J114" s="112" t="s">
        <v>753</v>
      </c>
      <c r="K114" s="113">
        <v>163</v>
      </c>
    </row>
    <row r="115" spans="2:11" ht="13.2">
      <c r="B115" s="110" t="s">
        <v>174</v>
      </c>
      <c r="C115" s="110" t="s">
        <v>754</v>
      </c>
      <c r="D115" s="102" t="s">
        <v>755</v>
      </c>
      <c r="E115" s="110" t="s">
        <v>481</v>
      </c>
      <c r="F115" s="111">
        <v>112</v>
      </c>
      <c r="G115" s="110" t="s">
        <v>716</v>
      </c>
      <c r="H115" s="112" t="s">
        <v>439</v>
      </c>
      <c r="I115" s="113" t="s">
        <v>483</v>
      </c>
      <c r="J115" s="112" t="s">
        <v>448</v>
      </c>
      <c r="K115" s="113">
        <v>162</v>
      </c>
    </row>
    <row r="116" spans="2:11" ht="13.2">
      <c r="B116" s="110" t="s">
        <v>174</v>
      </c>
      <c r="C116" s="110" t="s">
        <v>756</v>
      </c>
      <c r="D116" s="102" t="s">
        <v>757</v>
      </c>
      <c r="E116" s="110" t="s">
        <v>481</v>
      </c>
      <c r="F116" s="111">
        <v>113</v>
      </c>
      <c r="G116" s="110" t="s">
        <v>716</v>
      </c>
      <c r="H116" s="112" t="s">
        <v>439</v>
      </c>
      <c r="I116" s="113" t="s">
        <v>483</v>
      </c>
      <c r="J116" s="112" t="s">
        <v>462</v>
      </c>
      <c r="K116" s="113">
        <v>161</v>
      </c>
    </row>
    <row r="117" spans="2:11" ht="13.2">
      <c r="B117" s="110" t="s">
        <v>174</v>
      </c>
      <c r="C117" s="110" t="s">
        <v>758</v>
      </c>
      <c r="D117" s="102" t="s">
        <v>759</v>
      </c>
      <c r="E117" s="110" t="s">
        <v>481</v>
      </c>
      <c r="F117" s="111">
        <v>114</v>
      </c>
      <c r="G117" s="110" t="s">
        <v>716</v>
      </c>
      <c r="H117" s="112" t="s">
        <v>439</v>
      </c>
      <c r="I117" s="113" t="s">
        <v>483</v>
      </c>
      <c r="J117" s="112" t="s">
        <v>456</v>
      </c>
      <c r="K117" s="113">
        <v>160</v>
      </c>
    </row>
    <row r="118" spans="2:11" ht="13.2">
      <c r="B118" s="110" t="s">
        <v>174</v>
      </c>
      <c r="C118" s="110" t="s">
        <v>760</v>
      </c>
      <c r="D118" s="102" t="s">
        <v>761</v>
      </c>
      <c r="E118" s="110" t="s">
        <v>481</v>
      </c>
      <c r="F118" s="111">
        <v>115</v>
      </c>
      <c r="G118" s="110" t="s">
        <v>716</v>
      </c>
      <c r="H118" s="112" t="s">
        <v>439</v>
      </c>
      <c r="I118" s="113" t="s">
        <v>483</v>
      </c>
      <c r="J118" s="112" t="s">
        <v>489</v>
      </c>
      <c r="K118" s="113">
        <v>157</v>
      </c>
    </row>
    <row r="119" spans="2:11" ht="13.2">
      <c r="B119" s="110" t="s">
        <v>174</v>
      </c>
      <c r="C119" s="110" t="s">
        <v>762</v>
      </c>
      <c r="D119" s="102" t="s">
        <v>763</v>
      </c>
      <c r="E119" s="110" t="s">
        <v>481</v>
      </c>
      <c r="F119" s="111">
        <v>116</v>
      </c>
      <c r="G119" s="110" t="s">
        <v>716</v>
      </c>
      <c r="H119" s="112" t="s">
        <v>439</v>
      </c>
      <c r="I119" s="113" t="s">
        <v>483</v>
      </c>
      <c r="J119" s="112" t="s">
        <v>636</v>
      </c>
      <c r="K119" s="113">
        <v>156</v>
      </c>
    </row>
    <row r="120" spans="2:11" ht="13.2">
      <c r="B120" s="110" t="s">
        <v>437</v>
      </c>
      <c r="C120" s="110" t="s">
        <v>764</v>
      </c>
      <c r="D120" s="102" t="s">
        <v>765</v>
      </c>
      <c r="E120" s="110" t="s">
        <v>617</v>
      </c>
      <c r="F120" s="111">
        <v>117</v>
      </c>
      <c r="G120" s="110" t="s">
        <v>766</v>
      </c>
      <c r="H120" s="112" t="s">
        <v>619</v>
      </c>
      <c r="I120" s="113">
        <v>20</v>
      </c>
      <c r="J120" s="112" t="s">
        <v>532</v>
      </c>
      <c r="K120" s="113">
        <v>155</v>
      </c>
    </row>
    <row r="121" spans="2:11" ht="13.2">
      <c r="B121" s="110" t="s">
        <v>174</v>
      </c>
      <c r="C121" s="110" t="s">
        <v>767</v>
      </c>
      <c r="D121" s="102" t="s">
        <v>768</v>
      </c>
      <c r="E121" s="110" t="s">
        <v>481</v>
      </c>
      <c r="F121" s="111">
        <v>118</v>
      </c>
      <c r="G121" s="110" t="s">
        <v>716</v>
      </c>
      <c r="H121" s="112" t="s">
        <v>439</v>
      </c>
      <c r="I121" s="113" t="s">
        <v>483</v>
      </c>
      <c r="J121" s="112" t="s">
        <v>592</v>
      </c>
      <c r="K121" s="113">
        <v>153</v>
      </c>
    </row>
    <row r="122" spans="2:11" ht="13.2">
      <c r="B122" s="110" t="s">
        <v>174</v>
      </c>
      <c r="C122" s="110" t="s">
        <v>769</v>
      </c>
      <c r="D122" s="102" t="s">
        <v>770</v>
      </c>
      <c r="E122" s="110" t="s">
        <v>481</v>
      </c>
      <c r="F122" s="111">
        <v>119</v>
      </c>
      <c r="G122" s="110" t="s">
        <v>716</v>
      </c>
      <c r="H122" s="112" t="s">
        <v>439</v>
      </c>
      <c r="I122" s="113" t="s">
        <v>483</v>
      </c>
      <c r="J122" s="112" t="s">
        <v>456</v>
      </c>
      <c r="K122" s="113">
        <v>147</v>
      </c>
    </row>
    <row r="123" spans="2:11" ht="13.2">
      <c r="B123" s="110" t="s">
        <v>174</v>
      </c>
      <c r="C123" s="110" t="s">
        <v>771</v>
      </c>
      <c r="D123" s="102" t="s">
        <v>772</v>
      </c>
      <c r="E123" s="110" t="s">
        <v>481</v>
      </c>
      <c r="F123" s="111">
        <v>120</v>
      </c>
      <c r="G123" s="110" t="s">
        <v>716</v>
      </c>
      <c r="H123" s="112" t="s">
        <v>439</v>
      </c>
      <c r="I123" s="113" t="s">
        <v>483</v>
      </c>
      <c r="J123" s="112" t="s">
        <v>460</v>
      </c>
      <c r="K123" s="113">
        <v>147</v>
      </c>
    </row>
    <row r="124" spans="2:11" ht="13.2">
      <c r="B124" s="110" t="s">
        <v>174</v>
      </c>
      <c r="C124" s="110" t="s">
        <v>773</v>
      </c>
      <c r="D124" s="102" t="s">
        <v>774</v>
      </c>
      <c r="E124" s="110" t="s">
        <v>481</v>
      </c>
      <c r="F124" s="111">
        <v>121</v>
      </c>
      <c r="G124" s="110" t="s">
        <v>716</v>
      </c>
      <c r="H124" s="112" t="s">
        <v>439</v>
      </c>
      <c r="I124" s="113" t="s">
        <v>483</v>
      </c>
      <c r="J124" s="112" t="s">
        <v>456</v>
      </c>
      <c r="K124" s="113">
        <v>146</v>
      </c>
    </row>
    <row r="125" spans="2:11" ht="13.2">
      <c r="B125" s="110" t="s">
        <v>174</v>
      </c>
      <c r="C125" s="110" t="s">
        <v>775</v>
      </c>
      <c r="D125" s="102" t="s">
        <v>776</v>
      </c>
      <c r="E125" s="110" t="s">
        <v>481</v>
      </c>
      <c r="F125" s="111">
        <v>122</v>
      </c>
      <c r="G125" s="110" t="s">
        <v>716</v>
      </c>
      <c r="H125" s="112" t="s">
        <v>439</v>
      </c>
      <c r="I125" s="113" t="s">
        <v>483</v>
      </c>
      <c r="J125" s="112" t="s">
        <v>518</v>
      </c>
      <c r="K125" s="113">
        <v>145</v>
      </c>
    </row>
    <row r="126" spans="2:11" ht="13.2">
      <c r="B126" s="110" t="s">
        <v>777</v>
      </c>
      <c r="C126" s="110" t="s">
        <v>91</v>
      </c>
      <c r="D126" s="102" t="s">
        <v>778</v>
      </c>
      <c r="E126" s="110" t="s">
        <v>779</v>
      </c>
      <c r="F126" s="111">
        <v>123</v>
      </c>
      <c r="G126" s="110" t="s">
        <v>780</v>
      </c>
      <c r="H126" s="112" t="s">
        <v>611</v>
      </c>
      <c r="I126" s="113">
        <v>52</v>
      </c>
      <c r="J126" s="112" t="s">
        <v>532</v>
      </c>
      <c r="K126" s="113">
        <v>143</v>
      </c>
    </row>
    <row r="127" spans="2:11" ht="13.2">
      <c r="B127" s="110" t="s">
        <v>174</v>
      </c>
      <c r="C127" s="110" t="s">
        <v>781</v>
      </c>
      <c r="D127" s="102" t="s">
        <v>782</v>
      </c>
      <c r="E127" s="110" t="s">
        <v>481</v>
      </c>
      <c r="F127" s="111">
        <v>124</v>
      </c>
      <c r="G127" s="110" t="s">
        <v>716</v>
      </c>
      <c r="H127" s="112" t="s">
        <v>439</v>
      </c>
      <c r="I127" s="113" t="s">
        <v>483</v>
      </c>
      <c r="J127" s="112" t="s">
        <v>783</v>
      </c>
      <c r="K127" s="113">
        <v>140</v>
      </c>
    </row>
    <row r="128" spans="2:11" ht="13.2">
      <c r="B128" s="110" t="s">
        <v>174</v>
      </c>
      <c r="C128" s="110" t="s">
        <v>784</v>
      </c>
      <c r="D128" s="102" t="s">
        <v>785</v>
      </c>
      <c r="E128" s="110" t="s">
        <v>481</v>
      </c>
      <c r="F128" s="111">
        <v>125</v>
      </c>
      <c r="G128" s="110" t="s">
        <v>716</v>
      </c>
      <c r="H128" s="112" t="s">
        <v>439</v>
      </c>
      <c r="I128" s="113" t="s">
        <v>483</v>
      </c>
      <c r="J128" s="112" t="s">
        <v>506</v>
      </c>
      <c r="K128" s="113">
        <v>136</v>
      </c>
    </row>
    <row r="129" spans="2:11" ht="13.2">
      <c r="B129" s="110" t="s">
        <v>174</v>
      </c>
      <c r="C129" s="110" t="s">
        <v>786</v>
      </c>
      <c r="D129" s="102" t="s">
        <v>787</v>
      </c>
      <c r="E129" s="110" t="s">
        <v>481</v>
      </c>
      <c r="F129" s="111">
        <v>126</v>
      </c>
      <c r="G129" s="110" t="s">
        <v>716</v>
      </c>
      <c r="H129" s="112" t="s">
        <v>439</v>
      </c>
      <c r="I129" s="113" t="s">
        <v>483</v>
      </c>
      <c r="J129" s="112" t="s">
        <v>470</v>
      </c>
      <c r="K129" s="113">
        <v>136</v>
      </c>
    </row>
    <row r="130" spans="2:11" ht="13.2">
      <c r="B130" s="110" t="s">
        <v>437</v>
      </c>
      <c r="C130" s="110" t="s">
        <v>788</v>
      </c>
      <c r="D130" s="102" t="s">
        <v>789</v>
      </c>
      <c r="E130" s="110" t="s">
        <v>481</v>
      </c>
      <c r="F130" s="111">
        <v>127</v>
      </c>
      <c r="G130" s="110" t="s">
        <v>766</v>
      </c>
      <c r="H130" s="112" t="s">
        <v>439</v>
      </c>
      <c r="I130" s="113" t="s">
        <v>483</v>
      </c>
      <c r="J130" s="112" t="s">
        <v>532</v>
      </c>
      <c r="K130" s="113">
        <v>136</v>
      </c>
    </row>
    <row r="131" spans="2:11" ht="13.2">
      <c r="B131" s="110" t="s">
        <v>790</v>
      </c>
      <c r="C131" s="110" t="s">
        <v>124</v>
      </c>
      <c r="D131" s="102" t="s">
        <v>791</v>
      </c>
      <c r="E131" s="110" t="s">
        <v>779</v>
      </c>
      <c r="F131" s="111">
        <v>128</v>
      </c>
      <c r="G131" s="110" t="s">
        <v>780</v>
      </c>
      <c r="H131" s="112" t="s">
        <v>619</v>
      </c>
      <c r="I131" s="113">
        <v>80</v>
      </c>
      <c r="J131" s="112" t="s">
        <v>532</v>
      </c>
      <c r="K131" s="113">
        <v>134</v>
      </c>
    </row>
    <row r="132" spans="2:11" ht="13.2">
      <c r="B132" s="110" t="s">
        <v>174</v>
      </c>
      <c r="C132" s="110" t="s">
        <v>792</v>
      </c>
      <c r="D132" s="102" t="s">
        <v>793</v>
      </c>
      <c r="E132" s="110" t="s">
        <v>481</v>
      </c>
      <c r="F132" s="111">
        <v>129</v>
      </c>
      <c r="G132" s="110" t="s">
        <v>716</v>
      </c>
      <c r="H132" s="112" t="s">
        <v>439</v>
      </c>
      <c r="I132" s="113" t="s">
        <v>483</v>
      </c>
      <c r="J132" s="112" t="s">
        <v>460</v>
      </c>
      <c r="K132" s="113">
        <v>133</v>
      </c>
    </row>
    <row r="133" spans="2:11" ht="13.2">
      <c r="B133" s="110" t="s">
        <v>794</v>
      </c>
      <c r="C133" s="110" t="s">
        <v>795</v>
      </c>
      <c r="D133" s="102" t="s">
        <v>796</v>
      </c>
      <c r="E133" s="110" t="s">
        <v>779</v>
      </c>
      <c r="F133" s="111">
        <v>130</v>
      </c>
      <c r="G133" s="110" t="s">
        <v>780</v>
      </c>
      <c r="H133" s="112" t="s">
        <v>619</v>
      </c>
      <c r="I133" s="113">
        <v>100</v>
      </c>
      <c r="J133" s="112" t="s">
        <v>532</v>
      </c>
      <c r="K133" s="113">
        <v>133</v>
      </c>
    </row>
    <row r="134" spans="2:11" ht="13.2">
      <c r="B134" s="110" t="s">
        <v>174</v>
      </c>
      <c r="C134" s="110" t="s">
        <v>797</v>
      </c>
      <c r="D134" s="102" t="s">
        <v>798</v>
      </c>
      <c r="E134" s="110" t="s">
        <v>481</v>
      </c>
      <c r="F134" s="111">
        <v>131</v>
      </c>
      <c r="G134" s="110" t="s">
        <v>716</v>
      </c>
      <c r="H134" s="112" t="s">
        <v>439</v>
      </c>
      <c r="I134" s="113" t="s">
        <v>483</v>
      </c>
      <c r="J134" s="112" t="s">
        <v>589</v>
      </c>
      <c r="K134" s="113">
        <v>130</v>
      </c>
    </row>
    <row r="135" spans="2:11" ht="13.2">
      <c r="B135" s="110" t="s">
        <v>174</v>
      </c>
      <c r="C135" s="110" t="s">
        <v>799</v>
      </c>
      <c r="D135" s="102" t="s">
        <v>800</v>
      </c>
      <c r="E135" s="110" t="s">
        <v>481</v>
      </c>
      <c r="F135" s="111">
        <v>132</v>
      </c>
      <c r="G135" s="110" t="s">
        <v>716</v>
      </c>
      <c r="H135" s="112" t="s">
        <v>439</v>
      </c>
      <c r="I135" s="113" t="s">
        <v>483</v>
      </c>
      <c r="J135" s="112" t="s">
        <v>597</v>
      </c>
      <c r="K135" s="113">
        <v>130</v>
      </c>
    </row>
    <row r="136" spans="2:11" ht="13.2">
      <c r="B136" s="110" t="s">
        <v>174</v>
      </c>
      <c r="C136" s="110" t="s">
        <v>801</v>
      </c>
      <c r="D136" s="102" t="s">
        <v>802</v>
      </c>
      <c r="E136" s="110" t="s">
        <v>481</v>
      </c>
      <c r="F136" s="111">
        <v>133</v>
      </c>
      <c r="G136" s="110" t="s">
        <v>716</v>
      </c>
      <c r="H136" s="112" t="s">
        <v>439</v>
      </c>
      <c r="I136" s="113" t="s">
        <v>483</v>
      </c>
      <c r="J136" s="112" t="s">
        <v>803</v>
      </c>
      <c r="K136" s="113">
        <v>128</v>
      </c>
    </row>
    <row r="137" spans="2:11" ht="13.2">
      <c r="B137" s="110" t="s">
        <v>174</v>
      </c>
      <c r="C137" s="110" t="s">
        <v>804</v>
      </c>
      <c r="D137" s="102" t="s">
        <v>805</v>
      </c>
      <c r="E137" s="110" t="s">
        <v>481</v>
      </c>
      <c r="F137" s="111">
        <v>134</v>
      </c>
      <c r="G137" s="110" t="s">
        <v>716</v>
      </c>
      <c r="H137" s="112" t="s">
        <v>439</v>
      </c>
      <c r="I137" s="113" t="s">
        <v>483</v>
      </c>
      <c r="J137" s="112" t="s">
        <v>518</v>
      </c>
      <c r="K137" s="113">
        <v>127</v>
      </c>
    </row>
    <row r="138" spans="2:11" ht="13.2">
      <c r="B138" s="110" t="s">
        <v>174</v>
      </c>
      <c r="C138" s="110" t="s">
        <v>806</v>
      </c>
      <c r="D138" s="102" t="s">
        <v>807</v>
      </c>
      <c r="E138" s="110" t="s">
        <v>481</v>
      </c>
      <c r="F138" s="111">
        <v>135</v>
      </c>
      <c r="G138" s="110" t="s">
        <v>716</v>
      </c>
      <c r="H138" s="112" t="s">
        <v>439</v>
      </c>
      <c r="I138" s="113" t="s">
        <v>483</v>
      </c>
      <c r="J138" s="112" t="s">
        <v>489</v>
      </c>
      <c r="K138" s="113">
        <v>126</v>
      </c>
    </row>
    <row r="139" spans="2:11" ht="13.2">
      <c r="B139" s="110" t="s">
        <v>487</v>
      </c>
      <c r="C139" s="110" t="s">
        <v>110</v>
      </c>
      <c r="D139" s="102" t="s">
        <v>808</v>
      </c>
      <c r="E139" s="110" t="s">
        <v>481</v>
      </c>
      <c r="F139" s="111">
        <v>136</v>
      </c>
      <c r="G139" s="110" t="s">
        <v>809</v>
      </c>
      <c r="H139" s="112" t="s">
        <v>439</v>
      </c>
      <c r="I139" s="113" t="s">
        <v>483</v>
      </c>
      <c r="J139" s="112" t="s">
        <v>489</v>
      </c>
      <c r="K139" s="113">
        <v>126</v>
      </c>
    </row>
    <row r="140" spans="2:11" ht="13.2">
      <c r="B140" s="110" t="s">
        <v>461</v>
      </c>
      <c r="C140" s="110" t="s">
        <v>810</v>
      </c>
      <c r="D140" s="102" t="s">
        <v>811</v>
      </c>
      <c r="E140" s="110" t="s">
        <v>481</v>
      </c>
      <c r="F140" s="111">
        <v>137</v>
      </c>
      <c r="G140" s="110" t="s">
        <v>716</v>
      </c>
      <c r="H140" s="112" t="s">
        <v>439</v>
      </c>
      <c r="I140" s="113" t="s">
        <v>483</v>
      </c>
      <c r="J140" s="112" t="s">
        <v>462</v>
      </c>
      <c r="K140" s="113">
        <v>126</v>
      </c>
    </row>
    <row r="141" spans="2:11" ht="13.2">
      <c r="B141" s="110" t="s">
        <v>174</v>
      </c>
      <c r="C141" s="110" t="s">
        <v>812</v>
      </c>
      <c r="D141" s="102" t="s">
        <v>813</v>
      </c>
      <c r="E141" s="110" t="s">
        <v>481</v>
      </c>
      <c r="F141" s="111">
        <v>138</v>
      </c>
      <c r="G141" s="110" t="s">
        <v>716</v>
      </c>
      <c r="H141" s="112" t="s">
        <v>439</v>
      </c>
      <c r="I141" s="113" t="s">
        <v>483</v>
      </c>
      <c r="J141" s="112" t="s">
        <v>814</v>
      </c>
      <c r="K141" s="113">
        <v>125</v>
      </c>
    </row>
    <row r="142" spans="2:11" ht="13.2">
      <c r="B142" s="110" t="s">
        <v>174</v>
      </c>
      <c r="C142" s="110" t="s">
        <v>815</v>
      </c>
      <c r="D142" s="102" t="s">
        <v>816</v>
      </c>
      <c r="E142" s="110" t="s">
        <v>481</v>
      </c>
      <c r="F142" s="111">
        <v>139</v>
      </c>
      <c r="G142" s="110" t="s">
        <v>716</v>
      </c>
      <c r="H142" s="112" t="s">
        <v>439</v>
      </c>
      <c r="I142" s="113" t="s">
        <v>483</v>
      </c>
      <c r="J142" s="112" t="s">
        <v>486</v>
      </c>
      <c r="K142" s="113">
        <v>125</v>
      </c>
    </row>
    <row r="143" spans="2:11" ht="13.2">
      <c r="B143" s="110" t="s">
        <v>174</v>
      </c>
      <c r="C143" s="110" t="s">
        <v>817</v>
      </c>
      <c r="D143" s="102" t="s">
        <v>818</v>
      </c>
      <c r="E143" s="110" t="s">
        <v>481</v>
      </c>
      <c r="F143" s="111">
        <v>140</v>
      </c>
      <c r="G143" s="110" t="s">
        <v>716</v>
      </c>
      <c r="H143" s="112" t="s">
        <v>439</v>
      </c>
      <c r="I143" s="113" t="s">
        <v>483</v>
      </c>
      <c r="J143" s="112" t="s">
        <v>819</v>
      </c>
      <c r="K143" s="113">
        <v>124</v>
      </c>
    </row>
    <row r="144" spans="2:11" ht="13.2">
      <c r="B144" s="110" t="s">
        <v>174</v>
      </c>
      <c r="C144" s="110" t="s">
        <v>820</v>
      </c>
      <c r="D144" s="102" t="s">
        <v>821</v>
      </c>
      <c r="E144" s="110" t="s">
        <v>481</v>
      </c>
      <c r="F144" s="111">
        <v>141</v>
      </c>
      <c r="G144" s="110" t="s">
        <v>716</v>
      </c>
      <c r="H144" s="112" t="s">
        <v>439</v>
      </c>
      <c r="I144" s="113" t="s">
        <v>483</v>
      </c>
      <c r="J144" s="112" t="s">
        <v>518</v>
      </c>
      <c r="K144" s="113">
        <v>122</v>
      </c>
    </row>
    <row r="145" spans="2:11" ht="13.2">
      <c r="B145" s="110" t="s">
        <v>536</v>
      </c>
      <c r="C145" s="110" t="s">
        <v>822</v>
      </c>
      <c r="D145" s="102" t="s">
        <v>823</v>
      </c>
      <c r="E145" s="110" t="s">
        <v>481</v>
      </c>
      <c r="F145" s="111">
        <v>142</v>
      </c>
      <c r="G145" s="110" t="s">
        <v>716</v>
      </c>
      <c r="H145" s="112" t="s">
        <v>439</v>
      </c>
      <c r="I145" s="113" t="s">
        <v>483</v>
      </c>
      <c r="J145" s="112" t="s">
        <v>539</v>
      </c>
      <c r="K145" s="113">
        <v>120</v>
      </c>
    </row>
    <row r="146" spans="2:11" ht="13.2">
      <c r="B146" s="110" t="s">
        <v>437</v>
      </c>
      <c r="C146" s="110" t="s">
        <v>92</v>
      </c>
      <c r="D146" s="102" t="s">
        <v>824</v>
      </c>
      <c r="E146" s="110" t="s">
        <v>656</v>
      </c>
      <c r="F146" s="111">
        <v>143</v>
      </c>
      <c r="G146" s="110" t="s">
        <v>716</v>
      </c>
      <c r="H146" s="112" t="s">
        <v>668</v>
      </c>
      <c r="I146" s="113">
        <v>0</v>
      </c>
      <c r="J146" s="112" t="s">
        <v>532</v>
      </c>
      <c r="K146" s="113">
        <v>120</v>
      </c>
    </row>
    <row r="147" spans="2:11" ht="13.2">
      <c r="B147" s="110" t="s">
        <v>174</v>
      </c>
      <c r="C147" s="110" t="s">
        <v>825</v>
      </c>
      <c r="D147" s="102" t="s">
        <v>826</v>
      </c>
      <c r="E147" s="110" t="s">
        <v>481</v>
      </c>
      <c r="F147" s="111">
        <v>144</v>
      </c>
      <c r="G147" s="110" t="s">
        <v>716</v>
      </c>
      <c r="H147" s="112" t="s">
        <v>439</v>
      </c>
      <c r="I147" s="113" t="s">
        <v>483</v>
      </c>
      <c r="J147" s="112" t="s">
        <v>558</v>
      </c>
      <c r="K147" s="113">
        <v>118</v>
      </c>
    </row>
    <row r="148" spans="2:11" ht="13.2">
      <c r="B148" s="110" t="s">
        <v>174</v>
      </c>
      <c r="C148" s="110" t="s">
        <v>827</v>
      </c>
      <c r="D148" s="102" t="s">
        <v>828</v>
      </c>
      <c r="E148" s="110" t="s">
        <v>481</v>
      </c>
      <c r="F148" s="111">
        <v>145</v>
      </c>
      <c r="G148" s="110" t="s">
        <v>716</v>
      </c>
      <c r="H148" s="112" t="s">
        <v>439</v>
      </c>
      <c r="I148" s="113" t="s">
        <v>483</v>
      </c>
      <c r="J148" s="112" t="s">
        <v>460</v>
      </c>
      <c r="K148" s="113">
        <v>116</v>
      </c>
    </row>
    <row r="149" spans="2:11" ht="13.2">
      <c r="B149" s="110" t="s">
        <v>174</v>
      </c>
      <c r="C149" s="110" t="s">
        <v>829</v>
      </c>
      <c r="D149" s="102" t="s">
        <v>830</v>
      </c>
      <c r="E149" s="110" t="s">
        <v>481</v>
      </c>
      <c r="F149" s="111">
        <v>146</v>
      </c>
      <c r="G149" s="110" t="s">
        <v>716</v>
      </c>
      <c r="H149" s="112" t="s">
        <v>439</v>
      </c>
      <c r="I149" s="113" t="s">
        <v>483</v>
      </c>
      <c r="J149" s="112" t="s">
        <v>518</v>
      </c>
      <c r="K149" s="113">
        <v>116</v>
      </c>
    </row>
    <row r="150" spans="2:11" ht="13.2">
      <c r="B150" s="110" t="s">
        <v>437</v>
      </c>
      <c r="C150" s="110" t="s">
        <v>103</v>
      </c>
      <c r="D150" s="102" t="s">
        <v>831</v>
      </c>
      <c r="E150" s="110" t="s">
        <v>617</v>
      </c>
      <c r="F150" s="111">
        <v>147</v>
      </c>
      <c r="G150" s="110" t="s">
        <v>766</v>
      </c>
      <c r="H150" s="112" t="s">
        <v>687</v>
      </c>
      <c r="I150" s="113">
        <v>30</v>
      </c>
      <c r="J150" s="112" t="s">
        <v>532</v>
      </c>
      <c r="K150" s="113">
        <v>114</v>
      </c>
    </row>
    <row r="151" spans="2:11" ht="13.2">
      <c r="B151" s="110" t="s">
        <v>437</v>
      </c>
      <c r="C151" s="110" t="s">
        <v>67</v>
      </c>
      <c r="D151" s="102" t="s">
        <v>832</v>
      </c>
      <c r="E151" s="110" t="s">
        <v>656</v>
      </c>
      <c r="F151" s="111">
        <v>148</v>
      </c>
      <c r="G151" s="110" t="s">
        <v>719</v>
      </c>
      <c r="H151" s="112" t="s">
        <v>611</v>
      </c>
      <c r="I151" s="113">
        <v>0</v>
      </c>
      <c r="J151" s="112" t="s">
        <v>532</v>
      </c>
      <c r="K151" s="113">
        <v>113</v>
      </c>
    </row>
    <row r="152" spans="2:11" ht="13.2">
      <c r="B152" s="110" t="s">
        <v>833</v>
      </c>
      <c r="C152" s="110" t="s">
        <v>114</v>
      </c>
      <c r="D152" s="102" t="s">
        <v>834</v>
      </c>
      <c r="E152" s="110" t="s">
        <v>835</v>
      </c>
      <c r="F152" s="111">
        <v>149</v>
      </c>
      <c r="G152" s="110" t="s">
        <v>809</v>
      </c>
      <c r="H152" s="112" t="s">
        <v>713</v>
      </c>
      <c r="I152" s="113">
        <v>45</v>
      </c>
      <c r="J152" s="112" t="s">
        <v>448</v>
      </c>
      <c r="K152" s="113">
        <v>113</v>
      </c>
    </row>
    <row r="153" spans="2:11" ht="13.2">
      <c r="B153" s="110" t="s">
        <v>836</v>
      </c>
      <c r="C153" s="110" t="s">
        <v>837</v>
      </c>
      <c r="D153" s="102" t="s">
        <v>838</v>
      </c>
      <c r="E153" s="110" t="s">
        <v>481</v>
      </c>
      <c r="F153" s="111">
        <v>150</v>
      </c>
      <c r="G153" s="110" t="s">
        <v>716</v>
      </c>
      <c r="H153" s="112" t="s">
        <v>439</v>
      </c>
      <c r="I153" s="113" t="s">
        <v>483</v>
      </c>
      <c r="J153" s="112" t="s">
        <v>518</v>
      </c>
      <c r="K153" s="113">
        <v>113</v>
      </c>
    </row>
    <row r="154" spans="2:11" ht="13.2">
      <c r="B154" s="110" t="s">
        <v>174</v>
      </c>
      <c r="C154" s="110" t="s">
        <v>839</v>
      </c>
      <c r="D154" s="102" t="s">
        <v>840</v>
      </c>
      <c r="E154" s="110" t="s">
        <v>481</v>
      </c>
      <c r="F154" s="111">
        <v>151</v>
      </c>
      <c r="G154" s="110" t="s">
        <v>716</v>
      </c>
      <c r="H154" s="112" t="s">
        <v>439</v>
      </c>
      <c r="I154" s="113" t="s">
        <v>483</v>
      </c>
      <c r="J154" s="112" t="s">
        <v>841</v>
      </c>
      <c r="K154" s="113">
        <v>113</v>
      </c>
    </row>
    <row r="155" spans="2:11" ht="13.2">
      <c r="B155" s="110" t="s">
        <v>437</v>
      </c>
      <c r="C155" s="110" t="s">
        <v>98</v>
      </c>
      <c r="D155" s="102" t="s">
        <v>842</v>
      </c>
      <c r="E155" s="110" t="s">
        <v>617</v>
      </c>
      <c r="F155" s="111">
        <v>152</v>
      </c>
      <c r="G155" s="110" t="s">
        <v>716</v>
      </c>
      <c r="H155" s="112" t="s">
        <v>658</v>
      </c>
      <c r="I155" s="113">
        <v>20</v>
      </c>
      <c r="J155" s="112" t="s">
        <v>532</v>
      </c>
      <c r="K155" s="113">
        <v>112</v>
      </c>
    </row>
    <row r="156" spans="2:11" ht="13.2">
      <c r="B156" s="110" t="s">
        <v>437</v>
      </c>
      <c r="C156" s="110" t="s">
        <v>843</v>
      </c>
      <c r="D156" s="102" t="s">
        <v>844</v>
      </c>
      <c r="E156" s="110" t="s">
        <v>481</v>
      </c>
      <c r="F156" s="111">
        <v>153</v>
      </c>
      <c r="G156" s="110" t="s">
        <v>716</v>
      </c>
      <c r="H156" s="112" t="s">
        <v>439</v>
      </c>
      <c r="I156" s="113" t="s">
        <v>483</v>
      </c>
      <c r="J156" s="112" t="s">
        <v>532</v>
      </c>
      <c r="K156" s="113">
        <v>111</v>
      </c>
    </row>
    <row r="157" spans="2:11" ht="13.2">
      <c r="B157" s="110" t="s">
        <v>174</v>
      </c>
      <c r="C157" s="110" t="s">
        <v>845</v>
      </c>
      <c r="D157" s="102" t="s">
        <v>846</v>
      </c>
      <c r="E157" s="110" t="s">
        <v>481</v>
      </c>
      <c r="F157" s="111">
        <v>154</v>
      </c>
      <c r="G157" s="110" t="s">
        <v>716</v>
      </c>
      <c r="H157" s="112" t="s">
        <v>439</v>
      </c>
      <c r="I157" s="113" t="s">
        <v>483</v>
      </c>
      <c r="J157" s="112" t="s">
        <v>814</v>
      </c>
      <c r="K157" s="113">
        <v>110</v>
      </c>
    </row>
    <row r="158" spans="2:11" ht="13.2">
      <c r="B158" s="110" t="s">
        <v>174</v>
      </c>
      <c r="C158" s="110" t="s">
        <v>847</v>
      </c>
      <c r="D158" s="102" t="s">
        <v>848</v>
      </c>
      <c r="E158" s="110" t="s">
        <v>481</v>
      </c>
      <c r="F158" s="111">
        <v>155</v>
      </c>
      <c r="G158" s="110" t="s">
        <v>716</v>
      </c>
      <c r="H158" s="112" t="s">
        <v>439</v>
      </c>
      <c r="I158" s="113" t="s">
        <v>483</v>
      </c>
      <c r="J158" s="112" t="s">
        <v>499</v>
      </c>
      <c r="K158" s="113">
        <v>110</v>
      </c>
    </row>
    <row r="159" spans="2:11" ht="13.2">
      <c r="B159" s="110" t="s">
        <v>849</v>
      </c>
      <c r="C159" s="110" t="s">
        <v>119</v>
      </c>
      <c r="D159" s="102" t="s">
        <v>850</v>
      </c>
      <c r="E159" s="110" t="s">
        <v>481</v>
      </c>
      <c r="F159" s="111">
        <v>156</v>
      </c>
      <c r="G159" s="110" t="s">
        <v>716</v>
      </c>
      <c r="H159" s="112" t="s">
        <v>439</v>
      </c>
      <c r="I159" s="113" t="s">
        <v>483</v>
      </c>
      <c r="J159" s="112" t="s">
        <v>506</v>
      </c>
      <c r="K159" s="113">
        <v>109</v>
      </c>
    </row>
    <row r="160" spans="2:11" ht="13.2">
      <c r="B160" s="110" t="s">
        <v>174</v>
      </c>
      <c r="C160" s="110" t="s">
        <v>851</v>
      </c>
      <c r="D160" s="102" t="s">
        <v>852</v>
      </c>
      <c r="E160" s="110" t="s">
        <v>481</v>
      </c>
      <c r="F160" s="111">
        <v>157</v>
      </c>
      <c r="G160" s="110" t="s">
        <v>716</v>
      </c>
      <c r="H160" s="112" t="s">
        <v>439</v>
      </c>
      <c r="I160" s="113" t="s">
        <v>483</v>
      </c>
      <c r="J160" s="112" t="s">
        <v>853</v>
      </c>
      <c r="K160" s="113">
        <v>107</v>
      </c>
    </row>
    <row r="161" spans="2:11" ht="13.2">
      <c r="B161" s="110" t="s">
        <v>174</v>
      </c>
      <c r="C161" s="110" t="s">
        <v>854</v>
      </c>
      <c r="D161" s="102" t="s">
        <v>855</v>
      </c>
      <c r="E161" s="110" t="s">
        <v>481</v>
      </c>
      <c r="F161" s="111">
        <v>158</v>
      </c>
      <c r="G161" s="110" t="s">
        <v>716</v>
      </c>
      <c r="H161" s="112" t="s">
        <v>439</v>
      </c>
      <c r="I161" s="113" t="s">
        <v>483</v>
      </c>
      <c r="J161" s="112" t="s">
        <v>592</v>
      </c>
      <c r="K161" s="113">
        <v>107</v>
      </c>
    </row>
    <row r="162" spans="2:11" ht="13.2">
      <c r="B162" s="110" t="s">
        <v>174</v>
      </c>
      <c r="C162" s="110" t="s">
        <v>856</v>
      </c>
      <c r="D162" s="102" t="s">
        <v>857</v>
      </c>
      <c r="E162" s="110" t="s">
        <v>481</v>
      </c>
      <c r="F162" s="111">
        <v>159</v>
      </c>
      <c r="G162" s="110" t="s">
        <v>716</v>
      </c>
      <c r="H162" s="112" t="s">
        <v>439</v>
      </c>
      <c r="I162" s="113" t="s">
        <v>483</v>
      </c>
      <c r="J162" s="112" t="s">
        <v>589</v>
      </c>
      <c r="K162" s="113">
        <v>106</v>
      </c>
    </row>
    <row r="163" spans="2:11" ht="13.2">
      <c r="B163" s="110" t="s">
        <v>174</v>
      </c>
      <c r="C163" s="110" t="s">
        <v>858</v>
      </c>
      <c r="D163" s="102" t="s">
        <v>859</v>
      </c>
      <c r="E163" s="110" t="s">
        <v>481</v>
      </c>
      <c r="F163" s="111">
        <v>160</v>
      </c>
      <c r="G163" s="110" t="s">
        <v>716</v>
      </c>
      <c r="H163" s="112" t="s">
        <v>439</v>
      </c>
      <c r="I163" s="113" t="s">
        <v>483</v>
      </c>
      <c r="J163" s="112" t="s">
        <v>515</v>
      </c>
      <c r="K163" s="113">
        <v>106</v>
      </c>
    </row>
    <row r="164" spans="2:11" ht="13.2">
      <c r="B164" s="110" t="s">
        <v>860</v>
      </c>
      <c r="C164" s="110" t="s">
        <v>861</v>
      </c>
      <c r="D164" s="102" t="s">
        <v>862</v>
      </c>
      <c r="E164" s="110" t="s">
        <v>779</v>
      </c>
      <c r="F164" s="111">
        <v>161</v>
      </c>
      <c r="G164" s="110" t="s">
        <v>716</v>
      </c>
      <c r="H164" s="112" t="s">
        <v>611</v>
      </c>
      <c r="I164" s="113">
        <v>90</v>
      </c>
      <c r="J164" s="112" t="s">
        <v>532</v>
      </c>
      <c r="K164" s="113">
        <v>106</v>
      </c>
    </row>
    <row r="165" spans="2:11" ht="13.2">
      <c r="B165" s="110" t="s">
        <v>174</v>
      </c>
      <c r="C165" s="110" t="s">
        <v>863</v>
      </c>
      <c r="D165" s="102" t="s">
        <v>864</v>
      </c>
      <c r="E165" s="110" t="s">
        <v>481</v>
      </c>
      <c r="F165" s="111">
        <v>162</v>
      </c>
      <c r="G165" s="110" t="s">
        <v>716</v>
      </c>
      <c r="H165" s="112" t="s">
        <v>439</v>
      </c>
      <c r="I165" s="113" t="s">
        <v>483</v>
      </c>
      <c r="J165" s="112" t="s">
        <v>472</v>
      </c>
      <c r="K165" s="113">
        <v>105</v>
      </c>
    </row>
    <row r="166" spans="2:11" ht="13.2">
      <c r="B166" s="110" t="s">
        <v>441</v>
      </c>
      <c r="C166" s="110" t="s">
        <v>865</v>
      </c>
      <c r="D166" s="102" t="s">
        <v>866</v>
      </c>
      <c r="E166" s="110" t="s">
        <v>481</v>
      </c>
      <c r="F166" s="111">
        <v>163</v>
      </c>
      <c r="G166" s="110" t="s">
        <v>716</v>
      </c>
      <c r="H166" s="112" t="s">
        <v>439</v>
      </c>
      <c r="I166" s="113" t="s">
        <v>483</v>
      </c>
      <c r="J166" s="112" t="s">
        <v>867</v>
      </c>
      <c r="K166" s="113">
        <v>105</v>
      </c>
    </row>
    <row r="167" spans="2:11" ht="13.2">
      <c r="B167" s="110" t="s">
        <v>174</v>
      </c>
      <c r="C167" s="110" t="s">
        <v>868</v>
      </c>
      <c r="D167" s="102" t="s">
        <v>869</v>
      </c>
      <c r="E167" s="110" t="s">
        <v>481</v>
      </c>
      <c r="F167" s="111">
        <v>164</v>
      </c>
      <c r="G167" s="110" t="s">
        <v>716</v>
      </c>
      <c r="H167" s="112" t="s">
        <v>439</v>
      </c>
      <c r="I167" s="113" t="s">
        <v>483</v>
      </c>
      <c r="J167" s="112" t="s">
        <v>452</v>
      </c>
      <c r="K167" s="113">
        <v>104</v>
      </c>
    </row>
    <row r="168" spans="2:11" ht="13.2">
      <c r="B168" s="110" t="s">
        <v>437</v>
      </c>
      <c r="C168" s="110" t="s">
        <v>72</v>
      </c>
      <c r="D168" s="102" t="s">
        <v>870</v>
      </c>
      <c r="E168" s="110" t="s">
        <v>656</v>
      </c>
      <c r="F168" s="111">
        <v>165</v>
      </c>
      <c r="G168" s="110" t="s">
        <v>719</v>
      </c>
      <c r="H168" s="112" t="s">
        <v>619</v>
      </c>
      <c r="I168" s="113">
        <v>4</v>
      </c>
      <c r="J168" s="112" t="s">
        <v>532</v>
      </c>
      <c r="K168" s="113">
        <v>104</v>
      </c>
    </row>
    <row r="169" spans="2:11" ht="13.2">
      <c r="B169" s="110" t="s">
        <v>871</v>
      </c>
      <c r="C169" s="110" t="s">
        <v>82</v>
      </c>
      <c r="D169" s="102" t="s">
        <v>872</v>
      </c>
      <c r="E169" s="110" t="s">
        <v>873</v>
      </c>
      <c r="F169" s="111">
        <v>166</v>
      </c>
      <c r="G169" s="110" t="s">
        <v>809</v>
      </c>
      <c r="H169" s="112" t="s">
        <v>619</v>
      </c>
      <c r="I169" s="113">
        <v>30</v>
      </c>
      <c r="J169" s="112" t="s">
        <v>446</v>
      </c>
      <c r="K169" s="113">
        <v>103</v>
      </c>
    </row>
    <row r="170" spans="2:11" ht="13.2">
      <c r="B170" s="110" t="s">
        <v>174</v>
      </c>
      <c r="C170" s="110" t="s">
        <v>874</v>
      </c>
      <c r="D170" s="102" t="s">
        <v>875</v>
      </c>
      <c r="E170" s="110" t="s">
        <v>481</v>
      </c>
      <c r="F170" s="111">
        <v>167</v>
      </c>
      <c r="G170" s="110" t="s">
        <v>716</v>
      </c>
      <c r="H170" s="112" t="s">
        <v>439</v>
      </c>
      <c r="I170" s="113" t="s">
        <v>483</v>
      </c>
      <c r="J170" s="112" t="s">
        <v>876</v>
      </c>
      <c r="K170" s="113">
        <v>102</v>
      </c>
    </row>
    <row r="171" spans="2:11" ht="13.2">
      <c r="B171" s="110" t="s">
        <v>777</v>
      </c>
      <c r="C171" s="110" t="s">
        <v>877</v>
      </c>
      <c r="D171" s="102" t="s">
        <v>878</v>
      </c>
      <c r="E171" s="110" t="s">
        <v>481</v>
      </c>
      <c r="F171" s="111">
        <v>168</v>
      </c>
      <c r="G171" s="110" t="s">
        <v>780</v>
      </c>
      <c r="H171" s="112" t="s">
        <v>439</v>
      </c>
      <c r="I171" s="113" t="s">
        <v>483</v>
      </c>
      <c r="J171" s="112" t="s">
        <v>532</v>
      </c>
      <c r="K171" s="113">
        <v>102</v>
      </c>
    </row>
    <row r="172" spans="2:11" ht="13.2">
      <c r="B172" s="110" t="s">
        <v>174</v>
      </c>
      <c r="C172" s="110" t="s">
        <v>879</v>
      </c>
      <c r="D172" s="102" t="s">
        <v>880</v>
      </c>
      <c r="E172" s="110" t="s">
        <v>481</v>
      </c>
      <c r="F172" s="111">
        <v>169</v>
      </c>
      <c r="G172" s="110" t="s">
        <v>716</v>
      </c>
      <c r="H172" s="112" t="s">
        <v>439</v>
      </c>
      <c r="I172" s="113" t="s">
        <v>483</v>
      </c>
      <c r="J172" s="112" t="s">
        <v>462</v>
      </c>
      <c r="K172" s="113">
        <v>102</v>
      </c>
    </row>
    <row r="173" spans="2:11" ht="13.2">
      <c r="B173" s="106" t="s">
        <v>174</v>
      </c>
      <c r="C173" s="106" t="s">
        <v>881</v>
      </c>
      <c r="D173" s="114" t="s">
        <v>882</v>
      </c>
      <c r="E173" s="106" t="s">
        <v>481</v>
      </c>
      <c r="F173" s="107">
        <v>170</v>
      </c>
      <c r="G173" s="106" t="s">
        <v>716</v>
      </c>
      <c r="H173" s="108" t="s">
        <v>439</v>
      </c>
      <c r="I173" s="109" t="s">
        <v>483</v>
      </c>
      <c r="J173" s="108" t="s">
        <v>853</v>
      </c>
      <c r="K173" s="109">
        <v>101</v>
      </c>
    </row>
    <row r="174" spans="2:11" ht="13.2">
      <c r="B174" s="101" t="s">
        <v>883</v>
      </c>
      <c r="C174" s="101" t="s">
        <v>117</v>
      </c>
      <c r="D174" s="102" t="s">
        <v>884</v>
      </c>
      <c r="E174" s="101" t="s">
        <v>779</v>
      </c>
      <c r="F174" s="111" t="s">
        <v>885</v>
      </c>
      <c r="G174" s="101" t="s">
        <v>886</v>
      </c>
      <c r="H174" s="101" t="s">
        <v>713</v>
      </c>
      <c r="I174" s="115">
        <v>60</v>
      </c>
      <c r="J174" s="101" t="s">
        <v>532</v>
      </c>
      <c r="K174" s="103" t="s">
        <v>887</v>
      </c>
    </row>
    <row r="175" spans="2:11" ht="13.2">
      <c r="B175" s="110" t="s">
        <v>888</v>
      </c>
      <c r="C175" s="110" t="s">
        <v>106</v>
      </c>
      <c r="D175" s="102" t="s">
        <v>889</v>
      </c>
      <c r="E175" s="110" t="s">
        <v>779</v>
      </c>
      <c r="F175" s="111" t="s">
        <v>885</v>
      </c>
      <c r="G175" s="110" t="s">
        <v>886</v>
      </c>
      <c r="H175" s="112" t="s">
        <v>668</v>
      </c>
      <c r="I175" s="116">
        <v>40</v>
      </c>
      <c r="J175" s="110" t="s">
        <v>532</v>
      </c>
      <c r="K175" s="111" t="s">
        <v>887</v>
      </c>
    </row>
    <row r="176" spans="2:11" ht="13.2">
      <c r="B176" s="110" t="s">
        <v>890</v>
      </c>
      <c r="C176" s="110" t="s">
        <v>891</v>
      </c>
      <c r="D176" s="102" t="s">
        <v>892</v>
      </c>
      <c r="E176" s="110" t="s">
        <v>779</v>
      </c>
      <c r="F176" s="111" t="s">
        <v>885</v>
      </c>
      <c r="G176" s="110" t="s">
        <v>886</v>
      </c>
      <c r="H176" s="110" t="s">
        <v>668</v>
      </c>
      <c r="I176" s="116">
        <v>65</v>
      </c>
      <c r="J176" s="110" t="s">
        <v>532</v>
      </c>
      <c r="K176" s="111" t="s">
        <v>887</v>
      </c>
    </row>
    <row r="177" spans="2:11" ht="13.2">
      <c r="B177" s="110" t="s">
        <v>893</v>
      </c>
      <c r="C177" s="110" t="s">
        <v>122</v>
      </c>
      <c r="D177" s="102" t="s">
        <v>894</v>
      </c>
      <c r="E177" s="110" t="s">
        <v>779</v>
      </c>
      <c r="F177" s="111" t="s">
        <v>885</v>
      </c>
      <c r="G177" s="110" t="s">
        <v>886</v>
      </c>
      <c r="H177" s="110" t="s">
        <v>668</v>
      </c>
      <c r="I177" s="116">
        <v>45</v>
      </c>
      <c r="J177" s="110" t="s">
        <v>532</v>
      </c>
      <c r="K177" s="111" t="s">
        <v>887</v>
      </c>
    </row>
    <row r="178" spans="2:11" ht="13.2">
      <c r="B178" s="110" t="s">
        <v>895</v>
      </c>
      <c r="C178" s="110" t="s">
        <v>135</v>
      </c>
      <c r="D178" s="102" t="s">
        <v>174</v>
      </c>
      <c r="E178" s="110" t="s">
        <v>779</v>
      </c>
      <c r="F178" s="111" t="s">
        <v>885</v>
      </c>
      <c r="G178" s="110" t="s">
        <v>886</v>
      </c>
      <c r="H178" s="110" t="s">
        <v>174</v>
      </c>
      <c r="I178" s="116" t="s">
        <v>174</v>
      </c>
      <c r="J178" s="110" t="s">
        <v>532</v>
      </c>
      <c r="K178" s="111" t="s">
        <v>887</v>
      </c>
    </row>
    <row r="179" spans="2:11" ht="13.2">
      <c r="B179" s="110" t="s">
        <v>896</v>
      </c>
      <c r="C179" s="110" t="s">
        <v>897</v>
      </c>
      <c r="D179" s="102" t="s">
        <v>898</v>
      </c>
      <c r="E179" s="110" t="s">
        <v>779</v>
      </c>
      <c r="F179" s="111" t="s">
        <v>885</v>
      </c>
      <c r="G179" s="110" t="s">
        <v>886</v>
      </c>
      <c r="H179" s="110" t="s">
        <v>668</v>
      </c>
      <c r="I179" s="116">
        <v>52</v>
      </c>
      <c r="J179" s="110" t="s">
        <v>532</v>
      </c>
      <c r="K179" s="111" t="s">
        <v>887</v>
      </c>
    </row>
    <row r="180" spans="2:11" ht="13.2">
      <c r="B180" s="110" t="s">
        <v>899</v>
      </c>
      <c r="C180" s="110" t="s">
        <v>900</v>
      </c>
      <c r="D180" s="102" t="s">
        <v>901</v>
      </c>
      <c r="E180" s="110" t="s">
        <v>779</v>
      </c>
      <c r="F180" s="111" t="s">
        <v>885</v>
      </c>
      <c r="G180" s="110" t="s">
        <v>886</v>
      </c>
      <c r="H180" s="110" t="s">
        <v>619</v>
      </c>
      <c r="I180" s="116">
        <v>75</v>
      </c>
      <c r="J180" s="110" t="s">
        <v>532</v>
      </c>
      <c r="K180" s="111" t="s">
        <v>887</v>
      </c>
    </row>
    <row r="181" spans="2:11" ht="13.2">
      <c r="B181" s="110" t="s">
        <v>902</v>
      </c>
      <c r="C181" s="110" t="s">
        <v>903</v>
      </c>
      <c r="D181" s="102" t="s">
        <v>904</v>
      </c>
      <c r="E181" s="110" t="s">
        <v>779</v>
      </c>
      <c r="F181" s="111" t="s">
        <v>885</v>
      </c>
      <c r="G181" s="110" t="s">
        <v>886</v>
      </c>
      <c r="H181" s="110" t="s">
        <v>713</v>
      </c>
      <c r="I181" s="116">
        <v>20</v>
      </c>
      <c r="J181" s="110" t="s">
        <v>532</v>
      </c>
      <c r="K181" s="111" t="s">
        <v>887</v>
      </c>
    </row>
    <row r="182" spans="2:11" ht="13.2">
      <c r="B182" s="110" t="s">
        <v>905</v>
      </c>
      <c r="C182" s="110" t="s">
        <v>123</v>
      </c>
      <c r="D182" s="102" t="s">
        <v>906</v>
      </c>
      <c r="E182" s="110" t="s">
        <v>779</v>
      </c>
      <c r="F182" s="111" t="s">
        <v>885</v>
      </c>
      <c r="G182" s="110" t="s">
        <v>886</v>
      </c>
      <c r="H182" s="110" t="s">
        <v>668</v>
      </c>
      <c r="I182" s="116">
        <v>55</v>
      </c>
      <c r="J182" s="110" t="s">
        <v>532</v>
      </c>
      <c r="K182" s="111" t="s">
        <v>887</v>
      </c>
    </row>
    <row r="183" spans="2:11" ht="13.2">
      <c r="B183" s="110" t="s">
        <v>860</v>
      </c>
      <c r="C183" s="110" t="s">
        <v>861</v>
      </c>
      <c r="D183" s="102" t="s">
        <v>862</v>
      </c>
      <c r="E183" s="110" t="s">
        <v>779</v>
      </c>
      <c r="F183" s="111" t="s">
        <v>885</v>
      </c>
      <c r="G183" s="110" t="s">
        <v>886</v>
      </c>
      <c r="H183" s="110" t="s">
        <v>611</v>
      </c>
      <c r="I183" s="116">
        <v>90</v>
      </c>
      <c r="J183" s="110" t="s">
        <v>532</v>
      </c>
      <c r="K183" s="111" t="s">
        <v>887</v>
      </c>
    </row>
    <row r="184" spans="2:11" ht="13.2">
      <c r="B184" s="110" t="s">
        <v>907</v>
      </c>
      <c r="C184" s="110" t="s">
        <v>102</v>
      </c>
      <c r="D184" s="102" t="s">
        <v>908</v>
      </c>
      <c r="E184" s="110" t="s">
        <v>779</v>
      </c>
      <c r="F184" s="111" t="s">
        <v>885</v>
      </c>
      <c r="G184" s="110" t="s">
        <v>886</v>
      </c>
      <c r="H184" s="110" t="s">
        <v>668</v>
      </c>
      <c r="I184" s="116">
        <v>65</v>
      </c>
      <c r="J184" s="110" t="s">
        <v>532</v>
      </c>
      <c r="K184" s="111" t="s">
        <v>887</v>
      </c>
    </row>
    <row r="185" spans="2:11" ht="13.2">
      <c r="B185" s="110" t="s">
        <v>909</v>
      </c>
      <c r="C185" s="110" t="s">
        <v>910</v>
      </c>
      <c r="D185" s="102" t="s">
        <v>911</v>
      </c>
      <c r="E185" s="110" t="s">
        <v>779</v>
      </c>
      <c r="F185" s="111" t="s">
        <v>885</v>
      </c>
      <c r="G185" s="110" t="s">
        <v>886</v>
      </c>
      <c r="H185" s="110" t="s">
        <v>611</v>
      </c>
      <c r="I185" s="116">
        <v>65</v>
      </c>
      <c r="J185" s="110" t="s">
        <v>532</v>
      </c>
      <c r="K185" s="111" t="s">
        <v>887</v>
      </c>
    </row>
    <row r="186" spans="2:11" ht="13.2">
      <c r="B186" s="110" t="s">
        <v>912</v>
      </c>
      <c r="C186" s="110" t="s">
        <v>913</v>
      </c>
      <c r="D186" s="102" t="s">
        <v>914</v>
      </c>
      <c r="E186" s="110" t="s">
        <v>779</v>
      </c>
      <c r="F186" s="111" t="s">
        <v>885</v>
      </c>
      <c r="G186" s="110" t="s">
        <v>886</v>
      </c>
      <c r="H186" s="110" t="s">
        <v>713</v>
      </c>
      <c r="I186" s="116">
        <v>110</v>
      </c>
      <c r="J186" s="110" t="s">
        <v>532</v>
      </c>
      <c r="K186" s="111" t="s">
        <v>887</v>
      </c>
    </row>
    <row r="187" spans="2:11" ht="13.2">
      <c r="B187" s="110" t="s">
        <v>915</v>
      </c>
      <c r="C187" s="110" t="s">
        <v>916</v>
      </c>
      <c r="D187" s="102" t="s">
        <v>917</v>
      </c>
      <c r="E187" s="110" t="s">
        <v>779</v>
      </c>
      <c r="F187" s="111" t="s">
        <v>885</v>
      </c>
      <c r="G187" s="110" t="s">
        <v>886</v>
      </c>
      <c r="H187" s="110" t="s">
        <v>668</v>
      </c>
      <c r="I187" s="116">
        <v>57</v>
      </c>
      <c r="J187" s="110" t="s">
        <v>532</v>
      </c>
      <c r="K187" s="111" t="s">
        <v>887</v>
      </c>
    </row>
    <row r="188" spans="2:11" ht="13.2">
      <c r="B188" s="110" t="s">
        <v>918</v>
      </c>
      <c r="C188" s="110" t="s">
        <v>919</v>
      </c>
      <c r="D188" s="102" t="s">
        <v>920</v>
      </c>
      <c r="E188" s="110" t="s">
        <v>779</v>
      </c>
      <c r="F188" s="111" t="s">
        <v>885</v>
      </c>
      <c r="G188" s="110" t="s">
        <v>886</v>
      </c>
      <c r="H188" s="110" t="s">
        <v>713</v>
      </c>
      <c r="I188" s="116">
        <v>100</v>
      </c>
      <c r="J188" s="110" t="s">
        <v>532</v>
      </c>
      <c r="K188" s="111" t="s">
        <v>887</v>
      </c>
    </row>
    <row r="189" spans="2:11" ht="13.2">
      <c r="B189" s="110" t="s">
        <v>921</v>
      </c>
      <c r="C189" s="110" t="s">
        <v>922</v>
      </c>
      <c r="D189" s="102" t="s">
        <v>923</v>
      </c>
      <c r="E189" s="110" t="s">
        <v>779</v>
      </c>
      <c r="F189" s="111" t="s">
        <v>885</v>
      </c>
      <c r="G189" s="110" t="s">
        <v>886</v>
      </c>
      <c r="H189" s="110" t="s">
        <v>713</v>
      </c>
      <c r="I189" s="116">
        <v>85</v>
      </c>
      <c r="J189" s="110" t="s">
        <v>532</v>
      </c>
      <c r="K189" s="111" t="s">
        <v>887</v>
      </c>
    </row>
    <row r="190" spans="2:11" ht="13.2">
      <c r="B190" s="110" t="s">
        <v>924</v>
      </c>
      <c r="C190" s="110" t="s">
        <v>925</v>
      </c>
      <c r="D190" s="102" t="s">
        <v>926</v>
      </c>
      <c r="E190" s="110" t="s">
        <v>779</v>
      </c>
      <c r="F190" s="111" t="s">
        <v>885</v>
      </c>
      <c r="G190" s="110" t="s">
        <v>886</v>
      </c>
      <c r="H190" s="110" t="s">
        <v>611</v>
      </c>
      <c r="I190" s="116">
        <v>100</v>
      </c>
      <c r="J190" s="110" t="s">
        <v>532</v>
      </c>
      <c r="K190" s="111" t="s">
        <v>887</v>
      </c>
    </row>
    <row r="191" spans="2:11" ht="13.2">
      <c r="B191" s="110" t="s">
        <v>927</v>
      </c>
      <c r="C191" s="110" t="s">
        <v>928</v>
      </c>
      <c r="D191" s="102" t="s">
        <v>929</v>
      </c>
      <c r="E191" s="110" t="s">
        <v>779</v>
      </c>
      <c r="F191" s="111" t="s">
        <v>885</v>
      </c>
      <c r="G191" s="110" t="s">
        <v>886</v>
      </c>
      <c r="H191" s="110" t="s">
        <v>619</v>
      </c>
      <c r="I191" s="111">
        <v>80</v>
      </c>
      <c r="J191" s="110" t="s">
        <v>532</v>
      </c>
      <c r="K191" s="111" t="s">
        <v>887</v>
      </c>
    </row>
    <row r="192" spans="2:11" ht="13.2">
      <c r="B192" s="110" t="s">
        <v>930</v>
      </c>
      <c r="C192" s="110" t="s">
        <v>931</v>
      </c>
      <c r="D192" s="102" t="s">
        <v>932</v>
      </c>
      <c r="E192" s="110" t="s">
        <v>779</v>
      </c>
      <c r="F192" s="111" t="s">
        <v>885</v>
      </c>
      <c r="G192" s="110" t="s">
        <v>886</v>
      </c>
      <c r="H192" s="110" t="s">
        <v>611</v>
      </c>
      <c r="I192" s="111">
        <v>120</v>
      </c>
      <c r="J192" s="110" t="s">
        <v>532</v>
      </c>
      <c r="K192" s="111" t="s">
        <v>887</v>
      </c>
    </row>
    <row r="193" spans="2:11" ht="13.2">
      <c r="B193" s="110" t="s">
        <v>933</v>
      </c>
      <c r="C193" s="110" t="s">
        <v>934</v>
      </c>
      <c r="D193" s="102" t="s">
        <v>935</v>
      </c>
      <c r="E193" s="110" t="s">
        <v>779</v>
      </c>
      <c r="F193" s="111" t="s">
        <v>885</v>
      </c>
      <c r="G193" s="110" t="s">
        <v>886</v>
      </c>
      <c r="H193" s="110" t="s">
        <v>619</v>
      </c>
      <c r="I193" s="111">
        <v>95</v>
      </c>
      <c r="J193" s="110" t="s">
        <v>532</v>
      </c>
      <c r="K193" s="111" t="s">
        <v>887</v>
      </c>
    </row>
    <row r="194" spans="2:11" ht="13.2">
      <c r="B194" s="110" t="s">
        <v>936</v>
      </c>
      <c r="C194" s="110" t="s">
        <v>937</v>
      </c>
      <c r="D194" s="102" t="s">
        <v>938</v>
      </c>
      <c r="E194" s="110" t="s">
        <v>779</v>
      </c>
      <c r="F194" s="111" t="s">
        <v>885</v>
      </c>
      <c r="G194" s="110" t="s">
        <v>886</v>
      </c>
      <c r="H194" s="110" t="s">
        <v>611</v>
      </c>
      <c r="I194" s="111">
        <v>85</v>
      </c>
      <c r="J194" s="110" t="s">
        <v>532</v>
      </c>
      <c r="K194" s="111" t="s">
        <v>887</v>
      </c>
    </row>
    <row r="195" spans="2:11" ht="13.2">
      <c r="B195" s="110" t="s">
        <v>939</v>
      </c>
      <c r="C195" s="110" t="s">
        <v>940</v>
      </c>
      <c r="D195" s="102" t="s">
        <v>941</v>
      </c>
      <c r="E195" s="110" t="s">
        <v>779</v>
      </c>
      <c r="F195" s="111" t="s">
        <v>885</v>
      </c>
      <c r="G195" s="110" t="s">
        <v>886</v>
      </c>
      <c r="H195" s="110" t="s">
        <v>619</v>
      </c>
      <c r="I195" s="116">
        <v>135</v>
      </c>
      <c r="J195" s="110" t="s">
        <v>532</v>
      </c>
      <c r="K195" s="111" t="s">
        <v>887</v>
      </c>
    </row>
    <row r="196" spans="2:11" ht="13.2">
      <c r="B196" s="110" t="s">
        <v>942</v>
      </c>
      <c r="C196" s="110" t="s">
        <v>943</v>
      </c>
      <c r="D196" s="102" t="s">
        <v>944</v>
      </c>
      <c r="E196" s="110" t="s">
        <v>779</v>
      </c>
      <c r="F196" s="111" t="s">
        <v>885</v>
      </c>
      <c r="G196" s="110" t="s">
        <v>886</v>
      </c>
      <c r="H196" s="110" t="s">
        <v>713</v>
      </c>
      <c r="I196" s="116">
        <v>80</v>
      </c>
      <c r="J196" s="110" t="s">
        <v>532</v>
      </c>
      <c r="K196" s="111" t="s">
        <v>887</v>
      </c>
    </row>
    <row r="197" spans="2:11" ht="13.2">
      <c r="B197" s="110" t="s">
        <v>945</v>
      </c>
      <c r="C197" s="110" t="s">
        <v>946</v>
      </c>
      <c r="D197" s="102" t="s">
        <v>947</v>
      </c>
      <c r="E197" s="110" t="s">
        <v>779</v>
      </c>
      <c r="F197" s="111" t="s">
        <v>885</v>
      </c>
      <c r="G197" s="110" t="s">
        <v>886</v>
      </c>
      <c r="H197" s="110" t="s">
        <v>668</v>
      </c>
      <c r="I197" s="116">
        <v>125</v>
      </c>
      <c r="J197" s="110" t="s">
        <v>532</v>
      </c>
      <c r="K197" s="111" t="s">
        <v>887</v>
      </c>
    </row>
    <row r="198" spans="2:11" ht="13.2">
      <c r="B198" s="110" t="s">
        <v>948</v>
      </c>
      <c r="C198" s="110" t="s">
        <v>949</v>
      </c>
      <c r="D198" s="102" t="s">
        <v>950</v>
      </c>
      <c r="E198" s="110" t="s">
        <v>779</v>
      </c>
      <c r="F198" s="111" t="s">
        <v>885</v>
      </c>
      <c r="G198" s="110" t="s">
        <v>886</v>
      </c>
      <c r="H198" s="110" t="s">
        <v>619</v>
      </c>
      <c r="I198" s="116">
        <v>50</v>
      </c>
      <c r="J198" s="110" t="s">
        <v>532</v>
      </c>
      <c r="K198" s="111" t="s">
        <v>887</v>
      </c>
    </row>
    <row r="199" spans="2:11" ht="13.2">
      <c r="B199" s="97" t="s">
        <v>951</v>
      </c>
      <c r="C199" s="97" t="s">
        <v>87</v>
      </c>
      <c r="D199" s="97" t="s">
        <v>952</v>
      </c>
      <c r="E199" s="97" t="s">
        <v>953</v>
      </c>
      <c r="F199" s="98" t="s">
        <v>885</v>
      </c>
      <c r="G199" s="97" t="s">
        <v>954</v>
      </c>
      <c r="H199" s="97" t="s">
        <v>619</v>
      </c>
      <c r="I199" s="98">
        <v>45</v>
      </c>
      <c r="J199" s="97" t="s">
        <v>867</v>
      </c>
      <c r="K199" s="98" t="s">
        <v>887</v>
      </c>
    </row>
    <row r="200" spans="2:11" ht="13.2">
      <c r="B200" s="110" t="s">
        <v>955</v>
      </c>
      <c r="C200" s="110" t="s">
        <v>956</v>
      </c>
      <c r="D200" s="102" t="s">
        <v>957</v>
      </c>
      <c r="E200" s="110" t="s">
        <v>873</v>
      </c>
      <c r="F200" s="111" t="s">
        <v>885</v>
      </c>
      <c r="G200" s="110" t="s">
        <v>958</v>
      </c>
      <c r="H200" s="110" t="s">
        <v>720</v>
      </c>
      <c r="I200" s="111">
        <v>30</v>
      </c>
      <c r="J200" s="110" t="s">
        <v>446</v>
      </c>
      <c r="K200" s="111" t="s">
        <v>887</v>
      </c>
    </row>
    <row r="201" spans="2:11" ht="13.2">
      <c r="B201" s="110" t="s">
        <v>959</v>
      </c>
      <c r="C201" s="110" t="s">
        <v>90</v>
      </c>
      <c r="D201" s="102" t="s">
        <v>960</v>
      </c>
      <c r="E201" s="110" t="s">
        <v>711</v>
      </c>
      <c r="F201" s="111" t="s">
        <v>885</v>
      </c>
      <c r="G201" s="110" t="s">
        <v>958</v>
      </c>
      <c r="H201" s="110" t="s">
        <v>658</v>
      </c>
      <c r="I201" s="111">
        <v>5</v>
      </c>
      <c r="J201" s="110" t="s">
        <v>452</v>
      </c>
      <c r="K201" s="111" t="s">
        <v>887</v>
      </c>
    </row>
    <row r="202" spans="2:11" ht="14.4"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</row>
    <row r="203" spans="2:11" ht="14.4"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</row>
    <row r="204" spans="2:11" ht="14.4"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</row>
    <row r="205" spans="2:11" ht="14.4"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</row>
    <row r="206" spans="2:11" ht="14.4"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</row>
    <row r="207" spans="2:11" ht="14.4"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</row>
    <row r="208" spans="2:11" ht="14.4"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</row>
    <row r="209" spans="2:11" ht="14.4"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</row>
    <row r="210" spans="2:11" ht="14.4"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</row>
    <row r="211" spans="2:11" ht="14.4"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</row>
    <row r="212" spans="2:11" ht="14.4"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</row>
    <row r="213" spans="2:11" ht="14.4"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</row>
    <row r="214" spans="2:11" ht="14.4"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</row>
    <row r="215" spans="2:11" ht="14.4"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</row>
    <row r="216" spans="2:11" ht="14.4"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</row>
    <row r="217" spans="2:11" ht="14.4"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</row>
    <row r="218" spans="2:11" ht="14.4"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</row>
    <row r="219" spans="2:11" ht="14.4"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</row>
    <row r="220" spans="2:11" ht="14.4"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</row>
    <row r="221" spans="2:11" ht="14.4"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</row>
    <row r="222" spans="2:11" ht="14.4"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</row>
    <row r="223" spans="2:11" ht="14.4"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</row>
    <row r="224" spans="2:11" ht="14.4"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</row>
    <row r="225" spans="2:11" ht="14.4"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</row>
    <row r="226" spans="2:11" ht="14.4"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</row>
    <row r="227" spans="2:11" ht="14.4"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</row>
    <row r="228" spans="2:11" ht="14.4"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</row>
    <row r="229" spans="2:11" ht="14.4"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</row>
    <row r="230" spans="2:11" ht="14.4"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</row>
    <row r="231" spans="2:11" ht="14.4"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</row>
    <row r="232" spans="2:11" ht="14.4"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</row>
    <row r="233" spans="2:11" ht="14.4"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</row>
    <row r="234" spans="2:11" ht="14.4"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</row>
    <row r="235" spans="2:11" ht="14.4"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</row>
    <row r="236" spans="2:11" ht="14.4"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</row>
    <row r="237" spans="2:11" ht="14.4"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</row>
    <row r="238" spans="2:11" ht="14.4"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</row>
    <row r="239" spans="2:11" ht="14.4"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</row>
    <row r="240" spans="2:11" ht="14.4"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</row>
    <row r="241" spans="2:11" ht="14.4"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</row>
    <row r="242" spans="2:11" ht="14.4"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</row>
    <row r="243" spans="2:11" ht="14.4"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</row>
    <row r="244" spans="2:11" ht="14.4"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</row>
    <row r="245" spans="2:11" ht="14.4"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</row>
    <row r="246" spans="2:11" ht="14.4"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</row>
    <row r="247" spans="2:11" ht="14.4"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</row>
    <row r="248" spans="2:11" ht="14.4"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</row>
    <row r="249" spans="2:11" ht="14.4"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</row>
    <row r="250" spans="2:11" ht="14.4"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</row>
    <row r="251" spans="2:11" ht="14.4"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</row>
    <row r="252" spans="2:11" ht="14.4"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</row>
    <row r="253" spans="2:11" ht="14.4"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</row>
    <row r="254" spans="2:11" ht="14.4"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</row>
    <row r="255" spans="2:11" ht="14.4"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</row>
    <row r="256" spans="2:11" ht="14.4"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</row>
    <row r="257" spans="2:11" ht="14.4"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</row>
    <row r="258" spans="2:11" ht="14.4"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</row>
    <row r="259" spans="2:11" ht="14.4"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</row>
    <row r="260" spans="2:11" ht="14.4"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</row>
    <row r="261" spans="2:11" ht="14.4"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</row>
    <row r="262" spans="2:11" ht="14.4"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</row>
    <row r="263" spans="2:11" ht="14.4"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</row>
    <row r="264" spans="2:11" ht="14.4"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</row>
    <row r="265" spans="2:11" ht="14.4"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</row>
    <row r="266" spans="2:11" ht="14.4"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</row>
    <row r="267" spans="2:11" ht="14.4"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</row>
    <row r="268" spans="2:11" ht="14.4"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</row>
    <row r="269" spans="2:11" ht="14.4"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</row>
    <row r="270" spans="2:11" ht="14.4"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</row>
    <row r="271" spans="2:11" ht="14.4"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</row>
    <row r="272" spans="2:11" ht="14.4"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</row>
    <row r="273" spans="2:11" ht="14.4"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</row>
    <row r="274" spans="2:11" ht="14.4"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</row>
    <row r="275" spans="2:11" ht="14.4"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</row>
    <row r="276" spans="2:11" ht="14.4"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</row>
    <row r="277" spans="2:11" ht="14.4"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</row>
    <row r="278" spans="2:11" ht="14.4"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</row>
    <row r="279" spans="2:11" ht="14.4"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</row>
    <row r="280" spans="2:11" ht="14.4"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</row>
    <row r="281" spans="2:11" ht="14.4"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</row>
    <row r="282" spans="2:11" ht="14.4"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</row>
    <row r="283" spans="2:11" ht="14.4"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</row>
    <row r="284" spans="2:11" ht="14.4"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</row>
    <row r="285" spans="2:11" ht="14.4"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</row>
    <row r="286" spans="2:11" ht="14.4"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</row>
    <row r="287" spans="2:11" ht="14.4"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</row>
    <row r="288" spans="2:11" ht="14.4"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</row>
    <row r="289" spans="2:11" ht="14.4"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</row>
    <row r="290" spans="2:11" ht="14.4"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</row>
    <row r="291" spans="2:11" ht="14.4"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</row>
    <row r="292" spans="2:11" ht="14.4"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</row>
    <row r="293" spans="2:11" ht="14.4"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</row>
    <row r="294" spans="2:11" ht="14.4"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</row>
    <row r="295" spans="2:11" ht="14.4"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</row>
    <row r="296" spans="2:11" ht="14.4"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</row>
    <row r="297" spans="2:11" ht="14.4"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</row>
    <row r="298" spans="2:11" ht="14.4"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</row>
    <row r="299" spans="2:11" ht="14.4"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</row>
    <row r="300" spans="2:11" ht="14.4"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</row>
    <row r="301" spans="2:11" ht="14.4"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</row>
    <row r="302" spans="2:11" ht="14.4"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</row>
    <row r="303" spans="2:11" ht="14.4"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</row>
    <row r="304" spans="2:11" ht="14.4"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</row>
    <row r="305" spans="2:11" ht="14.4"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</row>
    <row r="306" spans="2:11" ht="14.4"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</row>
    <row r="307" spans="2:11" ht="14.4"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</row>
    <row r="308" spans="2:11" ht="14.4"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</row>
    <row r="309" spans="2:11" ht="14.4"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</row>
    <row r="310" spans="2:11" ht="14.4"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</row>
    <row r="311" spans="2:11" ht="14.4"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</row>
    <row r="312" spans="2:11" ht="14.4"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</row>
    <row r="313" spans="2:11" ht="14.4"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</row>
    <row r="314" spans="2:11" ht="14.4"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</row>
    <row r="315" spans="2:11" ht="14.4"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</row>
    <row r="316" spans="2:11" ht="14.4"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</row>
    <row r="317" spans="2:11" ht="14.4"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</row>
    <row r="318" spans="2:11" ht="14.4"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</row>
    <row r="319" spans="2:11" ht="14.4"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</row>
    <row r="320" spans="2:11" ht="14.4"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</row>
    <row r="321" spans="2:11" ht="14.4"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</row>
    <row r="322" spans="2:11" ht="14.4"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</row>
    <row r="323" spans="2:11" ht="14.4"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</row>
    <row r="324" spans="2:11" ht="14.4"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</row>
    <row r="325" spans="2:11" ht="14.4"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</row>
    <row r="326" spans="2:11" ht="14.4"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</row>
    <row r="327" spans="2:11" ht="14.4"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</row>
    <row r="328" spans="2:11" ht="14.4"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</row>
    <row r="329" spans="2:11" ht="14.4"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</row>
    <row r="330" spans="2:11" ht="14.4"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</row>
    <row r="331" spans="2:11" ht="14.4"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</row>
    <row r="332" spans="2:11" ht="14.4"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</row>
    <row r="333" spans="2:11" ht="14.4"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</row>
    <row r="334" spans="2:11" ht="14.4"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</row>
    <row r="335" spans="2:11" ht="14.4"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</row>
    <row r="336" spans="2:11" ht="14.4"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</row>
    <row r="337" spans="2:11" ht="14.4"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</row>
    <row r="338" spans="2:11" ht="14.4"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</row>
    <row r="339" spans="2:11" ht="14.4"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</row>
    <row r="340" spans="2:11" ht="14.4"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</row>
    <row r="341" spans="2:11" ht="14.4"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</row>
    <row r="342" spans="2:11" ht="14.4"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</row>
    <row r="343" spans="2:11" ht="14.4"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</row>
    <row r="344" spans="2:11" ht="14.4"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</row>
    <row r="345" spans="2:11" ht="14.4"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</row>
    <row r="346" spans="2:11" ht="14.4"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</row>
    <row r="347" spans="2:11" ht="14.4"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</row>
    <row r="348" spans="2:11" ht="14.4"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</row>
    <row r="349" spans="2:11" ht="14.4"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</row>
    <row r="350" spans="2:11" ht="14.4"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</row>
    <row r="351" spans="2:11" ht="14.4"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</row>
    <row r="352" spans="2:11" ht="14.4"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</row>
    <row r="353" spans="2:11" ht="14.4"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</row>
    <row r="354" spans="2:11" ht="14.4"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</row>
    <row r="355" spans="2:11" ht="14.4"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</row>
    <row r="356" spans="2:11" ht="14.4"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</row>
    <row r="357" spans="2:11" ht="14.4"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</row>
    <row r="358" spans="2:11" ht="14.4"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</row>
    <row r="359" spans="2:11" ht="14.4"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</row>
    <row r="360" spans="2:11" ht="14.4"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</row>
    <row r="361" spans="2:11" ht="14.4"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</row>
    <row r="362" spans="2:11" ht="14.4"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</row>
    <row r="363" spans="2:11" ht="14.4"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</row>
    <row r="364" spans="2:11" ht="14.4"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</row>
    <row r="365" spans="2:11" ht="14.4"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</row>
    <row r="366" spans="2:11" ht="14.4"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</row>
    <row r="367" spans="2:11" ht="14.4"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</row>
    <row r="368" spans="2:11" ht="14.4"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</row>
    <row r="369" spans="2:11" ht="14.4"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</row>
    <row r="370" spans="2:11" ht="14.4"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</row>
    <row r="371" spans="2:11" ht="14.4"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</row>
    <row r="372" spans="2:11" ht="14.4"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</row>
    <row r="373" spans="2:11" ht="14.4"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</row>
    <row r="374" spans="2:11" ht="14.4"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</row>
    <row r="375" spans="2:11" ht="14.4"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</row>
    <row r="376" spans="2:11" ht="14.4"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</row>
    <row r="377" spans="2:11" ht="14.4"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</row>
    <row r="378" spans="2:11" ht="14.4"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</row>
    <row r="379" spans="2:11" ht="14.4"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</row>
    <row r="380" spans="2:11" ht="14.4"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</row>
    <row r="381" spans="2:11" ht="14.4"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</row>
    <row r="382" spans="2:11" ht="14.4"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</row>
    <row r="383" spans="2:11" ht="14.4"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</row>
    <row r="384" spans="2:11" ht="14.4"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</row>
    <row r="385" spans="2:11" ht="14.4"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</row>
    <row r="386" spans="2:11" ht="14.4"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</row>
    <row r="387" spans="2:11" ht="14.4"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</row>
    <row r="388" spans="2:11" ht="14.4"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</row>
    <row r="389" spans="2:11" ht="14.4"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</row>
    <row r="390" spans="2:11" ht="14.4"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</row>
    <row r="391" spans="2:11" ht="14.4"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</row>
    <row r="392" spans="2:11" ht="14.4"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</row>
    <row r="393" spans="2:11" ht="14.4"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</row>
    <row r="394" spans="2:11" ht="14.4"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</row>
    <row r="395" spans="2:11" ht="14.4"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</row>
    <row r="396" spans="2:11" ht="14.4"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</row>
    <row r="397" spans="2:11" ht="14.4"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</row>
    <row r="398" spans="2:11" ht="14.4"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</row>
    <row r="399" spans="2:11" ht="14.4"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</row>
    <row r="400" spans="2:11" ht="14.4"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</row>
    <row r="401" spans="2:11" ht="14.4"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</row>
    <row r="402" spans="2:11" ht="14.4"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</row>
    <row r="403" spans="2:11" ht="14.4"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</row>
    <row r="404" spans="2:11" ht="14.4"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</row>
    <row r="405" spans="2:11" ht="14.4"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</row>
    <row r="406" spans="2:11" ht="14.4"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</row>
    <row r="407" spans="2:11" ht="14.4"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</row>
    <row r="408" spans="2:11" ht="14.4"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</row>
    <row r="409" spans="2:11" ht="14.4"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</row>
    <row r="410" spans="2:11" ht="14.4"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</row>
    <row r="411" spans="2:11" ht="14.4"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</row>
    <row r="412" spans="2:11" ht="14.4"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</row>
    <row r="413" spans="2:11" ht="14.4"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</row>
    <row r="414" spans="2:11" ht="14.4"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</row>
    <row r="415" spans="2:11" ht="14.4"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</row>
    <row r="416" spans="2:11" ht="14.4"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</row>
    <row r="417" spans="2:11" ht="14.4"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</row>
    <row r="418" spans="2:11" ht="14.4"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</row>
    <row r="419" spans="2:11" ht="14.4"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</row>
    <row r="420" spans="2:11" ht="14.4"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</row>
    <row r="421" spans="2:11" ht="14.4"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</row>
    <row r="422" spans="2:11" ht="14.4"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</row>
    <row r="423" spans="2:11" ht="14.4"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</row>
    <row r="424" spans="2:11" ht="14.4"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</row>
    <row r="425" spans="2:11" ht="14.4"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</row>
    <row r="426" spans="2:11" ht="14.4"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</row>
    <row r="427" spans="2:11" ht="14.4"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</row>
    <row r="428" spans="2:11" ht="14.4"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</row>
    <row r="429" spans="2:11" ht="14.4"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</row>
    <row r="430" spans="2:11" ht="14.4"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</row>
    <row r="431" spans="2:11" ht="14.4"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</row>
    <row r="432" spans="2:11" ht="14.4"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</row>
    <row r="433" spans="2:11" ht="14.4"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</row>
    <row r="434" spans="2:11" ht="14.4"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</row>
    <row r="435" spans="2:11" ht="14.4"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</row>
    <row r="436" spans="2:11" ht="14.4"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</row>
    <row r="437" spans="2:11" ht="14.4"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</row>
    <row r="438" spans="2:11" ht="14.4"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</row>
    <row r="439" spans="2:11" ht="14.4"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</row>
    <row r="440" spans="2:11" ht="14.4"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</row>
    <row r="441" spans="2:11" ht="14.4"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</row>
    <row r="442" spans="2:11" ht="14.4"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</row>
    <row r="443" spans="2:11" ht="14.4"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</row>
    <row r="444" spans="2:11" ht="14.4"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</row>
    <row r="445" spans="2:11" ht="14.4"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</row>
    <row r="446" spans="2:11" ht="14.4"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</row>
    <row r="447" spans="2:11" ht="14.4"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</row>
    <row r="448" spans="2:11" ht="14.4"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</row>
    <row r="449" spans="2:11" ht="14.4"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</row>
    <row r="450" spans="2:11" ht="14.4"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</row>
    <row r="451" spans="2:11" ht="14.4"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</row>
    <row r="452" spans="2:11" ht="14.4"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</row>
    <row r="453" spans="2:11" ht="14.4"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</row>
    <row r="454" spans="2:11" ht="14.4"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</row>
    <row r="455" spans="2:11" ht="14.4"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</row>
    <row r="456" spans="2:11" ht="14.4"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</row>
    <row r="457" spans="2:11" ht="14.4"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</row>
    <row r="458" spans="2:11" ht="14.4"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</row>
    <row r="459" spans="2:11" ht="14.4"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</row>
    <row r="460" spans="2:11" ht="14.4"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</row>
    <row r="461" spans="2:11" ht="14.4"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</row>
    <row r="462" spans="2:11" ht="14.4"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</row>
    <row r="463" spans="2:11" ht="14.4"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</row>
    <row r="464" spans="2:11" ht="14.4"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</row>
    <row r="465" spans="2:11" ht="14.4"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</row>
    <row r="466" spans="2:11" ht="14.4"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</row>
    <row r="467" spans="2:11" ht="14.4"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</row>
    <row r="468" spans="2:11" ht="14.4"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</row>
    <row r="469" spans="2:11" ht="14.4"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</row>
    <row r="470" spans="2:11" ht="14.4"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</row>
    <row r="471" spans="2:11" ht="14.4"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</row>
    <row r="472" spans="2:11" ht="14.4"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</row>
    <row r="473" spans="2:11" ht="14.4"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</row>
    <row r="474" spans="2:11" ht="14.4"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</row>
    <row r="475" spans="2:11" ht="14.4"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</row>
    <row r="476" spans="2:11" ht="14.4"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</row>
    <row r="477" spans="2:11" ht="14.4"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</row>
    <row r="478" spans="2:11" ht="14.4"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</row>
    <row r="479" spans="2:11" ht="14.4"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</row>
    <row r="480" spans="2:11" ht="14.4"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</row>
    <row r="481" spans="2:11" ht="14.4"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</row>
    <row r="482" spans="2:11" ht="14.4"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</row>
    <row r="483" spans="2:11" ht="14.4"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</row>
    <row r="484" spans="2:11" ht="14.4"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</row>
    <row r="485" spans="2:11" ht="14.4"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</row>
    <row r="486" spans="2:11" ht="14.4"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</row>
    <row r="487" spans="2:11" ht="14.4"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</row>
    <row r="488" spans="2:11" ht="14.4"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</row>
    <row r="489" spans="2:11" ht="14.4"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</row>
    <row r="490" spans="2:11" ht="14.4"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</row>
    <row r="491" spans="2:11" ht="14.4"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</row>
    <row r="492" spans="2:11" ht="14.4"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</row>
    <row r="493" spans="2:11" ht="14.4"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</row>
    <row r="494" spans="2:11" ht="14.4"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</row>
    <row r="495" spans="2:11" ht="14.4"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</row>
    <row r="496" spans="2:11" ht="14.4"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</row>
    <row r="497" spans="2:11" ht="14.4"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</row>
    <row r="498" spans="2:11" ht="14.4"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</row>
    <row r="499" spans="2:11" ht="14.4"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</row>
    <row r="500" spans="2:11" ht="14.4"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</row>
    <row r="501" spans="2:11" ht="14.4"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</row>
    <row r="502" spans="2:11" ht="14.4"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</row>
    <row r="503" spans="2:11" ht="14.4"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</row>
    <row r="504" spans="2:11" ht="14.4"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</row>
    <row r="505" spans="2:11" ht="14.4"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</row>
    <row r="506" spans="2:11" ht="14.4"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</row>
    <row r="507" spans="2:11" ht="14.4"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</row>
    <row r="508" spans="2:11" ht="14.4"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</row>
    <row r="509" spans="2:11" ht="14.4"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</row>
    <row r="510" spans="2:11" ht="14.4"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</row>
    <row r="511" spans="2:11" ht="14.4"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</row>
    <row r="512" spans="2:11" ht="14.4"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</row>
    <row r="513" spans="2:11" ht="14.4"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</row>
    <row r="514" spans="2:11" ht="14.4"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</row>
    <row r="515" spans="2:11" ht="14.4"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</row>
    <row r="516" spans="2:11" ht="14.4"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</row>
    <row r="517" spans="2:11" ht="14.4"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</row>
    <row r="518" spans="2:11" ht="14.4"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</row>
    <row r="519" spans="2:11" ht="14.4"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</row>
    <row r="520" spans="2:11" ht="14.4">
      <c r="B520" s="117"/>
      <c r="C520" s="117"/>
      <c r="D520" s="117"/>
      <c r="E520" s="117"/>
      <c r="F520" s="117"/>
      <c r="G520" s="117"/>
      <c r="H520" s="117"/>
      <c r="I520" s="117"/>
      <c r="J520" s="117"/>
      <c r="K520" s="117"/>
    </row>
    <row r="521" spans="2:11" ht="14.4">
      <c r="B521" s="117"/>
      <c r="C521" s="117"/>
      <c r="D521" s="117"/>
      <c r="E521" s="117"/>
      <c r="F521" s="117"/>
      <c r="G521" s="117"/>
      <c r="H521" s="117"/>
      <c r="I521" s="117"/>
      <c r="J521" s="117"/>
      <c r="K521" s="117"/>
    </row>
    <row r="522" spans="2:11" ht="14.4">
      <c r="B522" s="117"/>
      <c r="C522" s="117"/>
      <c r="D522" s="117"/>
      <c r="E522" s="117"/>
      <c r="F522" s="117"/>
      <c r="G522" s="117"/>
      <c r="H522" s="117"/>
      <c r="I522" s="117"/>
      <c r="J522" s="117"/>
      <c r="K522" s="117"/>
    </row>
    <row r="523" spans="2:11" ht="14.4">
      <c r="B523" s="117"/>
      <c r="C523" s="117"/>
      <c r="D523" s="117"/>
      <c r="E523" s="117"/>
      <c r="F523" s="117"/>
      <c r="G523" s="117"/>
      <c r="H523" s="117"/>
      <c r="I523" s="117"/>
      <c r="J523" s="117"/>
      <c r="K523" s="117"/>
    </row>
    <row r="524" spans="2:11" ht="14.4">
      <c r="B524" s="117"/>
      <c r="C524" s="117"/>
      <c r="D524" s="117"/>
      <c r="E524" s="117"/>
      <c r="F524" s="117"/>
      <c r="G524" s="117"/>
      <c r="H524" s="117"/>
      <c r="I524" s="117"/>
      <c r="J524" s="117"/>
      <c r="K524" s="117"/>
    </row>
    <row r="525" spans="2:11" ht="14.4"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</row>
    <row r="526" spans="2:11" ht="14.4">
      <c r="B526" s="117"/>
      <c r="C526" s="117"/>
      <c r="D526" s="117"/>
      <c r="E526" s="117"/>
      <c r="F526" s="117"/>
      <c r="G526" s="117"/>
      <c r="H526" s="117"/>
      <c r="I526" s="117"/>
      <c r="J526" s="117"/>
      <c r="K526" s="117"/>
    </row>
    <row r="527" spans="2:11" ht="14.4">
      <c r="B527" s="117"/>
      <c r="C527" s="117"/>
      <c r="D527" s="117"/>
      <c r="E527" s="117"/>
      <c r="F527" s="117"/>
      <c r="G527" s="117"/>
      <c r="H527" s="117"/>
      <c r="I527" s="117"/>
      <c r="J527" s="117"/>
      <c r="K527" s="117"/>
    </row>
    <row r="528" spans="2:11" ht="14.4">
      <c r="B528" s="117"/>
      <c r="C528" s="117"/>
      <c r="D528" s="117"/>
      <c r="E528" s="117"/>
      <c r="F528" s="117"/>
      <c r="G528" s="117"/>
      <c r="H528" s="117"/>
      <c r="I528" s="117"/>
      <c r="J528" s="117"/>
      <c r="K528" s="117"/>
    </row>
    <row r="529" spans="2:11" ht="14.4">
      <c r="B529" s="117"/>
      <c r="C529" s="117"/>
      <c r="D529" s="117"/>
      <c r="E529" s="117"/>
      <c r="F529" s="117"/>
      <c r="G529" s="117"/>
      <c r="H529" s="117"/>
      <c r="I529" s="117"/>
      <c r="J529" s="117"/>
      <c r="K529" s="117"/>
    </row>
    <row r="530" spans="2:11" ht="14.4">
      <c r="B530" s="117"/>
      <c r="C530" s="117"/>
      <c r="D530" s="117"/>
      <c r="E530" s="117"/>
      <c r="F530" s="117"/>
      <c r="G530" s="117"/>
      <c r="H530" s="117"/>
      <c r="I530" s="117"/>
      <c r="J530" s="117"/>
      <c r="K530" s="117"/>
    </row>
    <row r="531" spans="2:11" ht="14.4">
      <c r="B531" s="117"/>
      <c r="C531" s="117"/>
      <c r="D531" s="117"/>
      <c r="E531" s="117"/>
      <c r="F531" s="117"/>
      <c r="G531" s="117"/>
      <c r="H531" s="117"/>
      <c r="I531" s="117"/>
      <c r="J531" s="117"/>
      <c r="K531" s="117"/>
    </row>
    <row r="532" spans="2:11" ht="14.4">
      <c r="B532" s="117"/>
      <c r="C532" s="117"/>
      <c r="D532" s="117"/>
      <c r="E532" s="117"/>
      <c r="F532" s="117"/>
      <c r="G532" s="117"/>
      <c r="H532" s="117"/>
      <c r="I532" s="117"/>
      <c r="J532" s="117"/>
      <c r="K532" s="117"/>
    </row>
    <row r="533" spans="2:11" ht="14.4">
      <c r="B533" s="117"/>
      <c r="C533" s="117"/>
      <c r="D533" s="117"/>
      <c r="E533" s="117"/>
      <c r="F533" s="117"/>
      <c r="G533" s="117"/>
      <c r="H533" s="117"/>
      <c r="I533" s="117"/>
      <c r="J533" s="117"/>
      <c r="K533" s="117"/>
    </row>
    <row r="534" spans="2:11" ht="14.4">
      <c r="B534" s="117"/>
      <c r="C534" s="117"/>
      <c r="D534" s="117"/>
      <c r="E534" s="117"/>
      <c r="F534" s="117"/>
      <c r="G534" s="117"/>
      <c r="H534" s="117"/>
      <c r="I534" s="117"/>
      <c r="J534" s="117"/>
      <c r="K534" s="117"/>
    </row>
    <row r="535" spans="2:11" ht="14.4">
      <c r="B535" s="117"/>
      <c r="C535" s="117"/>
      <c r="D535" s="117"/>
      <c r="E535" s="117"/>
      <c r="F535" s="117"/>
      <c r="G535" s="117"/>
      <c r="H535" s="117"/>
      <c r="I535" s="117"/>
      <c r="J535" s="117"/>
      <c r="K535" s="117"/>
    </row>
    <row r="536" spans="2:11" ht="14.4"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</row>
    <row r="537" spans="2:11" ht="14.4">
      <c r="B537" s="117"/>
      <c r="C537" s="117"/>
      <c r="D537" s="117"/>
      <c r="E537" s="117"/>
      <c r="F537" s="117"/>
      <c r="G537" s="117"/>
      <c r="H537" s="117"/>
      <c r="I537" s="117"/>
      <c r="J537" s="117"/>
      <c r="K537" s="117"/>
    </row>
    <row r="538" spans="2:11" ht="14.4">
      <c r="B538" s="117"/>
      <c r="C538" s="117"/>
      <c r="D538" s="117"/>
      <c r="E538" s="117"/>
      <c r="F538" s="117"/>
      <c r="G538" s="117"/>
      <c r="H538" s="117"/>
      <c r="I538" s="117"/>
      <c r="J538" s="117"/>
      <c r="K538" s="117"/>
    </row>
    <row r="539" spans="2:11" ht="14.4">
      <c r="B539" s="117"/>
      <c r="C539" s="117"/>
      <c r="D539" s="117"/>
      <c r="E539" s="117"/>
      <c r="F539" s="117"/>
      <c r="G539" s="117"/>
      <c r="H539" s="117"/>
      <c r="I539" s="117"/>
      <c r="J539" s="117"/>
      <c r="K539" s="117"/>
    </row>
    <row r="540" spans="2:11" ht="14.4">
      <c r="B540" s="117"/>
      <c r="C540" s="117"/>
      <c r="D540" s="117"/>
      <c r="E540" s="117"/>
      <c r="F540" s="117"/>
      <c r="G540" s="117"/>
      <c r="H540" s="117"/>
      <c r="I540" s="117"/>
      <c r="J540" s="117"/>
      <c r="K540" s="117"/>
    </row>
    <row r="541" spans="2:11" ht="14.4">
      <c r="B541" s="117"/>
      <c r="C541" s="117"/>
      <c r="D541" s="117"/>
      <c r="E541" s="117"/>
      <c r="F541" s="117"/>
      <c r="G541" s="117"/>
      <c r="H541" s="117"/>
      <c r="I541" s="117"/>
      <c r="J541" s="117"/>
      <c r="K541" s="117"/>
    </row>
    <row r="542" spans="2:11" ht="14.4">
      <c r="B542" s="117"/>
      <c r="C542" s="117"/>
      <c r="D542" s="117"/>
      <c r="E542" s="117"/>
      <c r="F542" s="117"/>
      <c r="G542" s="117"/>
      <c r="H542" s="117"/>
      <c r="I542" s="117"/>
      <c r="J542" s="117"/>
      <c r="K542" s="117"/>
    </row>
    <row r="543" spans="2:11" ht="14.4">
      <c r="B543" s="117"/>
      <c r="C543" s="117"/>
      <c r="D543" s="117"/>
      <c r="E543" s="117"/>
      <c r="F543" s="117"/>
      <c r="G543" s="117"/>
      <c r="H543" s="117"/>
      <c r="I543" s="117"/>
      <c r="J543" s="117"/>
      <c r="K543" s="117"/>
    </row>
    <row r="544" spans="2:11" ht="14.4">
      <c r="B544" s="117"/>
      <c r="C544" s="117"/>
      <c r="D544" s="117"/>
      <c r="E544" s="117"/>
      <c r="F544" s="117"/>
      <c r="G544" s="117"/>
      <c r="H544" s="117"/>
      <c r="I544" s="117"/>
      <c r="J544" s="117"/>
      <c r="K544" s="117"/>
    </row>
    <row r="545" spans="2:11" ht="14.4">
      <c r="B545" s="117"/>
      <c r="C545" s="117"/>
      <c r="D545" s="117"/>
      <c r="E545" s="117"/>
      <c r="F545" s="117"/>
      <c r="G545" s="117"/>
      <c r="H545" s="117"/>
      <c r="I545" s="117"/>
      <c r="J545" s="117"/>
      <c r="K545" s="117"/>
    </row>
    <row r="546" spans="2:11" ht="14.4">
      <c r="B546" s="117"/>
      <c r="C546" s="117"/>
      <c r="D546" s="117"/>
      <c r="E546" s="117"/>
      <c r="F546" s="117"/>
      <c r="G546" s="117"/>
      <c r="H546" s="117"/>
      <c r="I546" s="117"/>
      <c r="J546" s="117"/>
      <c r="K546" s="117"/>
    </row>
    <row r="547" spans="2:11" ht="14.4">
      <c r="B547" s="117"/>
      <c r="C547" s="117"/>
      <c r="D547" s="117"/>
      <c r="E547" s="117"/>
      <c r="F547" s="117"/>
      <c r="G547" s="117"/>
      <c r="H547" s="117"/>
      <c r="I547" s="117"/>
      <c r="J547" s="117"/>
      <c r="K547" s="117"/>
    </row>
    <row r="548" spans="2:11" ht="14.4">
      <c r="B548" s="117"/>
      <c r="C548" s="117"/>
      <c r="D548" s="117"/>
      <c r="E548" s="117"/>
      <c r="F548" s="117"/>
      <c r="G548" s="117"/>
      <c r="H548" s="117"/>
      <c r="I548" s="117"/>
      <c r="J548" s="117"/>
      <c r="K548" s="117"/>
    </row>
    <row r="549" spans="2:11" ht="14.4">
      <c r="B549" s="117"/>
      <c r="C549" s="117"/>
      <c r="D549" s="117"/>
      <c r="E549" s="117"/>
      <c r="F549" s="117"/>
      <c r="G549" s="117"/>
      <c r="H549" s="117"/>
      <c r="I549" s="117"/>
      <c r="J549" s="117"/>
      <c r="K549" s="117"/>
    </row>
    <row r="550" spans="2:11" ht="14.4">
      <c r="B550" s="117"/>
      <c r="C550" s="117"/>
      <c r="D550" s="117"/>
      <c r="E550" s="117"/>
      <c r="F550" s="117"/>
      <c r="G550" s="117"/>
      <c r="H550" s="117"/>
      <c r="I550" s="117"/>
      <c r="J550" s="117"/>
      <c r="K550" s="117"/>
    </row>
    <row r="551" spans="2:11" ht="14.4">
      <c r="B551" s="117"/>
      <c r="C551" s="117"/>
      <c r="D551" s="117"/>
      <c r="E551" s="117"/>
      <c r="F551" s="117"/>
      <c r="G551" s="117"/>
      <c r="H551" s="117"/>
      <c r="I551" s="117"/>
      <c r="J551" s="117"/>
      <c r="K551" s="117"/>
    </row>
    <row r="552" spans="2:11" ht="14.4">
      <c r="B552" s="117"/>
      <c r="C552" s="117"/>
      <c r="D552" s="117"/>
      <c r="E552" s="117"/>
      <c r="F552" s="117"/>
      <c r="G552" s="117"/>
      <c r="H552" s="117"/>
      <c r="I552" s="117"/>
      <c r="J552" s="117"/>
      <c r="K552" s="117"/>
    </row>
    <row r="553" spans="2:11" ht="14.4">
      <c r="B553" s="117"/>
      <c r="C553" s="117"/>
      <c r="D553" s="117"/>
      <c r="E553" s="117"/>
      <c r="F553" s="117"/>
      <c r="G553" s="117"/>
      <c r="H553" s="117"/>
      <c r="I553" s="117"/>
      <c r="J553" s="117"/>
      <c r="K553" s="117"/>
    </row>
    <row r="554" spans="2:11" ht="14.4">
      <c r="B554" s="117"/>
      <c r="C554" s="117"/>
      <c r="D554" s="117"/>
      <c r="E554" s="117"/>
      <c r="F554" s="117"/>
      <c r="G554" s="117"/>
      <c r="H554" s="117"/>
      <c r="I554" s="117"/>
      <c r="J554" s="117"/>
      <c r="K554" s="117"/>
    </row>
    <row r="555" spans="2:11" ht="14.4">
      <c r="B555" s="117"/>
      <c r="C555" s="117"/>
      <c r="D555" s="117"/>
      <c r="E555" s="117"/>
      <c r="F555" s="117"/>
      <c r="G555" s="117"/>
      <c r="H555" s="117"/>
      <c r="I555" s="117"/>
      <c r="J555" s="117"/>
      <c r="K555" s="117"/>
    </row>
    <row r="556" spans="2:11" ht="14.4">
      <c r="B556" s="117"/>
      <c r="C556" s="117"/>
      <c r="D556" s="117"/>
      <c r="E556" s="117"/>
      <c r="F556" s="117"/>
      <c r="G556" s="117"/>
      <c r="H556" s="117"/>
      <c r="I556" s="117"/>
      <c r="J556" s="117"/>
      <c r="K556" s="117"/>
    </row>
    <row r="557" spans="2:11" ht="14.4">
      <c r="B557" s="117"/>
      <c r="C557" s="117"/>
      <c r="D557" s="117"/>
      <c r="E557" s="117"/>
      <c r="F557" s="117"/>
      <c r="G557" s="117"/>
      <c r="H557" s="117"/>
      <c r="I557" s="117"/>
      <c r="J557" s="117"/>
      <c r="K557" s="117"/>
    </row>
    <row r="558" spans="2:11" ht="14.4">
      <c r="B558" s="117"/>
      <c r="C558" s="117"/>
      <c r="D558" s="117"/>
      <c r="E558" s="117"/>
      <c r="F558" s="117"/>
      <c r="G558" s="117"/>
      <c r="H558" s="117"/>
      <c r="I558" s="117"/>
      <c r="J558" s="117"/>
      <c r="K558" s="117"/>
    </row>
    <row r="559" spans="2:11" ht="14.4">
      <c r="B559" s="117"/>
      <c r="C559" s="117"/>
      <c r="D559" s="117"/>
      <c r="E559" s="117"/>
      <c r="F559" s="117"/>
      <c r="G559" s="117"/>
      <c r="H559" s="117"/>
      <c r="I559" s="117"/>
      <c r="J559" s="117"/>
      <c r="K559" s="117"/>
    </row>
    <row r="560" spans="2:11" ht="14.4">
      <c r="B560" s="117"/>
      <c r="C560" s="117"/>
      <c r="D560" s="117"/>
      <c r="E560" s="117"/>
      <c r="F560" s="117"/>
      <c r="G560" s="117"/>
      <c r="H560" s="117"/>
      <c r="I560" s="117"/>
      <c r="J560" s="117"/>
      <c r="K560" s="117"/>
    </row>
    <row r="561" spans="2:11" ht="14.4">
      <c r="B561" s="117"/>
      <c r="C561" s="117"/>
      <c r="D561" s="117"/>
      <c r="E561" s="117"/>
      <c r="F561" s="117"/>
      <c r="G561" s="117"/>
      <c r="H561" s="117"/>
      <c r="I561" s="117"/>
      <c r="J561" s="117"/>
      <c r="K561" s="117"/>
    </row>
    <row r="562" spans="2:11" ht="14.4">
      <c r="B562" s="117"/>
      <c r="C562" s="117"/>
      <c r="D562" s="117"/>
      <c r="E562" s="117"/>
      <c r="F562" s="117"/>
      <c r="G562" s="117"/>
      <c r="H562" s="117"/>
      <c r="I562" s="117"/>
      <c r="J562" s="117"/>
      <c r="K562" s="117"/>
    </row>
    <row r="563" spans="2:11" ht="14.4">
      <c r="B563" s="117"/>
      <c r="C563" s="117"/>
      <c r="D563" s="117"/>
      <c r="E563" s="117"/>
      <c r="F563" s="117"/>
      <c r="G563" s="117"/>
      <c r="H563" s="117"/>
      <c r="I563" s="117"/>
      <c r="J563" s="117"/>
      <c r="K563" s="117"/>
    </row>
    <row r="564" spans="2:11" ht="14.4">
      <c r="B564" s="117"/>
      <c r="C564" s="117"/>
      <c r="D564" s="117"/>
      <c r="E564" s="117"/>
      <c r="F564" s="117"/>
      <c r="G564" s="117"/>
      <c r="H564" s="117"/>
      <c r="I564" s="117"/>
      <c r="J564" s="117"/>
      <c r="K564" s="117"/>
    </row>
    <row r="565" spans="2:11" ht="14.4"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</row>
    <row r="566" spans="2:11" ht="14.4"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</row>
    <row r="567" spans="2:11" ht="14.4"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</row>
    <row r="568" spans="2:11" ht="14.4"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</row>
    <row r="569" spans="2:11" ht="14.4"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</row>
    <row r="570" spans="2:11" ht="14.4"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</row>
    <row r="571" spans="2:11" ht="14.4"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</row>
    <row r="572" spans="2:11" ht="14.4"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</row>
    <row r="573" spans="2:11" ht="14.4"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</row>
    <row r="574" spans="2:11" ht="14.4"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</row>
    <row r="575" spans="2:11" ht="14.4"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</row>
    <row r="576" spans="2:11" ht="14.4"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</row>
    <row r="577" spans="2:11" ht="14.4"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</row>
    <row r="578" spans="2:11" ht="14.4"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</row>
    <row r="579" spans="2:11" ht="14.4"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</row>
    <row r="580" spans="2:11" ht="14.4"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</row>
    <row r="581" spans="2:11" ht="14.4"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</row>
    <row r="582" spans="2:11" ht="14.4"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</row>
    <row r="583" spans="2:11" ht="14.4"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</row>
    <row r="584" spans="2:11" ht="14.4"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</row>
    <row r="585" spans="2:11" ht="14.4"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</row>
    <row r="586" spans="2:11" ht="14.4"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</row>
    <row r="587" spans="2:11" ht="14.4"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</row>
    <row r="588" spans="2:11" ht="14.4"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</row>
    <row r="589" spans="2:11" ht="14.4"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</row>
    <row r="590" spans="2:11" ht="14.4"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</row>
    <row r="591" spans="2:11" ht="14.4"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</row>
    <row r="592" spans="2:11" ht="14.4"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</row>
    <row r="593" spans="2:11" ht="14.4"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</row>
    <row r="594" spans="2:11" ht="14.4"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</row>
    <row r="595" spans="2:11" ht="14.4"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</row>
    <row r="596" spans="2:11" ht="14.4"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</row>
    <row r="597" spans="2:11" ht="14.4"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</row>
    <row r="598" spans="2:11" ht="14.4"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</row>
    <row r="599" spans="2:11" ht="14.4"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</row>
    <row r="600" spans="2:11" ht="14.4"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</row>
    <row r="601" spans="2:11" ht="14.4"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</row>
    <row r="602" spans="2:11" ht="14.4"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</row>
    <row r="603" spans="2:11" ht="14.4"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</row>
    <row r="604" spans="2:11" ht="14.4"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</row>
    <row r="605" spans="2:11" ht="14.4"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</row>
    <row r="606" spans="2:11" ht="14.4"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</row>
    <row r="607" spans="2:11" ht="14.4"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</row>
    <row r="608" spans="2:11" ht="14.4"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</row>
    <row r="609" spans="2:11" ht="14.4"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</row>
    <row r="610" spans="2:11" ht="14.4"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</row>
    <row r="611" spans="2:11" ht="14.4"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</row>
    <row r="612" spans="2:11" ht="14.4"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</row>
    <row r="613" spans="2:11" ht="14.4"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</row>
    <row r="614" spans="2:11" ht="14.4"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</row>
    <row r="615" spans="2:11" ht="14.4"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</row>
    <row r="616" spans="2:11" ht="14.4"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</row>
    <row r="617" spans="2:11" ht="14.4"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</row>
    <row r="618" spans="2:11" ht="14.4"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</row>
    <row r="619" spans="2:11" ht="14.4"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</row>
    <row r="620" spans="2:11" ht="14.4"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</row>
    <row r="621" spans="2:11" ht="14.4"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</row>
    <row r="622" spans="2:11" ht="14.4"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</row>
    <row r="623" spans="2:11" ht="14.4"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</row>
    <row r="624" spans="2:11" ht="14.4"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</row>
    <row r="625" spans="2:11" ht="14.4"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</row>
    <row r="626" spans="2:11" ht="14.4"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</row>
    <row r="627" spans="2:11" ht="14.4"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</row>
    <row r="628" spans="2:11" ht="14.4"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</row>
    <row r="629" spans="2:11" ht="14.4"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</row>
    <row r="630" spans="2:11" ht="14.4"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</row>
    <row r="631" spans="2:11" ht="14.4"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</row>
    <row r="632" spans="2:11" ht="14.4"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</row>
    <row r="633" spans="2:11" ht="14.4"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</row>
    <row r="634" spans="2:11" ht="14.4"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</row>
    <row r="635" spans="2:11" ht="14.4"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</row>
    <row r="636" spans="2:11" ht="14.4"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</row>
    <row r="637" spans="2:11" ht="14.4"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</row>
    <row r="638" spans="2:11" ht="14.4"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</row>
    <row r="639" spans="2:11" ht="14.4"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</row>
    <row r="640" spans="2:11" ht="14.4"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</row>
    <row r="641" spans="2:11" ht="14.4"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</row>
    <row r="642" spans="2:11" ht="14.4"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</row>
    <row r="643" spans="2:11" ht="14.4"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</row>
    <row r="644" spans="2:11" ht="14.4"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</row>
    <row r="645" spans="2:11" ht="14.4"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</row>
    <row r="646" spans="2:11" ht="14.4"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</row>
    <row r="647" spans="2:11" ht="14.4"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</row>
    <row r="648" spans="2:11" ht="14.4"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</row>
    <row r="649" spans="2:11" ht="14.4"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</row>
    <row r="650" spans="2:11" ht="14.4"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</row>
    <row r="651" spans="2:11" ht="14.4"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</row>
    <row r="652" spans="2:11" ht="14.4"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</row>
    <row r="653" spans="2:11" ht="14.4"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</row>
    <row r="654" spans="2:11" ht="14.4"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</row>
    <row r="655" spans="2:11" ht="14.4"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</row>
    <row r="656" spans="2:11" ht="14.4"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</row>
    <row r="657" spans="2:11" ht="14.4"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</row>
    <row r="658" spans="2:11" ht="14.4"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</row>
    <row r="659" spans="2:11" ht="14.4"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</row>
    <row r="660" spans="2:11" ht="14.4"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</row>
    <row r="661" spans="2:11" ht="14.4"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</row>
    <row r="662" spans="2:11" ht="14.4"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</row>
    <row r="663" spans="2:11" ht="14.4"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</row>
    <row r="664" spans="2:11" ht="14.4"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</row>
    <row r="665" spans="2:11" ht="14.4"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</row>
    <row r="666" spans="2:11" ht="14.4"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</row>
    <row r="667" spans="2:11" ht="14.4"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</row>
    <row r="668" spans="2:11" ht="14.4"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</row>
    <row r="669" spans="2:11" ht="14.4"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</row>
    <row r="670" spans="2:11" ht="14.4"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</row>
    <row r="671" spans="2:11" ht="14.4"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</row>
    <row r="672" spans="2:11" ht="14.4"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</row>
    <row r="673" spans="2:11" ht="14.4"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</row>
    <row r="674" spans="2:11" ht="14.4"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</row>
    <row r="675" spans="2:11" ht="14.4"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</row>
    <row r="676" spans="2:11" ht="14.4"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</row>
    <row r="677" spans="2:11" ht="14.4"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</row>
    <row r="678" spans="2:11" ht="14.4"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</row>
    <row r="679" spans="2:11" ht="14.4"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</row>
    <row r="680" spans="2:11" ht="14.4"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</row>
    <row r="681" spans="2:11" ht="14.4"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</row>
    <row r="682" spans="2:11" ht="14.4"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</row>
    <row r="683" spans="2:11" ht="14.4"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</row>
    <row r="684" spans="2:11" ht="14.4"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</row>
    <row r="685" spans="2:11" ht="14.4"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</row>
    <row r="686" spans="2:11" ht="14.4"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</row>
    <row r="687" spans="2:11" ht="14.4"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</row>
    <row r="688" spans="2:11" ht="14.4"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</row>
    <row r="689" spans="2:11" ht="14.4"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</row>
    <row r="690" spans="2:11" ht="14.4"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</row>
    <row r="691" spans="2:11" ht="14.4"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</row>
    <row r="692" spans="2:11" ht="14.4"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</row>
    <row r="693" spans="2:11" ht="14.4"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</row>
    <row r="694" spans="2:11" ht="14.4"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</row>
    <row r="695" spans="2:11" ht="14.4"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</row>
    <row r="696" spans="2:11" ht="14.4"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</row>
    <row r="697" spans="2:11" ht="14.4"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</row>
    <row r="698" spans="2:11" ht="14.4"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</row>
    <row r="699" spans="2:11" ht="14.4"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</row>
    <row r="700" spans="2:11" ht="14.4"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</row>
    <row r="701" spans="2:11" ht="14.4"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</row>
    <row r="702" spans="2:11" ht="14.4"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</row>
    <row r="703" spans="2:11" ht="14.4"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</row>
    <row r="704" spans="2:11" ht="14.4"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</row>
    <row r="705" spans="2:11" ht="14.4"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</row>
    <row r="706" spans="2:11" ht="14.4"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</row>
    <row r="707" spans="2:11" ht="14.4"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</row>
    <row r="708" spans="2:11" ht="14.4"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</row>
    <row r="709" spans="2:11" ht="14.4"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</row>
    <row r="710" spans="2:11" ht="14.4"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</row>
    <row r="711" spans="2:11" ht="14.4"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</row>
    <row r="712" spans="2:11" ht="14.4"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</row>
    <row r="713" spans="2:11" ht="14.4"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</row>
    <row r="714" spans="2:11" ht="14.4"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</row>
    <row r="715" spans="2:11" ht="14.4"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</row>
    <row r="716" spans="2:11" ht="14.4"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</row>
    <row r="717" spans="2:11" ht="14.4"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</row>
    <row r="718" spans="2:11" ht="14.4"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</row>
    <row r="719" spans="2:11" ht="14.4"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</row>
    <row r="720" spans="2:11" ht="14.4"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</row>
    <row r="721" spans="2:11" ht="14.4"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</row>
    <row r="722" spans="2:11" ht="14.4"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</row>
    <row r="723" spans="2:11" ht="14.4"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</row>
    <row r="724" spans="2:11" ht="14.4"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</row>
    <row r="725" spans="2:11" ht="14.4"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</row>
    <row r="726" spans="2:11" ht="14.4"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</row>
    <row r="727" spans="2:11" ht="14.4"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</row>
    <row r="728" spans="2:11" ht="14.4"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</row>
    <row r="729" spans="2:11" ht="14.4"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</row>
    <row r="730" spans="2:11" ht="14.4"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</row>
    <row r="731" spans="2:11" ht="14.4"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</row>
    <row r="732" spans="2:11" ht="14.4"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</row>
    <row r="733" spans="2:11" ht="14.4"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</row>
    <row r="734" spans="2:11" ht="14.4"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</row>
    <row r="735" spans="2:11" ht="14.4"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</row>
    <row r="736" spans="2:11" ht="14.4"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</row>
    <row r="737" spans="2:11" ht="14.4"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</row>
    <row r="738" spans="2:11" ht="14.4"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</row>
    <row r="739" spans="2:11" ht="14.4"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</row>
    <row r="740" spans="2:11" ht="14.4"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</row>
    <row r="741" spans="2:11" ht="14.4"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</row>
    <row r="742" spans="2:11" ht="14.4"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</row>
    <row r="743" spans="2:11" ht="14.4"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</row>
    <row r="744" spans="2:11" ht="14.4"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</row>
    <row r="745" spans="2:11" ht="14.4"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</row>
    <row r="746" spans="2:11" ht="14.4"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</row>
    <row r="747" spans="2:11" ht="14.4"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</row>
    <row r="748" spans="2:11" ht="14.4"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</row>
    <row r="749" spans="2:11" ht="14.4"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</row>
    <row r="750" spans="2:11" ht="14.4"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</row>
    <row r="751" spans="2:11" ht="14.4"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</row>
    <row r="752" spans="2:11" ht="14.4"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</row>
    <row r="753" spans="2:11" ht="14.4"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</row>
    <row r="754" spans="2:11" ht="14.4"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</row>
    <row r="755" spans="2:11" ht="14.4"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</row>
    <row r="756" spans="2:11" ht="14.4"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</row>
    <row r="757" spans="2:11" ht="14.4"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</row>
    <row r="758" spans="2:11" ht="14.4"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</row>
    <row r="759" spans="2:11" ht="14.4"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</row>
    <row r="760" spans="2:11" ht="14.4"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</row>
    <row r="761" spans="2:11" ht="14.4"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</row>
    <row r="762" spans="2:11" ht="14.4"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</row>
    <row r="763" spans="2:11" ht="14.4">
      <c r="B763" s="117"/>
      <c r="C763" s="117"/>
      <c r="D763" s="117"/>
      <c r="E763" s="117"/>
      <c r="F763" s="117"/>
      <c r="G763" s="117"/>
      <c r="H763" s="117"/>
      <c r="I763" s="117"/>
      <c r="J763" s="117"/>
      <c r="K763" s="117"/>
    </row>
    <row r="764" spans="2:11" ht="14.4">
      <c r="B764" s="117"/>
      <c r="C764" s="117"/>
      <c r="D764" s="117"/>
      <c r="E764" s="117"/>
      <c r="F764" s="117"/>
      <c r="G764" s="117"/>
      <c r="H764" s="117"/>
      <c r="I764" s="117"/>
      <c r="J764" s="117"/>
      <c r="K764" s="117"/>
    </row>
    <row r="765" spans="2:11" ht="14.4">
      <c r="B765" s="117"/>
      <c r="C765" s="117"/>
      <c r="D765" s="117"/>
      <c r="E765" s="117"/>
      <c r="F765" s="117"/>
      <c r="G765" s="117"/>
      <c r="H765" s="117"/>
      <c r="I765" s="117"/>
      <c r="J765" s="117"/>
      <c r="K765" s="117"/>
    </row>
    <row r="766" spans="2:11" ht="14.4">
      <c r="B766" s="117"/>
      <c r="C766" s="117"/>
      <c r="D766" s="117"/>
      <c r="E766" s="117"/>
      <c r="F766" s="117"/>
      <c r="G766" s="117"/>
      <c r="H766" s="117"/>
      <c r="I766" s="117"/>
      <c r="J766" s="117"/>
      <c r="K766" s="117"/>
    </row>
    <row r="767" spans="2:11" ht="14.4">
      <c r="B767" s="117"/>
      <c r="C767" s="117"/>
      <c r="D767" s="117"/>
      <c r="E767" s="117"/>
      <c r="F767" s="117"/>
      <c r="G767" s="117"/>
      <c r="H767" s="117"/>
      <c r="I767" s="117"/>
      <c r="J767" s="117"/>
      <c r="K767" s="117"/>
    </row>
    <row r="768" spans="2:11" ht="14.4">
      <c r="B768" s="117"/>
      <c r="C768" s="117"/>
      <c r="D768" s="117"/>
      <c r="E768" s="117"/>
      <c r="F768" s="117"/>
      <c r="G768" s="117"/>
      <c r="H768" s="117"/>
      <c r="I768" s="117"/>
      <c r="J768" s="117"/>
      <c r="K768" s="117"/>
    </row>
    <row r="769" spans="2:11" ht="14.4">
      <c r="B769" s="117"/>
      <c r="C769" s="117"/>
      <c r="D769" s="117"/>
      <c r="E769" s="117"/>
      <c r="F769" s="117"/>
      <c r="G769" s="117"/>
      <c r="H769" s="117"/>
      <c r="I769" s="117"/>
      <c r="J769" s="117"/>
      <c r="K769" s="117"/>
    </row>
    <row r="770" spans="2:11" ht="14.4">
      <c r="B770" s="117"/>
      <c r="C770" s="117"/>
      <c r="D770" s="117"/>
      <c r="E770" s="117"/>
      <c r="F770" s="117"/>
      <c r="G770" s="117"/>
      <c r="H770" s="117"/>
      <c r="I770" s="117"/>
      <c r="J770" s="117"/>
      <c r="K770" s="117"/>
    </row>
    <row r="771" spans="2:11" ht="14.4">
      <c r="B771" s="117"/>
      <c r="C771" s="117"/>
      <c r="D771" s="117"/>
      <c r="E771" s="117"/>
      <c r="F771" s="117"/>
      <c r="G771" s="117"/>
      <c r="H771" s="117"/>
      <c r="I771" s="117"/>
      <c r="J771" s="117"/>
      <c r="K771" s="117"/>
    </row>
    <row r="772" spans="2:11" ht="14.4">
      <c r="B772" s="117"/>
      <c r="C772" s="117"/>
      <c r="D772" s="117"/>
      <c r="E772" s="117"/>
      <c r="F772" s="117"/>
      <c r="G772" s="117"/>
      <c r="H772" s="117"/>
      <c r="I772" s="117"/>
      <c r="J772" s="117"/>
      <c r="K772" s="117"/>
    </row>
    <row r="773" spans="2:11" ht="14.4">
      <c r="B773" s="117"/>
      <c r="C773" s="117"/>
      <c r="D773" s="117"/>
      <c r="E773" s="117"/>
      <c r="F773" s="117"/>
      <c r="G773" s="117"/>
      <c r="H773" s="117"/>
      <c r="I773" s="117"/>
      <c r="J773" s="117"/>
      <c r="K773" s="117"/>
    </row>
    <row r="774" spans="2:11" ht="14.4">
      <c r="B774" s="117"/>
      <c r="C774" s="117"/>
      <c r="D774" s="117"/>
      <c r="E774" s="117"/>
      <c r="F774" s="117"/>
      <c r="G774" s="117"/>
      <c r="H774" s="117"/>
      <c r="I774" s="117"/>
      <c r="J774" s="117"/>
      <c r="K774" s="117"/>
    </row>
    <row r="775" spans="2:11" ht="14.4">
      <c r="B775" s="117"/>
      <c r="C775" s="117"/>
      <c r="D775" s="117"/>
      <c r="E775" s="117"/>
      <c r="F775" s="117"/>
      <c r="G775" s="117"/>
      <c r="H775" s="117"/>
      <c r="I775" s="117"/>
      <c r="J775" s="117"/>
      <c r="K775" s="117"/>
    </row>
    <row r="776" spans="2:11" ht="14.4">
      <c r="B776" s="117"/>
      <c r="C776" s="117"/>
      <c r="D776" s="117"/>
      <c r="E776" s="117"/>
      <c r="F776" s="117"/>
      <c r="G776" s="117"/>
      <c r="H776" s="117"/>
      <c r="I776" s="117"/>
      <c r="J776" s="117"/>
      <c r="K776" s="117"/>
    </row>
    <row r="777" spans="2:11" ht="14.4">
      <c r="B777" s="117"/>
      <c r="C777" s="117"/>
      <c r="D777" s="117"/>
      <c r="E777" s="117"/>
      <c r="F777" s="117"/>
      <c r="G777" s="117"/>
      <c r="H777" s="117"/>
      <c r="I777" s="117"/>
      <c r="J777" s="117"/>
      <c r="K777" s="117"/>
    </row>
    <row r="778" spans="2:11" ht="14.4">
      <c r="B778" s="117"/>
      <c r="C778" s="117"/>
      <c r="D778" s="117"/>
      <c r="E778" s="117"/>
      <c r="F778" s="117"/>
      <c r="G778" s="117"/>
      <c r="H778" s="117"/>
      <c r="I778" s="117"/>
      <c r="J778" s="117"/>
      <c r="K778" s="117"/>
    </row>
    <row r="779" spans="2:11" ht="14.4">
      <c r="B779" s="117"/>
      <c r="C779" s="117"/>
      <c r="D779" s="117"/>
      <c r="E779" s="117"/>
      <c r="F779" s="117"/>
      <c r="G779" s="117"/>
      <c r="H779" s="117"/>
      <c r="I779" s="117"/>
      <c r="J779" s="117"/>
      <c r="K779" s="117"/>
    </row>
    <row r="780" spans="2:11" ht="14.4">
      <c r="B780" s="117"/>
      <c r="C780" s="117"/>
      <c r="D780" s="117"/>
      <c r="E780" s="117"/>
      <c r="F780" s="117"/>
      <c r="G780" s="117"/>
      <c r="H780" s="117"/>
      <c r="I780" s="117"/>
      <c r="J780" s="117"/>
      <c r="K780" s="117"/>
    </row>
    <row r="781" spans="2:11" ht="14.4">
      <c r="B781" s="117"/>
      <c r="C781" s="117"/>
      <c r="D781" s="117"/>
      <c r="E781" s="117"/>
      <c r="F781" s="117"/>
      <c r="G781" s="117"/>
      <c r="H781" s="117"/>
      <c r="I781" s="117"/>
      <c r="J781" s="117"/>
      <c r="K781" s="117"/>
    </row>
    <row r="782" spans="2:11" ht="14.4">
      <c r="B782" s="117"/>
      <c r="C782" s="117"/>
      <c r="D782" s="117"/>
      <c r="E782" s="117"/>
      <c r="F782" s="117"/>
      <c r="G782" s="117"/>
      <c r="H782" s="117"/>
      <c r="I782" s="117"/>
      <c r="J782" s="117"/>
      <c r="K782" s="117"/>
    </row>
    <row r="783" spans="2:11" ht="14.4">
      <c r="B783" s="117"/>
      <c r="C783" s="117"/>
      <c r="D783" s="117"/>
      <c r="E783" s="117"/>
      <c r="F783" s="117"/>
      <c r="G783" s="117"/>
      <c r="H783" s="117"/>
      <c r="I783" s="117"/>
      <c r="J783" s="117"/>
      <c r="K783" s="117"/>
    </row>
    <row r="784" spans="2:11" ht="14.4">
      <c r="B784" s="117"/>
      <c r="C784" s="117"/>
      <c r="D784" s="117"/>
      <c r="E784" s="117"/>
      <c r="F784" s="117"/>
      <c r="G784" s="117"/>
      <c r="H784" s="117"/>
      <c r="I784" s="117"/>
      <c r="J784" s="117"/>
      <c r="K784" s="117"/>
    </row>
    <row r="785" spans="2:11" ht="14.4">
      <c r="B785" s="117"/>
      <c r="C785" s="117"/>
      <c r="D785" s="117"/>
      <c r="E785" s="117"/>
      <c r="F785" s="117"/>
      <c r="G785" s="117"/>
      <c r="H785" s="117"/>
      <c r="I785" s="117"/>
      <c r="J785" s="117"/>
      <c r="K785" s="117"/>
    </row>
    <row r="786" spans="2:11" ht="14.4">
      <c r="B786" s="117"/>
      <c r="C786" s="117"/>
      <c r="D786" s="117"/>
      <c r="E786" s="117"/>
      <c r="F786" s="117"/>
      <c r="G786" s="117"/>
      <c r="H786" s="117"/>
      <c r="I786" s="117"/>
      <c r="J786" s="117"/>
      <c r="K786" s="117"/>
    </row>
    <row r="787" spans="2:11" ht="14.4">
      <c r="B787" s="117"/>
      <c r="C787" s="117"/>
      <c r="D787" s="117"/>
      <c r="E787" s="117"/>
      <c r="F787" s="117"/>
      <c r="G787" s="117"/>
      <c r="H787" s="117"/>
      <c r="I787" s="117"/>
      <c r="J787" s="117"/>
      <c r="K787" s="117"/>
    </row>
    <row r="788" spans="2:11" ht="14.4">
      <c r="B788" s="117"/>
      <c r="C788" s="117"/>
      <c r="D788" s="117"/>
      <c r="E788" s="117"/>
      <c r="F788" s="117"/>
      <c r="G788" s="117"/>
      <c r="H788" s="117"/>
      <c r="I788" s="117"/>
      <c r="J788" s="117"/>
      <c r="K788" s="117"/>
    </row>
    <row r="789" spans="2:11" ht="14.4">
      <c r="B789" s="117"/>
      <c r="C789" s="117"/>
      <c r="D789" s="117"/>
      <c r="E789" s="117"/>
      <c r="F789" s="117"/>
      <c r="G789" s="117"/>
      <c r="H789" s="117"/>
      <c r="I789" s="117"/>
      <c r="J789" s="117"/>
      <c r="K789" s="117"/>
    </row>
    <row r="790" spans="2:11" ht="14.4">
      <c r="B790" s="117"/>
      <c r="C790" s="117"/>
      <c r="D790" s="117"/>
      <c r="E790" s="117"/>
      <c r="F790" s="117"/>
      <c r="G790" s="117"/>
      <c r="H790" s="117"/>
      <c r="I790" s="117"/>
      <c r="J790" s="117"/>
      <c r="K790" s="117"/>
    </row>
    <row r="791" spans="2:11" ht="14.4">
      <c r="B791" s="117"/>
      <c r="C791" s="117"/>
      <c r="D791" s="117"/>
      <c r="E791" s="117"/>
      <c r="F791" s="117"/>
      <c r="G791" s="117"/>
      <c r="H791" s="117"/>
      <c r="I791" s="117"/>
      <c r="J791" s="117"/>
      <c r="K791" s="117"/>
    </row>
    <row r="792" spans="2:11" ht="14.4">
      <c r="B792" s="117"/>
      <c r="C792" s="117"/>
      <c r="D792" s="117"/>
      <c r="E792" s="117"/>
      <c r="F792" s="117"/>
      <c r="G792" s="117"/>
      <c r="H792" s="117"/>
      <c r="I792" s="117"/>
      <c r="J792" s="117"/>
      <c r="K792" s="117"/>
    </row>
    <row r="793" spans="2:11" ht="14.4">
      <c r="B793" s="117"/>
      <c r="C793" s="117"/>
      <c r="D793" s="117"/>
      <c r="E793" s="117"/>
      <c r="F793" s="117"/>
      <c r="G793" s="117"/>
      <c r="H793" s="117"/>
      <c r="I793" s="117"/>
      <c r="J793" s="117"/>
      <c r="K793" s="117"/>
    </row>
    <row r="794" spans="2:11" ht="14.4">
      <c r="B794" s="117"/>
      <c r="C794" s="117"/>
      <c r="D794" s="117"/>
      <c r="E794" s="117"/>
      <c r="F794" s="117"/>
      <c r="G794" s="117"/>
      <c r="H794" s="117"/>
      <c r="I794" s="117"/>
      <c r="J794" s="117"/>
      <c r="K794" s="117"/>
    </row>
    <row r="795" spans="2:11" ht="14.4">
      <c r="B795" s="117"/>
      <c r="C795" s="117"/>
      <c r="D795" s="117"/>
      <c r="E795" s="117"/>
      <c r="F795" s="117"/>
      <c r="G795" s="117"/>
      <c r="H795" s="117"/>
      <c r="I795" s="117"/>
      <c r="J795" s="117"/>
      <c r="K795" s="117"/>
    </row>
    <row r="796" spans="2:11" ht="14.4">
      <c r="B796" s="117"/>
      <c r="C796" s="117"/>
      <c r="D796" s="117"/>
      <c r="E796" s="117"/>
      <c r="F796" s="117"/>
      <c r="G796" s="117"/>
      <c r="H796" s="117"/>
      <c r="I796" s="117"/>
      <c r="J796" s="117"/>
      <c r="K796" s="117"/>
    </row>
    <row r="797" spans="2:11" ht="14.4">
      <c r="B797" s="117"/>
      <c r="C797" s="117"/>
      <c r="D797" s="117"/>
      <c r="E797" s="117"/>
      <c r="F797" s="117"/>
      <c r="G797" s="117"/>
      <c r="H797" s="117"/>
      <c r="I797" s="117"/>
      <c r="J797" s="117"/>
      <c r="K797" s="117"/>
    </row>
    <row r="798" spans="2:11" ht="14.4">
      <c r="B798" s="117"/>
      <c r="C798" s="117"/>
      <c r="D798" s="117"/>
      <c r="E798" s="117"/>
      <c r="F798" s="117"/>
      <c r="G798" s="117"/>
      <c r="H798" s="117"/>
      <c r="I798" s="117"/>
      <c r="J798" s="117"/>
      <c r="K798" s="117"/>
    </row>
    <row r="799" spans="2:11" ht="14.4">
      <c r="B799" s="117"/>
      <c r="C799" s="117"/>
      <c r="D799" s="117"/>
      <c r="E799" s="117"/>
      <c r="F799" s="117"/>
      <c r="G799" s="117"/>
      <c r="H799" s="117"/>
      <c r="I799" s="117"/>
      <c r="J799" s="117"/>
      <c r="K799" s="117"/>
    </row>
    <row r="800" spans="2:11" ht="14.4">
      <c r="B800" s="117"/>
      <c r="C800" s="117"/>
      <c r="D800" s="117"/>
      <c r="E800" s="117"/>
      <c r="F800" s="117"/>
      <c r="G800" s="117"/>
      <c r="H800" s="117"/>
      <c r="I800" s="117"/>
      <c r="J800" s="117"/>
      <c r="K800" s="117"/>
    </row>
    <row r="801" spans="2:11" ht="14.4">
      <c r="B801" s="117"/>
      <c r="C801" s="117"/>
      <c r="D801" s="117"/>
      <c r="E801" s="117"/>
      <c r="F801" s="117"/>
      <c r="G801" s="117"/>
      <c r="H801" s="117"/>
      <c r="I801" s="117"/>
      <c r="J801" s="117"/>
      <c r="K801" s="117"/>
    </row>
    <row r="802" spans="2:11" ht="14.4">
      <c r="B802" s="117"/>
      <c r="C802" s="117"/>
      <c r="D802" s="117"/>
      <c r="E802" s="117"/>
      <c r="F802" s="117"/>
      <c r="G802" s="117"/>
      <c r="H802" s="117"/>
      <c r="I802" s="117"/>
      <c r="J802" s="117"/>
      <c r="K802" s="117"/>
    </row>
    <row r="803" spans="2:11" ht="14.4">
      <c r="B803" s="117"/>
      <c r="C803" s="117"/>
      <c r="D803" s="117"/>
      <c r="E803" s="117"/>
      <c r="F803" s="117"/>
      <c r="G803" s="117"/>
      <c r="H803" s="117"/>
      <c r="I803" s="117"/>
      <c r="J803" s="117"/>
      <c r="K803" s="117"/>
    </row>
    <row r="804" spans="2:11" ht="14.4">
      <c r="B804" s="117"/>
      <c r="C804" s="117"/>
      <c r="D804" s="117"/>
      <c r="E804" s="117"/>
      <c r="F804" s="117"/>
      <c r="G804" s="117"/>
      <c r="H804" s="117"/>
      <c r="I804" s="117"/>
      <c r="J804" s="117"/>
      <c r="K804" s="117"/>
    </row>
    <row r="805" spans="2:11" ht="14.4">
      <c r="B805" s="117"/>
      <c r="C805" s="117"/>
      <c r="D805" s="117"/>
      <c r="E805" s="117"/>
      <c r="F805" s="117"/>
      <c r="G805" s="117"/>
      <c r="H805" s="117"/>
      <c r="I805" s="117"/>
      <c r="J805" s="117"/>
      <c r="K805" s="117"/>
    </row>
    <row r="806" spans="2:11" ht="14.4">
      <c r="B806" s="117"/>
      <c r="C806" s="117"/>
      <c r="D806" s="117"/>
      <c r="E806" s="117"/>
      <c r="F806" s="117"/>
      <c r="G806" s="117"/>
      <c r="H806" s="117"/>
      <c r="I806" s="117"/>
      <c r="J806" s="117"/>
      <c r="K806" s="117"/>
    </row>
    <row r="807" spans="2:11" ht="14.4">
      <c r="B807" s="117"/>
      <c r="C807" s="117"/>
      <c r="D807" s="117"/>
      <c r="E807" s="117"/>
      <c r="F807" s="117"/>
      <c r="G807" s="117"/>
      <c r="H807" s="117"/>
      <c r="I807" s="117"/>
      <c r="J807" s="117"/>
      <c r="K807" s="117"/>
    </row>
    <row r="808" spans="2:11" ht="14.4">
      <c r="B808" s="117"/>
      <c r="C808" s="117"/>
      <c r="D808" s="117"/>
      <c r="E808" s="117"/>
      <c r="F808" s="117"/>
      <c r="G808" s="117"/>
      <c r="H808" s="117"/>
      <c r="I808" s="117"/>
      <c r="J808" s="117"/>
      <c r="K808" s="117"/>
    </row>
    <row r="809" spans="2:11" ht="14.4">
      <c r="B809" s="117"/>
      <c r="C809" s="117"/>
      <c r="D809" s="117"/>
      <c r="E809" s="117"/>
      <c r="F809" s="117"/>
      <c r="G809" s="117"/>
      <c r="H809" s="117"/>
      <c r="I809" s="117"/>
      <c r="J809" s="117"/>
      <c r="K809" s="117"/>
    </row>
    <row r="810" spans="2:11" ht="14.4">
      <c r="B810" s="117"/>
      <c r="C810" s="117"/>
      <c r="D810" s="117"/>
      <c r="E810" s="117"/>
      <c r="F810" s="117"/>
      <c r="G810" s="117"/>
      <c r="H810" s="117"/>
      <c r="I810" s="117"/>
      <c r="J810" s="117"/>
      <c r="K810" s="117"/>
    </row>
    <row r="811" spans="2:11" ht="14.4">
      <c r="B811" s="117"/>
      <c r="C811" s="117"/>
      <c r="D811" s="117"/>
      <c r="E811" s="117"/>
      <c r="F811" s="117"/>
      <c r="G811" s="117"/>
      <c r="H811" s="117"/>
      <c r="I811" s="117"/>
      <c r="J811" s="117"/>
      <c r="K811" s="117"/>
    </row>
    <row r="812" spans="2:11" ht="14.4">
      <c r="B812" s="117"/>
      <c r="C812" s="117"/>
      <c r="D812" s="117"/>
      <c r="E812" s="117"/>
      <c r="F812" s="117"/>
      <c r="G812" s="117"/>
      <c r="H812" s="117"/>
      <c r="I812" s="117"/>
      <c r="J812" s="117"/>
      <c r="K812" s="117"/>
    </row>
    <row r="813" spans="2:11" ht="14.4">
      <c r="B813" s="117"/>
      <c r="C813" s="117"/>
      <c r="D813" s="117"/>
      <c r="E813" s="117"/>
      <c r="F813" s="117"/>
      <c r="G813" s="117"/>
      <c r="H813" s="117"/>
      <c r="I813" s="117"/>
      <c r="J813" s="117"/>
      <c r="K813" s="117"/>
    </row>
    <row r="814" spans="2:11" ht="14.4">
      <c r="B814" s="117"/>
      <c r="C814" s="117"/>
      <c r="D814" s="117"/>
      <c r="E814" s="117"/>
      <c r="F814" s="117"/>
      <c r="G814" s="117"/>
      <c r="H814" s="117"/>
      <c r="I814" s="117"/>
      <c r="J814" s="117"/>
      <c r="K814" s="117"/>
    </row>
    <row r="815" spans="2:11" ht="14.4">
      <c r="B815" s="117"/>
      <c r="C815" s="117"/>
      <c r="D815" s="117"/>
      <c r="E815" s="117"/>
      <c r="F815" s="117"/>
      <c r="G815" s="117"/>
      <c r="H815" s="117"/>
      <c r="I815" s="117"/>
      <c r="J815" s="117"/>
      <c r="K815" s="117"/>
    </row>
    <row r="816" spans="2:11" ht="14.4">
      <c r="B816" s="117"/>
      <c r="C816" s="117"/>
      <c r="D816" s="117"/>
      <c r="E816" s="117"/>
      <c r="F816" s="117"/>
      <c r="G816" s="117"/>
      <c r="H816" s="117"/>
      <c r="I816" s="117"/>
      <c r="J816" s="117"/>
      <c r="K816" s="117"/>
    </row>
    <row r="817" spans="2:11" ht="14.4">
      <c r="B817" s="117"/>
      <c r="C817" s="117"/>
      <c r="D817" s="117"/>
      <c r="E817" s="117"/>
      <c r="F817" s="117"/>
      <c r="G817" s="117"/>
      <c r="H817" s="117"/>
      <c r="I817" s="117"/>
      <c r="J817" s="117"/>
      <c r="K817" s="117"/>
    </row>
    <row r="818" spans="2:11" ht="14.4">
      <c r="B818" s="117"/>
      <c r="C818" s="117"/>
      <c r="D818" s="117"/>
      <c r="E818" s="117"/>
      <c r="F818" s="117"/>
      <c r="G818" s="117"/>
      <c r="H818" s="117"/>
      <c r="I818" s="117"/>
      <c r="J818" s="117"/>
      <c r="K818" s="117"/>
    </row>
    <row r="819" spans="2:11" ht="14.4">
      <c r="B819" s="117"/>
      <c r="C819" s="117"/>
      <c r="D819" s="117"/>
      <c r="E819" s="117"/>
      <c r="F819" s="117"/>
      <c r="G819" s="117"/>
      <c r="H819" s="117"/>
      <c r="I819" s="117"/>
      <c r="J819" s="117"/>
      <c r="K819" s="117"/>
    </row>
    <row r="820" spans="2:11" ht="14.4">
      <c r="B820" s="117"/>
      <c r="C820" s="117"/>
      <c r="D820" s="117"/>
      <c r="E820" s="117"/>
      <c r="F820" s="117"/>
      <c r="G820" s="117"/>
      <c r="H820" s="117"/>
      <c r="I820" s="117"/>
      <c r="J820" s="117"/>
      <c r="K820" s="117"/>
    </row>
    <row r="821" spans="2:11" ht="14.4">
      <c r="B821" s="117"/>
      <c r="C821" s="117"/>
      <c r="D821" s="117"/>
      <c r="E821" s="117"/>
      <c r="F821" s="117"/>
      <c r="G821" s="117"/>
      <c r="H821" s="117"/>
      <c r="I821" s="117"/>
      <c r="J821" s="117"/>
      <c r="K821" s="117"/>
    </row>
    <row r="822" spans="2:11" ht="14.4">
      <c r="B822" s="117"/>
      <c r="C822" s="117"/>
      <c r="D822" s="117"/>
      <c r="E822" s="117"/>
      <c r="F822" s="117"/>
      <c r="G822" s="117"/>
      <c r="H822" s="117"/>
      <c r="I822" s="117"/>
      <c r="J822" s="117"/>
      <c r="K822" s="117"/>
    </row>
    <row r="823" spans="2:11" ht="14.4">
      <c r="B823" s="117"/>
      <c r="C823" s="117"/>
      <c r="D823" s="117"/>
      <c r="E823" s="117"/>
      <c r="F823" s="117"/>
      <c r="G823" s="117"/>
      <c r="H823" s="117"/>
      <c r="I823" s="117"/>
      <c r="J823" s="117"/>
      <c r="K823" s="117"/>
    </row>
    <row r="824" spans="2:11" ht="14.4">
      <c r="B824" s="117"/>
      <c r="C824" s="117"/>
      <c r="D824" s="117"/>
      <c r="E824" s="117"/>
      <c r="F824" s="117"/>
      <c r="G824" s="117"/>
      <c r="H824" s="117"/>
      <c r="I824" s="117"/>
      <c r="J824" s="117"/>
      <c r="K824" s="117"/>
    </row>
    <row r="825" spans="2:11" ht="14.4"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</row>
    <row r="826" spans="2:11" ht="14.4"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</row>
    <row r="827" spans="2:11" ht="14.4">
      <c r="B827" s="117"/>
      <c r="C827" s="117"/>
      <c r="D827" s="117"/>
      <c r="E827" s="117"/>
      <c r="F827" s="117"/>
      <c r="G827" s="117"/>
      <c r="H827" s="117"/>
      <c r="I827" s="117"/>
      <c r="J827" s="117"/>
      <c r="K827" s="117"/>
    </row>
    <row r="828" spans="2:11" ht="14.4">
      <c r="B828" s="117"/>
      <c r="C828" s="117"/>
      <c r="D828" s="117"/>
      <c r="E828" s="117"/>
      <c r="F828" s="117"/>
      <c r="G828" s="117"/>
      <c r="H828" s="117"/>
      <c r="I828" s="117"/>
      <c r="J828" s="117"/>
      <c r="K828" s="117"/>
    </row>
    <row r="829" spans="2:11" ht="14.4">
      <c r="B829" s="117"/>
      <c r="C829" s="117"/>
      <c r="D829" s="117"/>
      <c r="E829" s="117"/>
      <c r="F829" s="117"/>
      <c r="G829" s="117"/>
      <c r="H829" s="117"/>
      <c r="I829" s="117"/>
      <c r="J829" s="117"/>
      <c r="K829" s="117"/>
    </row>
    <row r="830" spans="2:11" ht="14.4">
      <c r="B830" s="117"/>
      <c r="C830" s="117"/>
      <c r="D830" s="117"/>
      <c r="E830" s="117"/>
      <c r="F830" s="117"/>
      <c r="G830" s="117"/>
      <c r="H830" s="117"/>
      <c r="I830" s="117"/>
      <c r="J830" s="117"/>
      <c r="K830" s="117"/>
    </row>
    <row r="831" spans="2:11" ht="14.4">
      <c r="B831" s="117"/>
      <c r="C831" s="117"/>
      <c r="D831" s="117"/>
      <c r="E831" s="117"/>
      <c r="F831" s="117"/>
      <c r="G831" s="117"/>
      <c r="H831" s="117"/>
      <c r="I831" s="117"/>
      <c r="J831" s="117"/>
      <c r="K831" s="117"/>
    </row>
    <row r="832" spans="2:11" ht="14.4">
      <c r="B832" s="117"/>
      <c r="C832" s="117"/>
      <c r="D832" s="117"/>
      <c r="E832" s="117"/>
      <c r="F832" s="117"/>
      <c r="G832" s="117"/>
      <c r="H832" s="117"/>
      <c r="I832" s="117"/>
      <c r="J832" s="117"/>
      <c r="K832" s="117"/>
    </row>
    <row r="833" spans="2:11" ht="14.4">
      <c r="B833" s="117"/>
      <c r="C833" s="117"/>
      <c r="D833" s="117"/>
      <c r="E833" s="117"/>
      <c r="F833" s="117"/>
      <c r="G833" s="117"/>
      <c r="H833" s="117"/>
      <c r="I833" s="117"/>
      <c r="J833" s="117"/>
      <c r="K833" s="117"/>
    </row>
    <row r="834" spans="2:11" ht="14.4">
      <c r="B834" s="117"/>
      <c r="C834" s="117"/>
      <c r="D834" s="117"/>
      <c r="E834" s="117"/>
      <c r="F834" s="117"/>
      <c r="G834" s="117"/>
      <c r="H834" s="117"/>
      <c r="I834" s="117"/>
      <c r="J834" s="117"/>
      <c r="K834" s="117"/>
    </row>
    <row r="835" spans="2:11" ht="14.4">
      <c r="B835" s="117"/>
      <c r="C835" s="117"/>
      <c r="D835" s="117"/>
      <c r="E835" s="117"/>
      <c r="F835" s="117"/>
      <c r="G835" s="117"/>
      <c r="H835" s="117"/>
      <c r="I835" s="117"/>
      <c r="J835" s="117"/>
      <c r="K835" s="117"/>
    </row>
    <row r="836" spans="2:11" ht="14.4">
      <c r="B836" s="117"/>
      <c r="C836" s="117"/>
      <c r="D836" s="117"/>
      <c r="E836" s="117"/>
      <c r="F836" s="117"/>
      <c r="G836" s="117"/>
      <c r="H836" s="117"/>
      <c r="I836" s="117"/>
      <c r="J836" s="117"/>
      <c r="K836" s="117"/>
    </row>
    <row r="837" spans="2:11" ht="14.4">
      <c r="B837" s="117"/>
      <c r="C837" s="117"/>
      <c r="D837" s="117"/>
      <c r="E837" s="117"/>
      <c r="F837" s="117"/>
      <c r="G837" s="117"/>
      <c r="H837" s="117"/>
      <c r="I837" s="117"/>
      <c r="J837" s="117"/>
      <c r="K837" s="117"/>
    </row>
    <row r="838" spans="2:11" ht="14.4">
      <c r="B838" s="117"/>
      <c r="C838" s="117"/>
      <c r="D838" s="117"/>
      <c r="E838" s="117"/>
      <c r="F838" s="117"/>
      <c r="G838" s="117"/>
      <c r="H838" s="117"/>
      <c r="I838" s="117"/>
      <c r="J838" s="117"/>
      <c r="K838" s="117"/>
    </row>
    <row r="839" spans="2:11" ht="14.4">
      <c r="B839" s="117"/>
      <c r="C839" s="117"/>
      <c r="D839" s="117"/>
      <c r="E839" s="117"/>
      <c r="F839" s="117"/>
      <c r="G839" s="117"/>
      <c r="H839" s="117"/>
      <c r="I839" s="117"/>
      <c r="J839" s="117"/>
      <c r="K839" s="117"/>
    </row>
    <row r="840" spans="2:11" ht="14.4">
      <c r="B840" s="117"/>
      <c r="C840" s="117"/>
      <c r="D840" s="117"/>
      <c r="E840" s="117"/>
      <c r="F840" s="117"/>
      <c r="G840" s="117"/>
      <c r="H840" s="117"/>
      <c r="I840" s="117"/>
      <c r="J840" s="117"/>
      <c r="K840" s="117"/>
    </row>
    <row r="841" spans="2:11" ht="14.4">
      <c r="B841" s="117"/>
      <c r="C841" s="117"/>
      <c r="D841" s="117"/>
      <c r="E841" s="117"/>
      <c r="F841" s="117"/>
      <c r="G841" s="117"/>
      <c r="H841" s="117"/>
      <c r="I841" s="117"/>
      <c r="J841" s="117"/>
      <c r="K841" s="117"/>
    </row>
    <row r="842" spans="2:11" ht="14.4">
      <c r="B842" s="117"/>
      <c r="C842" s="117"/>
      <c r="D842" s="117"/>
      <c r="E842" s="117"/>
      <c r="F842" s="117"/>
      <c r="G842" s="117"/>
      <c r="H842" s="117"/>
      <c r="I842" s="117"/>
      <c r="J842" s="117"/>
      <c r="K842" s="117"/>
    </row>
    <row r="843" spans="2:11" ht="14.4">
      <c r="B843" s="117"/>
      <c r="C843" s="117"/>
      <c r="D843" s="117"/>
      <c r="E843" s="117"/>
      <c r="F843" s="117"/>
      <c r="G843" s="117"/>
      <c r="H843" s="117"/>
      <c r="I843" s="117"/>
      <c r="J843" s="117"/>
      <c r="K843" s="117"/>
    </row>
    <row r="844" spans="2:11" ht="14.4">
      <c r="B844" s="117"/>
      <c r="C844" s="117"/>
      <c r="D844" s="117"/>
      <c r="E844" s="117"/>
      <c r="F844" s="117"/>
      <c r="G844" s="117"/>
      <c r="H844" s="117"/>
      <c r="I844" s="117"/>
      <c r="J844" s="117"/>
      <c r="K844" s="117"/>
    </row>
    <row r="845" spans="2:11" ht="14.4">
      <c r="B845" s="117"/>
      <c r="C845" s="117"/>
      <c r="D845" s="117"/>
      <c r="E845" s="117"/>
      <c r="F845" s="117"/>
      <c r="G845" s="117"/>
      <c r="H845" s="117"/>
      <c r="I845" s="117"/>
      <c r="J845" s="117"/>
      <c r="K845" s="117"/>
    </row>
    <row r="846" spans="2:11" ht="14.4">
      <c r="B846" s="117"/>
      <c r="C846" s="117"/>
      <c r="D846" s="117"/>
      <c r="E846" s="117"/>
      <c r="F846" s="117"/>
      <c r="G846" s="117"/>
      <c r="H846" s="117"/>
      <c r="I846" s="117"/>
      <c r="J846" s="117"/>
      <c r="K846" s="117"/>
    </row>
    <row r="847" spans="2:11" ht="14.4">
      <c r="B847" s="117"/>
      <c r="C847" s="117"/>
      <c r="D847" s="117"/>
      <c r="E847" s="117"/>
      <c r="F847" s="117"/>
      <c r="G847" s="117"/>
      <c r="H847" s="117"/>
      <c r="I847" s="117"/>
      <c r="J847" s="117"/>
      <c r="K847" s="117"/>
    </row>
    <row r="848" spans="2:11" ht="14.4">
      <c r="B848" s="117"/>
      <c r="C848" s="117"/>
      <c r="D848" s="117"/>
      <c r="E848" s="117"/>
      <c r="F848" s="117"/>
      <c r="G848" s="117"/>
      <c r="H848" s="117"/>
      <c r="I848" s="117"/>
      <c r="J848" s="117"/>
      <c r="K848" s="117"/>
    </row>
    <row r="849" spans="2:11" ht="14.4">
      <c r="B849" s="117"/>
      <c r="C849" s="117"/>
      <c r="D849" s="117"/>
      <c r="E849" s="117"/>
      <c r="F849" s="117"/>
      <c r="G849" s="117"/>
      <c r="H849" s="117"/>
      <c r="I849" s="117"/>
      <c r="J849" s="117"/>
      <c r="K849" s="117"/>
    </row>
    <row r="850" spans="2:11" ht="14.4">
      <c r="B850" s="117"/>
      <c r="C850" s="117"/>
      <c r="D850" s="117"/>
      <c r="E850" s="117"/>
      <c r="F850" s="117"/>
      <c r="G850" s="117"/>
      <c r="H850" s="117"/>
      <c r="I850" s="117"/>
      <c r="J850" s="117"/>
      <c r="K850" s="117"/>
    </row>
    <row r="851" spans="2:11" ht="14.4">
      <c r="B851" s="117"/>
      <c r="C851" s="117"/>
      <c r="D851" s="117"/>
      <c r="E851" s="117"/>
      <c r="F851" s="117"/>
      <c r="G851" s="117"/>
      <c r="H851" s="117"/>
      <c r="I851" s="117"/>
      <c r="J851" s="117"/>
      <c r="K851" s="117"/>
    </row>
    <row r="852" spans="2:11" ht="14.4">
      <c r="B852" s="117"/>
      <c r="C852" s="117"/>
      <c r="D852" s="117"/>
      <c r="E852" s="117"/>
      <c r="F852" s="117"/>
      <c r="G852" s="117"/>
      <c r="H852" s="117"/>
      <c r="I852" s="117"/>
      <c r="J852" s="117"/>
      <c r="K852" s="117"/>
    </row>
    <row r="853" spans="2:11" ht="14.4">
      <c r="B853" s="117"/>
      <c r="C853" s="117"/>
      <c r="D853" s="117"/>
      <c r="E853" s="117"/>
      <c r="F853" s="117"/>
      <c r="G853" s="117"/>
      <c r="H853" s="117"/>
      <c r="I853" s="117"/>
      <c r="J853" s="117"/>
      <c r="K853" s="117"/>
    </row>
    <row r="854" spans="2:11" ht="14.4">
      <c r="B854" s="117"/>
      <c r="C854" s="117"/>
      <c r="D854" s="117"/>
      <c r="E854" s="117"/>
      <c r="F854" s="117"/>
      <c r="G854" s="117"/>
      <c r="H854" s="117"/>
      <c r="I854" s="117"/>
      <c r="J854" s="117"/>
      <c r="K854" s="117"/>
    </row>
    <row r="855" spans="2:11" ht="14.4">
      <c r="B855" s="117"/>
      <c r="C855" s="117"/>
      <c r="D855" s="117"/>
      <c r="E855" s="117"/>
      <c r="F855" s="117"/>
      <c r="G855" s="117"/>
      <c r="H855" s="117"/>
      <c r="I855" s="117"/>
      <c r="J855" s="117"/>
      <c r="K855" s="117"/>
    </row>
    <row r="856" spans="2:11" ht="14.4">
      <c r="B856" s="117"/>
      <c r="C856" s="117"/>
      <c r="D856" s="117"/>
      <c r="E856" s="117"/>
      <c r="F856" s="117"/>
      <c r="G856" s="117"/>
      <c r="H856" s="117"/>
      <c r="I856" s="117"/>
      <c r="J856" s="117"/>
      <c r="K856" s="117"/>
    </row>
    <row r="857" spans="2:11" ht="14.4">
      <c r="B857" s="117"/>
      <c r="C857" s="117"/>
      <c r="D857" s="117"/>
      <c r="E857" s="117"/>
      <c r="F857" s="117"/>
      <c r="G857" s="117"/>
      <c r="H857" s="117"/>
      <c r="I857" s="117"/>
      <c r="J857" s="117"/>
      <c r="K857" s="117"/>
    </row>
    <row r="858" spans="2:11" ht="14.4">
      <c r="B858" s="117"/>
      <c r="C858" s="117"/>
      <c r="D858" s="117"/>
      <c r="E858" s="117"/>
      <c r="F858" s="117"/>
      <c r="G858" s="117"/>
      <c r="H858" s="117"/>
      <c r="I858" s="117"/>
      <c r="J858" s="117"/>
      <c r="K858" s="117"/>
    </row>
    <row r="859" spans="2:11" ht="14.4">
      <c r="B859" s="117"/>
      <c r="C859" s="117"/>
      <c r="D859" s="117"/>
      <c r="E859" s="117"/>
      <c r="F859" s="117"/>
      <c r="G859" s="117"/>
      <c r="H859" s="117"/>
      <c r="I859" s="117"/>
      <c r="J859" s="117"/>
      <c r="K859" s="117"/>
    </row>
    <row r="860" spans="2:11" ht="14.4">
      <c r="B860" s="117"/>
      <c r="C860" s="117"/>
      <c r="D860" s="117"/>
      <c r="E860" s="117"/>
      <c r="F860" s="117"/>
      <c r="G860" s="117"/>
      <c r="H860" s="117"/>
      <c r="I860" s="117"/>
      <c r="J860" s="117"/>
      <c r="K860" s="117"/>
    </row>
    <row r="861" spans="2:11" ht="14.4">
      <c r="B861" s="117"/>
      <c r="C861" s="117"/>
      <c r="D861" s="117"/>
      <c r="E861" s="117"/>
      <c r="F861" s="117"/>
      <c r="G861" s="117"/>
      <c r="H861" s="117"/>
      <c r="I861" s="117"/>
      <c r="J861" s="117"/>
      <c r="K861" s="117"/>
    </row>
    <row r="862" spans="2:11" ht="14.4">
      <c r="B862" s="117"/>
      <c r="C862" s="117"/>
      <c r="D862" s="117"/>
      <c r="E862" s="117"/>
      <c r="F862" s="117"/>
      <c r="G862" s="117"/>
      <c r="H862" s="117"/>
      <c r="I862" s="117"/>
      <c r="J862" s="117"/>
      <c r="K862" s="117"/>
    </row>
    <row r="863" spans="2:11" ht="14.4">
      <c r="B863" s="117"/>
      <c r="C863" s="117"/>
      <c r="D863" s="117"/>
      <c r="E863" s="117"/>
      <c r="F863" s="117"/>
      <c r="G863" s="117"/>
      <c r="H863" s="117"/>
      <c r="I863" s="117"/>
      <c r="J863" s="117"/>
      <c r="K863" s="117"/>
    </row>
    <row r="864" spans="2:11" ht="14.4">
      <c r="B864" s="117"/>
      <c r="C864" s="117"/>
      <c r="D864" s="117"/>
      <c r="E864" s="117"/>
      <c r="F864" s="117"/>
      <c r="G864" s="117"/>
      <c r="H864" s="117"/>
      <c r="I864" s="117"/>
      <c r="J864" s="117"/>
      <c r="K864" s="117"/>
    </row>
    <row r="865" spans="2:11" ht="14.4">
      <c r="B865" s="117"/>
      <c r="C865" s="117"/>
      <c r="D865" s="117"/>
      <c r="E865" s="117"/>
      <c r="F865" s="117"/>
      <c r="G865" s="117"/>
      <c r="H865" s="117"/>
      <c r="I865" s="117"/>
      <c r="J865" s="117"/>
      <c r="K865" s="117"/>
    </row>
    <row r="866" spans="2:11" ht="14.4">
      <c r="B866" s="117"/>
      <c r="C866" s="117"/>
      <c r="D866" s="117"/>
      <c r="E866" s="117"/>
      <c r="F866" s="117"/>
      <c r="G866" s="117"/>
      <c r="H866" s="117"/>
      <c r="I866" s="117"/>
      <c r="J866" s="117"/>
      <c r="K866" s="117"/>
    </row>
    <row r="867" spans="2:11" ht="14.4">
      <c r="B867" s="117"/>
      <c r="C867" s="117"/>
      <c r="D867" s="117"/>
      <c r="E867" s="117"/>
      <c r="F867" s="117"/>
      <c r="G867" s="117"/>
      <c r="H867" s="117"/>
      <c r="I867" s="117"/>
      <c r="J867" s="117"/>
      <c r="K867" s="117"/>
    </row>
    <row r="868" spans="2:11" ht="14.4">
      <c r="B868" s="117"/>
      <c r="C868" s="117"/>
      <c r="D868" s="117"/>
      <c r="E868" s="117"/>
      <c r="F868" s="117"/>
      <c r="G868" s="117"/>
      <c r="H868" s="117"/>
      <c r="I868" s="117"/>
      <c r="J868" s="117"/>
      <c r="K868" s="117"/>
    </row>
    <row r="869" spans="2:11" ht="14.4">
      <c r="B869" s="117"/>
      <c r="C869" s="117"/>
      <c r="D869" s="117"/>
      <c r="E869" s="117"/>
      <c r="F869" s="117"/>
      <c r="G869" s="117"/>
      <c r="H869" s="117"/>
      <c r="I869" s="117"/>
      <c r="J869" s="117"/>
      <c r="K869" s="117"/>
    </row>
    <row r="870" spans="2:11" ht="14.4">
      <c r="B870" s="117"/>
      <c r="C870" s="117"/>
      <c r="D870" s="117"/>
      <c r="E870" s="117"/>
      <c r="F870" s="117"/>
      <c r="G870" s="117"/>
      <c r="H870" s="117"/>
      <c r="I870" s="117"/>
      <c r="J870" s="117"/>
      <c r="K870" s="117"/>
    </row>
    <row r="871" spans="2:11" ht="14.4">
      <c r="B871" s="117"/>
      <c r="C871" s="117"/>
      <c r="D871" s="117"/>
      <c r="E871" s="117"/>
      <c r="F871" s="117"/>
      <c r="G871" s="117"/>
      <c r="H871" s="117"/>
      <c r="I871" s="117"/>
      <c r="J871" s="117"/>
      <c r="K871" s="117"/>
    </row>
    <row r="872" spans="2:11" ht="14.4">
      <c r="B872" s="117"/>
      <c r="C872" s="117"/>
      <c r="D872" s="117"/>
      <c r="E872" s="117"/>
      <c r="F872" s="117"/>
      <c r="G872" s="117"/>
      <c r="H872" s="117"/>
      <c r="I872" s="117"/>
      <c r="J872" s="117"/>
      <c r="K872" s="117"/>
    </row>
    <row r="873" spans="2:11" ht="14.4">
      <c r="B873" s="117"/>
      <c r="C873" s="117"/>
      <c r="D873" s="117"/>
      <c r="E873" s="117"/>
      <c r="F873" s="117"/>
      <c r="G873" s="117"/>
      <c r="H873" s="117"/>
      <c r="I873" s="117"/>
      <c r="J873" s="117"/>
      <c r="K873" s="117"/>
    </row>
    <row r="874" spans="2:11" ht="14.4">
      <c r="B874" s="117"/>
      <c r="C874" s="117"/>
      <c r="D874" s="117"/>
      <c r="E874" s="117"/>
      <c r="F874" s="117"/>
      <c r="G874" s="117"/>
      <c r="H874" s="117"/>
      <c r="I874" s="117"/>
      <c r="J874" s="117"/>
      <c r="K874" s="117"/>
    </row>
    <row r="875" spans="2:11" ht="14.4">
      <c r="B875" s="117"/>
      <c r="C875" s="117"/>
      <c r="D875" s="117"/>
      <c r="E875" s="117"/>
      <c r="F875" s="117"/>
      <c r="G875" s="117"/>
      <c r="H875" s="117"/>
      <c r="I875" s="117"/>
      <c r="J875" s="117"/>
      <c r="K875" s="117"/>
    </row>
    <row r="876" spans="2:11" ht="14.4">
      <c r="B876" s="117"/>
      <c r="C876" s="117"/>
      <c r="D876" s="117"/>
      <c r="E876" s="117"/>
      <c r="F876" s="117"/>
      <c r="G876" s="117"/>
      <c r="H876" s="117"/>
      <c r="I876" s="117"/>
      <c r="J876" s="117"/>
      <c r="K876" s="117"/>
    </row>
    <row r="877" spans="2:11" ht="14.4">
      <c r="B877" s="117"/>
      <c r="C877" s="117"/>
      <c r="D877" s="117"/>
      <c r="E877" s="117"/>
      <c r="F877" s="117"/>
      <c r="G877" s="117"/>
      <c r="H877" s="117"/>
      <c r="I877" s="117"/>
      <c r="J877" s="117"/>
      <c r="K877" s="117"/>
    </row>
    <row r="878" spans="2:11" ht="14.4">
      <c r="B878" s="117"/>
      <c r="C878" s="117"/>
      <c r="D878" s="117"/>
      <c r="E878" s="117"/>
      <c r="F878" s="117"/>
      <c r="G878" s="117"/>
      <c r="H878" s="117"/>
      <c r="I878" s="117"/>
      <c r="J878" s="117"/>
      <c r="K878" s="117"/>
    </row>
    <row r="879" spans="2:11" ht="14.4">
      <c r="B879" s="117"/>
      <c r="C879" s="117"/>
      <c r="D879" s="117"/>
      <c r="E879" s="117"/>
      <c r="F879" s="117"/>
      <c r="G879" s="117"/>
      <c r="H879" s="117"/>
      <c r="I879" s="117"/>
      <c r="J879" s="117"/>
      <c r="K879" s="117"/>
    </row>
    <row r="880" spans="2:11" ht="14.4">
      <c r="B880" s="117"/>
      <c r="C880" s="117"/>
      <c r="D880" s="117"/>
      <c r="E880" s="117"/>
      <c r="F880" s="117"/>
      <c r="G880" s="117"/>
      <c r="H880" s="117"/>
      <c r="I880" s="117"/>
      <c r="J880" s="117"/>
      <c r="K880" s="117"/>
    </row>
    <row r="881" spans="2:11" ht="14.4">
      <c r="B881" s="117"/>
      <c r="C881" s="117"/>
      <c r="D881" s="117"/>
      <c r="E881" s="117"/>
      <c r="F881" s="117"/>
      <c r="G881" s="117"/>
      <c r="H881" s="117"/>
      <c r="I881" s="117"/>
      <c r="J881" s="117"/>
      <c r="K881" s="117"/>
    </row>
    <row r="882" spans="2:11" ht="14.4">
      <c r="B882" s="117"/>
      <c r="C882" s="117"/>
      <c r="D882" s="117"/>
      <c r="E882" s="117"/>
      <c r="F882" s="117"/>
      <c r="G882" s="117"/>
      <c r="H882" s="117"/>
      <c r="I882" s="117"/>
      <c r="J882" s="117"/>
      <c r="K882" s="117"/>
    </row>
    <row r="883" spans="2:11" ht="14.4">
      <c r="B883" s="117"/>
      <c r="C883" s="117"/>
      <c r="D883" s="117"/>
      <c r="E883" s="117"/>
      <c r="F883" s="117"/>
      <c r="G883" s="117"/>
      <c r="H883" s="117"/>
      <c r="I883" s="117"/>
      <c r="J883" s="117"/>
      <c r="K883" s="117"/>
    </row>
    <row r="884" spans="2:11" ht="14.4">
      <c r="B884" s="117"/>
      <c r="C884" s="117"/>
      <c r="D884" s="117"/>
      <c r="E884" s="117"/>
      <c r="F884" s="117"/>
      <c r="G884" s="117"/>
      <c r="H884" s="117"/>
      <c r="I884" s="117"/>
      <c r="J884" s="117"/>
      <c r="K884" s="117"/>
    </row>
    <row r="885" spans="2:11" ht="14.4">
      <c r="B885" s="117"/>
      <c r="C885" s="117"/>
      <c r="D885" s="117"/>
      <c r="E885" s="117"/>
      <c r="F885" s="117"/>
      <c r="G885" s="117"/>
      <c r="H885" s="117"/>
      <c r="I885" s="117"/>
      <c r="J885" s="117"/>
      <c r="K885" s="117"/>
    </row>
    <row r="886" spans="2:11" ht="14.4">
      <c r="B886" s="117"/>
      <c r="C886" s="117"/>
      <c r="D886" s="117"/>
      <c r="E886" s="117"/>
      <c r="F886" s="117"/>
      <c r="G886" s="117"/>
      <c r="H886" s="117"/>
      <c r="I886" s="117"/>
      <c r="J886" s="117"/>
      <c r="K886" s="117"/>
    </row>
    <row r="887" spans="2:11" ht="14.4">
      <c r="B887" s="117"/>
      <c r="C887" s="117"/>
      <c r="D887" s="117"/>
      <c r="E887" s="117"/>
      <c r="F887" s="117"/>
      <c r="G887" s="117"/>
      <c r="H887" s="117"/>
      <c r="I887" s="117"/>
      <c r="J887" s="117"/>
      <c r="K887" s="117"/>
    </row>
    <row r="888" spans="2:11" ht="14.4">
      <c r="B888" s="117"/>
      <c r="C888" s="117"/>
      <c r="D888" s="117"/>
      <c r="E888" s="117"/>
      <c r="F888" s="117"/>
      <c r="G888" s="117"/>
      <c r="H888" s="117"/>
      <c r="I888" s="117"/>
      <c r="J888" s="117"/>
      <c r="K888" s="117"/>
    </row>
    <row r="889" spans="2:11" ht="14.4">
      <c r="B889" s="117"/>
      <c r="C889" s="117"/>
      <c r="D889" s="117"/>
      <c r="E889" s="117"/>
      <c r="F889" s="117"/>
      <c r="G889" s="117"/>
      <c r="H889" s="117"/>
      <c r="I889" s="117"/>
      <c r="J889" s="117"/>
      <c r="K889" s="117"/>
    </row>
    <row r="890" spans="2:11" ht="14.4">
      <c r="B890" s="117"/>
      <c r="C890" s="117"/>
      <c r="D890" s="117"/>
      <c r="E890" s="117"/>
      <c r="F890" s="117"/>
      <c r="G890" s="117"/>
      <c r="H890" s="117"/>
      <c r="I890" s="117"/>
      <c r="J890" s="117"/>
      <c r="K890" s="117"/>
    </row>
    <row r="891" spans="2:11" ht="14.4">
      <c r="B891" s="117"/>
      <c r="C891" s="117"/>
      <c r="D891" s="117"/>
      <c r="E891" s="117"/>
      <c r="F891" s="117"/>
      <c r="G891" s="117"/>
      <c r="H891" s="117"/>
      <c r="I891" s="117"/>
      <c r="J891" s="117"/>
      <c r="K891" s="117"/>
    </row>
    <row r="892" spans="2:11" ht="14.4">
      <c r="B892" s="117"/>
      <c r="C892" s="117"/>
      <c r="D892" s="117"/>
      <c r="E892" s="117"/>
      <c r="F892" s="117"/>
      <c r="G892" s="117"/>
      <c r="H892" s="117"/>
      <c r="I892" s="117"/>
      <c r="J892" s="117"/>
      <c r="K892" s="117"/>
    </row>
    <row r="893" spans="2:11" ht="14.4">
      <c r="B893" s="117"/>
      <c r="C893" s="117"/>
      <c r="D893" s="117"/>
      <c r="E893" s="117"/>
      <c r="F893" s="117"/>
      <c r="G893" s="117"/>
      <c r="H893" s="117"/>
      <c r="I893" s="117"/>
      <c r="J893" s="117"/>
      <c r="K893" s="117"/>
    </row>
    <row r="894" spans="2:11" ht="14.4">
      <c r="B894" s="117"/>
      <c r="C894" s="117"/>
      <c r="D894" s="117"/>
      <c r="E894" s="117"/>
      <c r="F894" s="117"/>
      <c r="G894" s="117"/>
      <c r="H894" s="117"/>
      <c r="I894" s="117"/>
      <c r="J894" s="117"/>
      <c r="K894" s="117"/>
    </row>
    <row r="895" spans="2:11" ht="14.4">
      <c r="B895" s="117"/>
      <c r="C895" s="117"/>
      <c r="D895" s="117"/>
      <c r="E895" s="117"/>
      <c r="F895" s="117"/>
      <c r="G895" s="117"/>
      <c r="H895" s="117"/>
      <c r="I895" s="117"/>
      <c r="J895" s="117"/>
      <c r="K895" s="117"/>
    </row>
    <row r="896" spans="2:11" ht="14.4">
      <c r="B896" s="117"/>
      <c r="C896" s="117"/>
      <c r="D896" s="117"/>
      <c r="E896" s="117"/>
      <c r="F896" s="117"/>
      <c r="G896" s="117"/>
      <c r="H896" s="117"/>
      <c r="I896" s="117"/>
      <c r="J896" s="117"/>
      <c r="K896" s="117"/>
    </row>
    <row r="897" spans="2:11" ht="14.4">
      <c r="B897" s="117"/>
      <c r="C897" s="117"/>
      <c r="D897" s="117"/>
      <c r="E897" s="117"/>
      <c r="F897" s="117"/>
      <c r="G897" s="117"/>
      <c r="H897" s="117"/>
      <c r="I897" s="117"/>
      <c r="J897" s="117"/>
      <c r="K897" s="117"/>
    </row>
    <row r="898" spans="2:11" ht="14.4">
      <c r="B898" s="117"/>
      <c r="C898" s="117"/>
      <c r="D898" s="117"/>
      <c r="E898" s="117"/>
      <c r="F898" s="117"/>
      <c r="G898" s="117"/>
      <c r="H898" s="117"/>
      <c r="I898" s="117"/>
      <c r="J898" s="117"/>
      <c r="K898" s="117"/>
    </row>
    <row r="899" spans="2:11" ht="14.4">
      <c r="B899" s="117"/>
      <c r="C899" s="117"/>
      <c r="D899" s="117"/>
      <c r="E899" s="117"/>
      <c r="F899" s="117"/>
      <c r="G899" s="117"/>
      <c r="H899" s="117"/>
      <c r="I899" s="117"/>
      <c r="J899" s="117"/>
      <c r="K899" s="117"/>
    </row>
    <row r="900" spans="2:11" ht="14.4">
      <c r="B900" s="117"/>
      <c r="C900" s="117"/>
      <c r="D900" s="117"/>
      <c r="E900" s="117"/>
      <c r="F900" s="117"/>
      <c r="G900" s="117"/>
      <c r="H900" s="117"/>
      <c r="I900" s="117"/>
      <c r="J900" s="117"/>
      <c r="K900" s="117"/>
    </row>
    <row r="901" spans="2:11" ht="14.4">
      <c r="B901" s="117"/>
      <c r="C901" s="117"/>
      <c r="D901" s="117"/>
      <c r="E901" s="117"/>
      <c r="F901" s="117"/>
      <c r="G901" s="117"/>
      <c r="H901" s="117"/>
      <c r="I901" s="117"/>
      <c r="J901" s="117"/>
      <c r="K901" s="117"/>
    </row>
    <row r="902" spans="2:11" ht="14.4">
      <c r="B902" s="117"/>
      <c r="C902" s="117"/>
      <c r="D902" s="117"/>
      <c r="E902" s="117"/>
      <c r="F902" s="117"/>
      <c r="G902" s="117"/>
      <c r="H902" s="117"/>
      <c r="I902" s="117"/>
      <c r="J902" s="117"/>
      <c r="K902" s="117"/>
    </row>
    <row r="903" spans="2:11" ht="14.4">
      <c r="B903" s="117"/>
      <c r="C903" s="117"/>
      <c r="D903" s="117"/>
      <c r="E903" s="117"/>
      <c r="F903" s="117"/>
      <c r="G903" s="117"/>
      <c r="H903" s="117"/>
      <c r="I903" s="117"/>
      <c r="J903" s="117"/>
      <c r="K903" s="117"/>
    </row>
    <row r="904" spans="2:11" ht="14.4">
      <c r="B904" s="117"/>
      <c r="C904" s="117"/>
      <c r="D904" s="117"/>
      <c r="E904" s="117"/>
      <c r="F904" s="117"/>
      <c r="G904" s="117"/>
      <c r="H904" s="117"/>
      <c r="I904" s="117"/>
      <c r="J904" s="117"/>
      <c r="K904" s="117"/>
    </row>
    <row r="905" spans="2:11" ht="14.4">
      <c r="B905" s="117"/>
      <c r="C905" s="117"/>
      <c r="D905" s="117"/>
      <c r="E905" s="117"/>
      <c r="F905" s="117"/>
      <c r="G905" s="117"/>
      <c r="H905" s="117"/>
      <c r="I905" s="117"/>
      <c r="J905" s="117"/>
      <c r="K905" s="117"/>
    </row>
    <row r="906" spans="2:11" ht="14.4">
      <c r="B906" s="117"/>
      <c r="C906" s="117"/>
      <c r="D906" s="117"/>
      <c r="E906" s="117"/>
      <c r="F906" s="117"/>
      <c r="G906" s="117"/>
      <c r="H906" s="117"/>
      <c r="I906" s="117"/>
      <c r="J906" s="117"/>
      <c r="K906" s="117"/>
    </row>
    <row r="907" spans="2:11" ht="14.4">
      <c r="B907" s="117"/>
      <c r="C907" s="117"/>
      <c r="D907" s="117"/>
      <c r="E907" s="117"/>
      <c r="F907" s="117"/>
      <c r="G907" s="117"/>
      <c r="H907" s="117"/>
      <c r="I907" s="117"/>
      <c r="J907" s="117"/>
      <c r="K907" s="117"/>
    </row>
    <row r="908" spans="2:11" ht="14.4">
      <c r="B908" s="117"/>
      <c r="C908" s="117"/>
      <c r="D908" s="117"/>
      <c r="E908" s="117"/>
      <c r="F908" s="117"/>
      <c r="G908" s="117"/>
      <c r="H908" s="117"/>
      <c r="I908" s="117"/>
      <c r="J908" s="117"/>
      <c r="K908" s="117"/>
    </row>
    <row r="909" spans="2:11" ht="14.4">
      <c r="B909" s="117"/>
      <c r="C909" s="117"/>
      <c r="D909" s="117"/>
      <c r="E909" s="117"/>
      <c r="F909" s="117"/>
      <c r="G909" s="117"/>
      <c r="H909" s="117"/>
      <c r="I909" s="117"/>
      <c r="J909" s="117"/>
      <c r="K909" s="117"/>
    </row>
    <row r="910" spans="2:11" ht="14.4">
      <c r="B910" s="117"/>
      <c r="C910" s="117"/>
      <c r="D910" s="117"/>
      <c r="E910" s="117"/>
      <c r="F910" s="117"/>
      <c r="G910" s="117"/>
      <c r="H910" s="117"/>
      <c r="I910" s="117"/>
      <c r="J910" s="117"/>
      <c r="K910" s="117"/>
    </row>
    <row r="911" spans="2:11" ht="14.4">
      <c r="B911" s="117"/>
      <c r="C911" s="117"/>
      <c r="D911" s="117"/>
      <c r="E911" s="117"/>
      <c r="F911" s="117"/>
      <c r="G911" s="117"/>
      <c r="H911" s="117"/>
      <c r="I911" s="117"/>
      <c r="J911" s="117"/>
      <c r="K911" s="117"/>
    </row>
    <row r="912" spans="2:11" ht="14.4">
      <c r="B912" s="117"/>
      <c r="C912" s="117"/>
      <c r="D912" s="117"/>
      <c r="E912" s="117"/>
      <c r="F912" s="117"/>
      <c r="G912" s="117"/>
      <c r="H912" s="117"/>
      <c r="I912" s="117"/>
      <c r="J912" s="117"/>
      <c r="K912" s="117"/>
    </row>
    <row r="913" spans="2:11" ht="14.4">
      <c r="B913" s="117"/>
      <c r="C913" s="117"/>
      <c r="D913" s="117"/>
      <c r="E913" s="117"/>
      <c r="F913" s="117"/>
      <c r="G913" s="117"/>
      <c r="H913" s="117"/>
      <c r="I913" s="117"/>
      <c r="J913" s="117"/>
      <c r="K913" s="117"/>
    </row>
    <row r="914" spans="2:11" ht="14.4">
      <c r="B914" s="117"/>
      <c r="C914" s="117"/>
      <c r="D914" s="117"/>
      <c r="E914" s="117"/>
      <c r="F914" s="117"/>
      <c r="G914" s="117"/>
      <c r="H914" s="117"/>
      <c r="I914" s="117"/>
      <c r="J914" s="117"/>
      <c r="K914" s="117"/>
    </row>
    <row r="915" spans="2:11" ht="14.4">
      <c r="B915" s="117"/>
      <c r="C915" s="117"/>
      <c r="D915" s="117"/>
      <c r="E915" s="117"/>
      <c r="F915" s="117"/>
      <c r="G915" s="117"/>
      <c r="H915" s="117"/>
      <c r="I915" s="117"/>
      <c r="J915" s="117"/>
      <c r="K915" s="117"/>
    </row>
    <row r="916" spans="2:11" ht="14.4">
      <c r="B916" s="117"/>
      <c r="C916" s="117"/>
      <c r="D916" s="117"/>
      <c r="E916" s="117"/>
      <c r="F916" s="117"/>
      <c r="G916" s="117"/>
      <c r="H916" s="117"/>
      <c r="I916" s="117"/>
      <c r="J916" s="117"/>
      <c r="K916" s="117"/>
    </row>
    <row r="917" spans="2:11" ht="14.4">
      <c r="B917" s="117"/>
      <c r="C917" s="117"/>
      <c r="D917" s="117"/>
      <c r="E917" s="117"/>
      <c r="F917" s="117"/>
      <c r="G917" s="117"/>
      <c r="H917" s="117"/>
      <c r="I917" s="117"/>
      <c r="J917" s="117"/>
      <c r="K917" s="117"/>
    </row>
    <row r="918" spans="2:11" ht="14.4">
      <c r="B918" s="117"/>
      <c r="C918" s="117"/>
      <c r="D918" s="117"/>
      <c r="E918" s="117"/>
      <c r="F918" s="117"/>
      <c r="G918" s="117"/>
      <c r="H918" s="117"/>
      <c r="I918" s="117"/>
      <c r="J918" s="117"/>
      <c r="K918" s="117"/>
    </row>
    <row r="919" spans="2:11" ht="14.4">
      <c r="B919" s="117"/>
      <c r="C919" s="117"/>
      <c r="D919" s="117"/>
      <c r="E919" s="117"/>
      <c r="F919" s="117"/>
      <c r="G919" s="117"/>
      <c r="H919" s="117"/>
      <c r="I919" s="117"/>
      <c r="J919" s="117"/>
      <c r="K919" s="117"/>
    </row>
    <row r="920" spans="2:11" ht="14.4">
      <c r="B920" s="117"/>
      <c r="C920" s="117"/>
      <c r="D920" s="117"/>
      <c r="E920" s="117"/>
      <c r="F920" s="117"/>
      <c r="G920" s="117"/>
      <c r="H920" s="117"/>
      <c r="I920" s="117"/>
      <c r="J920" s="117"/>
      <c r="K920" s="117"/>
    </row>
    <row r="921" spans="2:11" ht="14.4">
      <c r="B921" s="117"/>
      <c r="C921" s="117"/>
      <c r="D921" s="117"/>
      <c r="E921" s="117"/>
      <c r="F921" s="117"/>
      <c r="G921" s="117"/>
      <c r="H921" s="117"/>
      <c r="I921" s="117"/>
      <c r="J921" s="117"/>
      <c r="K921" s="117"/>
    </row>
    <row r="922" spans="2:11" ht="14.4">
      <c r="B922" s="117"/>
      <c r="C922" s="117"/>
      <c r="D922" s="117"/>
      <c r="E922" s="117"/>
      <c r="F922" s="117"/>
      <c r="G922" s="117"/>
      <c r="H922" s="117"/>
      <c r="I922" s="117"/>
      <c r="J922" s="117"/>
      <c r="K922" s="117"/>
    </row>
    <row r="923" spans="2:11" ht="14.4">
      <c r="B923" s="117"/>
      <c r="C923" s="117"/>
      <c r="D923" s="117"/>
      <c r="E923" s="117"/>
      <c r="F923" s="117"/>
      <c r="G923" s="117"/>
      <c r="H923" s="117"/>
      <c r="I923" s="117"/>
      <c r="J923" s="117"/>
      <c r="K923" s="117"/>
    </row>
    <row r="924" spans="2:11" ht="14.4">
      <c r="B924" s="117"/>
      <c r="C924" s="117"/>
      <c r="D924" s="117"/>
      <c r="E924" s="117"/>
      <c r="F924" s="117"/>
      <c r="G924" s="117"/>
      <c r="H924" s="117"/>
      <c r="I924" s="117"/>
      <c r="J924" s="117"/>
      <c r="K924" s="117"/>
    </row>
    <row r="925" spans="2:11" ht="14.4">
      <c r="B925" s="117"/>
      <c r="C925" s="117"/>
      <c r="D925" s="117"/>
      <c r="E925" s="117"/>
      <c r="F925" s="117"/>
      <c r="G925" s="117"/>
      <c r="H925" s="117"/>
      <c r="I925" s="117"/>
      <c r="J925" s="117"/>
      <c r="K925" s="117"/>
    </row>
    <row r="926" spans="2:11" ht="14.4">
      <c r="B926" s="117"/>
      <c r="C926" s="117"/>
      <c r="D926" s="117"/>
      <c r="E926" s="117"/>
      <c r="F926" s="117"/>
      <c r="G926" s="117"/>
      <c r="H926" s="117"/>
      <c r="I926" s="117"/>
      <c r="J926" s="117"/>
      <c r="K926" s="117"/>
    </row>
    <row r="927" spans="2:11" ht="14.4">
      <c r="B927" s="117"/>
      <c r="C927" s="117"/>
      <c r="D927" s="117"/>
      <c r="E927" s="117"/>
      <c r="F927" s="117"/>
      <c r="G927" s="117"/>
      <c r="H927" s="117"/>
      <c r="I927" s="117"/>
      <c r="J927" s="117"/>
      <c r="K927" s="117"/>
    </row>
    <row r="928" spans="2:11" ht="14.4">
      <c r="B928" s="117"/>
      <c r="C928" s="117"/>
      <c r="D928" s="117"/>
      <c r="E928" s="117"/>
      <c r="F928" s="117"/>
      <c r="G928" s="117"/>
      <c r="H928" s="117"/>
      <c r="I928" s="117"/>
      <c r="J928" s="117"/>
      <c r="K928" s="117"/>
    </row>
    <row r="929" spans="2:11" ht="14.4">
      <c r="B929" s="117"/>
      <c r="C929" s="117"/>
      <c r="D929" s="117"/>
      <c r="E929" s="117"/>
      <c r="F929" s="117"/>
      <c r="G929" s="117"/>
      <c r="H929" s="117"/>
      <c r="I929" s="117"/>
      <c r="J929" s="117"/>
      <c r="K929" s="117"/>
    </row>
    <row r="930" spans="2:11" ht="14.4">
      <c r="B930" s="117"/>
      <c r="C930" s="117"/>
      <c r="D930" s="117"/>
      <c r="E930" s="117"/>
      <c r="F930" s="117"/>
      <c r="G930" s="117"/>
      <c r="H930" s="117"/>
      <c r="I930" s="117"/>
      <c r="J930" s="117"/>
      <c r="K930" s="117"/>
    </row>
    <row r="931" spans="2:11" ht="14.4">
      <c r="B931" s="117"/>
      <c r="C931" s="117"/>
      <c r="D931" s="117"/>
      <c r="E931" s="117"/>
      <c r="F931" s="117"/>
      <c r="G931" s="117"/>
      <c r="H931" s="117"/>
      <c r="I931" s="117"/>
      <c r="J931" s="117"/>
      <c r="K931" s="117"/>
    </row>
    <row r="932" spans="2:11" ht="14.4">
      <c r="B932" s="117"/>
      <c r="C932" s="117"/>
      <c r="D932" s="117"/>
      <c r="E932" s="117"/>
      <c r="F932" s="117"/>
      <c r="G932" s="117"/>
      <c r="H932" s="117"/>
      <c r="I932" s="117"/>
      <c r="J932" s="117"/>
      <c r="K932" s="117"/>
    </row>
    <row r="933" spans="2:11" ht="14.4">
      <c r="B933" s="117"/>
      <c r="C933" s="117"/>
      <c r="D933" s="117"/>
      <c r="E933" s="117"/>
      <c r="F933" s="117"/>
      <c r="G933" s="117"/>
      <c r="H933" s="117"/>
      <c r="I933" s="117"/>
      <c r="J933" s="117"/>
      <c r="K933" s="117"/>
    </row>
    <row r="934" spans="2:11" ht="14.4">
      <c r="B934" s="117"/>
      <c r="C934" s="117"/>
      <c r="D934" s="117"/>
      <c r="E934" s="117"/>
      <c r="F934" s="117"/>
      <c r="G934" s="117"/>
      <c r="H934" s="117"/>
      <c r="I934" s="117"/>
      <c r="J934" s="117"/>
      <c r="K934" s="117"/>
    </row>
    <row r="935" spans="2:11" ht="14.4">
      <c r="B935" s="117"/>
      <c r="C935" s="117"/>
      <c r="D935" s="117"/>
      <c r="E935" s="117"/>
      <c r="F935" s="117"/>
      <c r="G935" s="117"/>
      <c r="H935" s="117"/>
      <c r="I935" s="117"/>
      <c r="J935" s="117"/>
      <c r="K935" s="117"/>
    </row>
    <row r="936" spans="2:11" ht="14.4">
      <c r="B936" s="117"/>
      <c r="C936" s="117"/>
      <c r="D936" s="117"/>
      <c r="E936" s="117"/>
      <c r="F936" s="117"/>
      <c r="G936" s="117"/>
      <c r="H936" s="117"/>
      <c r="I936" s="117"/>
      <c r="J936" s="117"/>
      <c r="K936" s="117"/>
    </row>
    <row r="937" spans="2:11" ht="14.4">
      <c r="B937" s="117"/>
      <c r="C937" s="117"/>
      <c r="D937" s="117"/>
      <c r="E937" s="117"/>
      <c r="F937" s="117"/>
      <c r="G937" s="117"/>
      <c r="H937" s="117"/>
      <c r="I937" s="117"/>
      <c r="J937" s="117"/>
      <c r="K937" s="117"/>
    </row>
    <row r="938" spans="2:11" ht="14.4">
      <c r="B938" s="117"/>
      <c r="C938" s="117"/>
      <c r="D938" s="117"/>
      <c r="E938" s="117"/>
      <c r="F938" s="117"/>
      <c r="G938" s="117"/>
      <c r="H938" s="117"/>
      <c r="I938" s="117"/>
      <c r="J938" s="117"/>
      <c r="K938" s="117"/>
    </row>
    <row r="939" spans="2:11" ht="14.4">
      <c r="B939" s="117"/>
      <c r="C939" s="117"/>
      <c r="D939" s="117"/>
      <c r="E939" s="117"/>
      <c r="F939" s="117"/>
      <c r="G939" s="117"/>
      <c r="H939" s="117"/>
      <c r="I939" s="117"/>
      <c r="J939" s="117"/>
      <c r="K939" s="117"/>
    </row>
    <row r="940" spans="2:11" ht="14.4">
      <c r="B940" s="117"/>
      <c r="C940" s="117"/>
      <c r="D940" s="117"/>
      <c r="E940" s="117"/>
      <c r="F940" s="117"/>
      <c r="G940" s="117"/>
      <c r="H940" s="117"/>
      <c r="I940" s="117"/>
      <c r="J940" s="117"/>
      <c r="K940" s="117"/>
    </row>
    <row r="941" spans="2:11" ht="14.4">
      <c r="B941" s="117"/>
      <c r="C941" s="117"/>
      <c r="D941" s="117"/>
      <c r="E941" s="117"/>
      <c r="F941" s="117"/>
      <c r="G941" s="117"/>
      <c r="H941" s="117"/>
      <c r="I941" s="117"/>
      <c r="J941" s="117"/>
      <c r="K941" s="117"/>
    </row>
    <row r="942" spans="2:11" ht="14.4">
      <c r="B942" s="117"/>
      <c r="C942" s="117"/>
      <c r="D942" s="117"/>
      <c r="E942" s="117"/>
      <c r="F942" s="117"/>
      <c r="G942" s="117"/>
      <c r="H942" s="117"/>
      <c r="I942" s="117"/>
      <c r="J942" s="117"/>
      <c r="K942" s="117"/>
    </row>
    <row r="943" spans="2:11" ht="14.4">
      <c r="B943" s="117"/>
      <c r="C943" s="117"/>
      <c r="D943" s="117"/>
      <c r="E943" s="117"/>
      <c r="F943" s="117"/>
      <c r="G943" s="117"/>
      <c r="H943" s="117"/>
      <c r="I943" s="117"/>
      <c r="J943" s="117"/>
      <c r="K943" s="117"/>
    </row>
    <row r="944" spans="2:11" ht="14.4">
      <c r="B944" s="117"/>
      <c r="C944" s="117"/>
      <c r="D944" s="117"/>
      <c r="E944" s="117"/>
      <c r="F944" s="117"/>
      <c r="G944" s="117"/>
      <c r="H944" s="117"/>
      <c r="I944" s="117"/>
      <c r="J944" s="117"/>
      <c r="K944" s="117"/>
    </row>
    <row r="945" spans="2:11" ht="14.4">
      <c r="B945" s="117"/>
      <c r="C945" s="117"/>
      <c r="D945" s="117"/>
      <c r="E945" s="117"/>
      <c r="F945" s="117"/>
      <c r="G945" s="117"/>
      <c r="H945" s="117"/>
      <c r="I945" s="117"/>
      <c r="J945" s="117"/>
      <c r="K945" s="117"/>
    </row>
    <row r="946" spans="2:11" ht="14.4">
      <c r="B946" s="117"/>
      <c r="C946" s="117"/>
      <c r="D946" s="117"/>
      <c r="E946" s="117"/>
      <c r="F946" s="117"/>
      <c r="G946" s="117"/>
      <c r="H946" s="117"/>
      <c r="I946" s="117"/>
      <c r="J946" s="117"/>
      <c r="K946" s="117"/>
    </row>
    <row r="947" spans="2:11" ht="14.4">
      <c r="B947" s="117"/>
      <c r="C947" s="117"/>
      <c r="D947" s="117"/>
      <c r="E947" s="117"/>
      <c r="F947" s="117"/>
      <c r="G947" s="117"/>
      <c r="H947" s="117"/>
      <c r="I947" s="117"/>
      <c r="J947" s="117"/>
      <c r="K947" s="117"/>
    </row>
    <row r="948" spans="2:11" ht="14.4">
      <c r="B948" s="117"/>
      <c r="C948" s="117"/>
      <c r="D948" s="117"/>
      <c r="E948" s="117"/>
      <c r="F948" s="117"/>
      <c r="G948" s="117"/>
      <c r="H948" s="117"/>
      <c r="I948" s="117"/>
      <c r="J948" s="117"/>
      <c r="K948" s="117"/>
    </row>
    <row r="949" spans="2:11" ht="14.4">
      <c r="B949" s="117"/>
      <c r="C949" s="117"/>
      <c r="D949" s="117"/>
      <c r="E949" s="117"/>
      <c r="F949" s="117"/>
      <c r="G949" s="117"/>
      <c r="H949" s="117"/>
      <c r="I949" s="117"/>
      <c r="J949" s="117"/>
      <c r="K949" s="117"/>
    </row>
    <row r="950" spans="2:11" ht="14.4">
      <c r="B950" s="117"/>
      <c r="C950" s="117"/>
      <c r="D950" s="117"/>
      <c r="E950" s="117"/>
      <c r="F950" s="117"/>
      <c r="G950" s="117"/>
      <c r="H950" s="117"/>
      <c r="I950" s="117"/>
      <c r="J950" s="117"/>
      <c r="K950" s="117"/>
    </row>
    <row r="951" spans="2:11" ht="14.4">
      <c r="B951" s="117"/>
      <c r="C951" s="117"/>
      <c r="D951" s="117"/>
      <c r="E951" s="117"/>
      <c r="F951" s="117"/>
      <c r="G951" s="117"/>
      <c r="H951" s="117"/>
      <c r="I951" s="117"/>
      <c r="J951" s="117"/>
      <c r="K951" s="117"/>
    </row>
    <row r="952" spans="2:11" ht="14.4">
      <c r="B952" s="117"/>
      <c r="C952" s="117"/>
      <c r="D952" s="117"/>
      <c r="E952" s="117"/>
      <c r="F952" s="117"/>
      <c r="G952" s="117"/>
      <c r="H952" s="117"/>
      <c r="I952" s="117"/>
      <c r="J952" s="117"/>
      <c r="K952" s="117"/>
    </row>
    <row r="953" spans="2:11" ht="14.4">
      <c r="B953" s="117"/>
      <c r="C953" s="117"/>
      <c r="D953" s="117"/>
      <c r="E953" s="117"/>
      <c r="F953" s="117"/>
      <c r="G953" s="117"/>
      <c r="H953" s="117"/>
      <c r="I953" s="117"/>
      <c r="J953" s="117"/>
      <c r="K953" s="117"/>
    </row>
    <row r="954" spans="2:11" ht="14.4">
      <c r="B954" s="117"/>
      <c r="C954" s="117"/>
      <c r="D954" s="117"/>
      <c r="E954" s="117"/>
      <c r="F954" s="117"/>
      <c r="G954" s="117"/>
      <c r="H954" s="117"/>
      <c r="I954" s="117"/>
      <c r="J954" s="117"/>
      <c r="K954" s="117"/>
    </row>
    <row r="955" spans="2:11" ht="14.4">
      <c r="B955" s="117"/>
      <c r="C955" s="117"/>
      <c r="D955" s="117"/>
      <c r="E955" s="117"/>
      <c r="F955" s="117"/>
      <c r="G955" s="117"/>
      <c r="H955" s="117"/>
      <c r="I955" s="117"/>
      <c r="J955" s="117"/>
      <c r="K955" s="117"/>
    </row>
    <row r="956" spans="2:11" ht="14.4">
      <c r="B956" s="117"/>
      <c r="C956" s="117"/>
      <c r="D956" s="117"/>
      <c r="E956" s="117"/>
      <c r="F956" s="117"/>
      <c r="G956" s="117"/>
      <c r="H956" s="117"/>
      <c r="I956" s="117"/>
      <c r="J956" s="117"/>
      <c r="K956" s="117"/>
    </row>
    <row r="957" spans="2:11" ht="14.4">
      <c r="B957" s="117"/>
      <c r="C957" s="117"/>
      <c r="D957" s="117"/>
      <c r="E957" s="117"/>
      <c r="F957" s="117"/>
      <c r="G957" s="117"/>
      <c r="H957" s="117"/>
      <c r="I957" s="117"/>
      <c r="J957" s="117"/>
      <c r="K957" s="117"/>
    </row>
    <row r="958" spans="2:11" ht="14.4">
      <c r="B958" s="117"/>
      <c r="C958" s="117"/>
      <c r="D958" s="117"/>
      <c r="E958" s="117"/>
      <c r="F958" s="117"/>
      <c r="G958" s="117"/>
      <c r="H958" s="117"/>
      <c r="I958" s="117"/>
      <c r="J958" s="117"/>
      <c r="K958" s="117"/>
    </row>
    <row r="959" spans="2:11" ht="14.4">
      <c r="B959" s="117"/>
      <c r="C959" s="117"/>
      <c r="D959" s="117"/>
      <c r="E959" s="117"/>
      <c r="F959" s="117"/>
      <c r="G959" s="117"/>
      <c r="H959" s="117"/>
      <c r="I959" s="117"/>
      <c r="J959" s="117"/>
      <c r="K959" s="117"/>
    </row>
    <row r="960" spans="2:11" ht="14.4">
      <c r="B960" s="117"/>
      <c r="C960" s="117"/>
      <c r="D960" s="117"/>
      <c r="E960" s="117"/>
      <c r="F960" s="117"/>
      <c r="G960" s="117"/>
      <c r="H960" s="117"/>
      <c r="I960" s="117"/>
      <c r="J960" s="117"/>
      <c r="K960" s="117"/>
    </row>
    <row r="961" spans="2:11" ht="14.4">
      <c r="B961" s="117"/>
      <c r="C961" s="117"/>
      <c r="D961" s="117"/>
      <c r="E961" s="117"/>
      <c r="F961" s="117"/>
      <c r="G961" s="117"/>
      <c r="H961" s="117"/>
      <c r="I961" s="117"/>
      <c r="J961" s="117"/>
      <c r="K961" s="117"/>
    </row>
    <row r="962" spans="2:11" ht="14.4">
      <c r="B962" s="117"/>
      <c r="C962" s="117"/>
      <c r="D962" s="117"/>
      <c r="E962" s="117"/>
      <c r="F962" s="117"/>
      <c r="G962" s="117"/>
      <c r="H962" s="117"/>
      <c r="I962" s="117"/>
      <c r="J962" s="117"/>
      <c r="K962" s="117"/>
    </row>
    <row r="963" spans="2:11" ht="14.4">
      <c r="B963" s="117"/>
      <c r="C963" s="117"/>
      <c r="D963" s="117"/>
      <c r="E963" s="117"/>
      <c r="F963" s="117"/>
      <c r="G963" s="117"/>
      <c r="H963" s="117"/>
      <c r="I963" s="117"/>
      <c r="J963" s="117"/>
      <c r="K963" s="117"/>
    </row>
    <row r="964" spans="2:11" ht="14.4">
      <c r="B964" s="117"/>
      <c r="C964" s="117"/>
      <c r="D964" s="117"/>
      <c r="E964" s="117"/>
      <c r="F964" s="117"/>
      <c r="G964" s="117"/>
      <c r="H964" s="117"/>
      <c r="I964" s="117"/>
      <c r="J964" s="117"/>
      <c r="K964" s="117"/>
    </row>
    <row r="965" spans="2:11" ht="14.4">
      <c r="B965" s="117"/>
      <c r="C965" s="117"/>
      <c r="D965" s="117"/>
      <c r="E965" s="117"/>
      <c r="F965" s="117"/>
      <c r="G965" s="117"/>
      <c r="H965" s="117"/>
      <c r="I965" s="117"/>
      <c r="J965" s="117"/>
      <c r="K965" s="117"/>
    </row>
    <row r="966" spans="2:11" ht="14.4">
      <c r="B966" s="117"/>
      <c r="C966" s="117"/>
      <c r="D966" s="117"/>
      <c r="E966" s="117"/>
      <c r="F966" s="117"/>
      <c r="G966" s="117"/>
      <c r="H966" s="117"/>
      <c r="I966" s="117"/>
      <c r="J966" s="117"/>
      <c r="K966" s="117"/>
    </row>
    <row r="967" spans="2:11" ht="14.4">
      <c r="B967" s="117"/>
      <c r="C967" s="117"/>
      <c r="D967" s="117"/>
      <c r="E967" s="117"/>
      <c r="F967" s="117"/>
      <c r="G967" s="117"/>
      <c r="H967" s="117"/>
      <c r="I967" s="117"/>
      <c r="J967" s="117"/>
      <c r="K967" s="117"/>
    </row>
    <row r="968" spans="2:11" ht="14.4">
      <c r="B968" s="117"/>
      <c r="C968" s="117"/>
      <c r="D968" s="117"/>
      <c r="E968" s="117"/>
      <c r="F968" s="117"/>
      <c r="G968" s="117"/>
      <c r="H968" s="117"/>
      <c r="I968" s="117"/>
      <c r="J968" s="117"/>
      <c r="K968" s="117"/>
    </row>
    <row r="969" spans="2:11" ht="14.4">
      <c r="B969" s="117"/>
      <c r="C969" s="117"/>
      <c r="D969" s="117"/>
      <c r="E969" s="117"/>
      <c r="F969" s="117"/>
      <c r="G969" s="117"/>
      <c r="H969" s="117"/>
      <c r="I969" s="117"/>
      <c r="J969" s="117"/>
      <c r="K969" s="117"/>
    </row>
    <row r="970" spans="2:11" ht="14.4">
      <c r="B970" s="117"/>
      <c r="C970" s="117"/>
      <c r="D970" s="117"/>
      <c r="E970" s="117"/>
      <c r="F970" s="117"/>
      <c r="G970" s="117"/>
      <c r="H970" s="117"/>
      <c r="I970" s="117"/>
      <c r="J970" s="117"/>
      <c r="K970" s="117"/>
    </row>
    <row r="971" spans="2:11" ht="14.4">
      <c r="B971" s="117"/>
      <c r="C971" s="117"/>
      <c r="D971" s="117"/>
      <c r="E971" s="117"/>
      <c r="F971" s="117"/>
      <c r="G971" s="117"/>
      <c r="H971" s="117"/>
      <c r="I971" s="117"/>
      <c r="J971" s="117"/>
      <c r="K971" s="117"/>
    </row>
    <row r="972" spans="2:11" ht="14.4">
      <c r="B972" s="117"/>
      <c r="C972" s="117"/>
      <c r="D972" s="117"/>
      <c r="E972" s="117"/>
      <c r="F972" s="117"/>
      <c r="G972" s="117"/>
      <c r="H972" s="117"/>
      <c r="I972" s="117"/>
      <c r="J972" s="117"/>
      <c r="K972" s="117"/>
    </row>
    <row r="973" spans="2:11" ht="14.4">
      <c r="B973" s="117"/>
      <c r="C973" s="117"/>
      <c r="D973" s="117"/>
      <c r="E973" s="117"/>
      <c r="F973" s="117"/>
      <c r="G973" s="117"/>
      <c r="H973" s="117"/>
      <c r="I973" s="117"/>
      <c r="J973" s="117"/>
      <c r="K973" s="117"/>
    </row>
    <row r="974" spans="2:11" ht="14.4">
      <c r="B974" s="117"/>
      <c r="C974" s="117"/>
      <c r="D974" s="117"/>
      <c r="E974" s="117"/>
      <c r="F974" s="117"/>
      <c r="G974" s="117"/>
      <c r="H974" s="117"/>
      <c r="I974" s="117"/>
      <c r="J974" s="117"/>
      <c r="K974" s="117"/>
    </row>
    <row r="975" spans="2:11" ht="14.4">
      <c r="B975" s="117"/>
      <c r="C975" s="117"/>
      <c r="D975" s="117"/>
      <c r="E975" s="117"/>
      <c r="F975" s="117"/>
      <c r="G975" s="117"/>
      <c r="H975" s="117"/>
      <c r="I975" s="117"/>
      <c r="J975" s="117"/>
      <c r="K975" s="117"/>
    </row>
    <row r="976" spans="2:11" ht="14.4">
      <c r="B976" s="117"/>
      <c r="C976" s="117"/>
      <c r="D976" s="117"/>
      <c r="E976" s="117"/>
      <c r="F976" s="117"/>
      <c r="G976" s="117"/>
      <c r="H976" s="117"/>
      <c r="I976" s="117"/>
      <c r="J976" s="117"/>
      <c r="K976" s="117"/>
    </row>
    <row r="977" spans="2:11" ht="14.4">
      <c r="B977" s="117"/>
      <c r="C977" s="117"/>
      <c r="D977" s="117"/>
      <c r="E977" s="117"/>
      <c r="F977" s="117"/>
      <c r="G977" s="117"/>
      <c r="H977" s="117"/>
      <c r="I977" s="117"/>
      <c r="J977" s="117"/>
      <c r="K977" s="117"/>
    </row>
    <row r="978" spans="2:11" ht="14.4">
      <c r="B978" s="117"/>
      <c r="C978" s="117"/>
      <c r="D978" s="117"/>
      <c r="E978" s="117"/>
      <c r="F978" s="117"/>
      <c r="G978" s="117"/>
      <c r="H978" s="117"/>
      <c r="I978" s="117"/>
      <c r="J978" s="117"/>
      <c r="K978" s="117"/>
    </row>
    <row r="979" spans="2:11" ht="14.4">
      <c r="B979" s="117"/>
      <c r="C979" s="117"/>
      <c r="D979" s="117"/>
      <c r="E979" s="117"/>
      <c r="F979" s="117"/>
      <c r="G979" s="117"/>
      <c r="H979" s="117"/>
      <c r="I979" s="117"/>
      <c r="J979" s="117"/>
      <c r="K979" s="117"/>
    </row>
    <row r="980" spans="2:11" ht="14.4">
      <c r="B980" s="117"/>
      <c r="C980" s="117"/>
      <c r="D980" s="117"/>
      <c r="E980" s="117"/>
      <c r="F980" s="117"/>
      <c r="G980" s="117"/>
      <c r="H980" s="117"/>
      <c r="I980" s="117"/>
      <c r="J980" s="117"/>
      <c r="K980" s="117"/>
    </row>
    <row r="981" spans="2:11" ht="14.4">
      <c r="B981" s="117"/>
      <c r="C981" s="117"/>
      <c r="D981" s="117"/>
      <c r="E981" s="117"/>
      <c r="F981" s="117"/>
      <c r="G981" s="117"/>
      <c r="H981" s="117"/>
      <c r="I981" s="117"/>
      <c r="J981" s="117"/>
      <c r="K981" s="117"/>
    </row>
    <row r="982" spans="2:11" ht="14.4">
      <c r="B982" s="117"/>
      <c r="C982" s="117"/>
      <c r="D982" s="117"/>
      <c r="E982" s="117"/>
      <c r="F982" s="117"/>
      <c r="G982" s="117"/>
      <c r="H982" s="117"/>
      <c r="I982" s="117"/>
      <c r="J982" s="117"/>
      <c r="K982" s="117"/>
    </row>
    <row r="983" spans="2:11" ht="14.4">
      <c r="B983" s="117"/>
      <c r="C983" s="117"/>
      <c r="D983" s="117"/>
      <c r="E983" s="117"/>
      <c r="F983" s="117"/>
      <c r="G983" s="117"/>
      <c r="H983" s="117"/>
      <c r="I983" s="117"/>
      <c r="J983" s="117"/>
      <c r="K983" s="117"/>
    </row>
    <row r="984" spans="2:11" ht="14.4">
      <c r="B984" s="117"/>
      <c r="C984" s="117"/>
      <c r="D984" s="117"/>
      <c r="E984" s="117"/>
      <c r="F984" s="117"/>
      <c r="G984" s="117"/>
      <c r="H984" s="117"/>
      <c r="I984" s="117"/>
      <c r="J984" s="117"/>
      <c r="K984" s="117"/>
    </row>
    <row r="985" spans="2:11" ht="14.4">
      <c r="B985" s="117"/>
      <c r="C985" s="117"/>
      <c r="D985" s="117"/>
      <c r="E985" s="117"/>
      <c r="F985" s="117"/>
      <c r="G985" s="117"/>
      <c r="H985" s="117"/>
      <c r="I985" s="117"/>
      <c r="J985" s="117"/>
      <c r="K985" s="117"/>
    </row>
    <row r="986" spans="2:11" ht="14.4">
      <c r="B986" s="117"/>
      <c r="C986" s="117"/>
      <c r="D986" s="117"/>
      <c r="E986" s="117"/>
      <c r="F986" s="117"/>
      <c r="G986" s="117"/>
      <c r="H986" s="117"/>
      <c r="I986" s="117"/>
      <c r="J986" s="117"/>
      <c r="K986" s="117"/>
    </row>
    <row r="987" spans="2:11" ht="14.4">
      <c r="B987" s="117"/>
      <c r="C987" s="117"/>
      <c r="D987" s="117"/>
      <c r="E987" s="117"/>
      <c r="F987" s="117"/>
      <c r="G987" s="117"/>
      <c r="H987" s="117"/>
      <c r="I987" s="117"/>
      <c r="J987" s="117"/>
      <c r="K987" s="117"/>
    </row>
    <row r="988" spans="2:11" ht="14.4">
      <c r="B988" s="117"/>
      <c r="C988" s="117"/>
      <c r="D988" s="117"/>
      <c r="E988" s="117"/>
      <c r="F988" s="117"/>
      <c r="G988" s="117"/>
      <c r="H988" s="117"/>
      <c r="I988" s="117"/>
      <c r="J988" s="117"/>
      <c r="K988" s="117"/>
    </row>
    <row r="989" spans="2:11" ht="14.4">
      <c r="B989" s="117"/>
      <c r="C989" s="117"/>
      <c r="D989" s="117"/>
      <c r="E989" s="117"/>
      <c r="F989" s="117"/>
      <c r="G989" s="117"/>
      <c r="H989" s="117"/>
      <c r="I989" s="117"/>
      <c r="J989" s="117"/>
      <c r="K989" s="117"/>
    </row>
    <row r="990" spans="2:11" ht="14.4">
      <c r="B990" s="117"/>
      <c r="C990" s="117"/>
      <c r="D990" s="117"/>
      <c r="E990" s="117"/>
      <c r="F990" s="117"/>
      <c r="G990" s="117"/>
      <c r="H990" s="117"/>
      <c r="I990" s="117"/>
      <c r="J990" s="117"/>
      <c r="K990" s="117"/>
    </row>
    <row r="991" spans="2:11" ht="14.4">
      <c r="B991" s="117"/>
      <c r="C991" s="117"/>
      <c r="D991" s="117"/>
      <c r="E991" s="117"/>
      <c r="F991" s="117"/>
      <c r="G991" s="117"/>
      <c r="H991" s="117"/>
      <c r="I991" s="117"/>
      <c r="J991" s="117"/>
      <c r="K991" s="117"/>
    </row>
    <row r="992" spans="2:11" ht="14.4">
      <c r="B992" s="117"/>
      <c r="C992" s="117"/>
      <c r="D992" s="117"/>
      <c r="E992" s="117"/>
      <c r="F992" s="117"/>
      <c r="G992" s="117"/>
      <c r="H992" s="117"/>
      <c r="I992" s="117"/>
      <c r="J992" s="117"/>
      <c r="K992" s="117"/>
    </row>
    <row r="993" spans="2:11" ht="14.4">
      <c r="B993" s="117"/>
      <c r="C993" s="117"/>
      <c r="D993" s="117"/>
      <c r="E993" s="117"/>
      <c r="F993" s="117"/>
      <c r="G993" s="117"/>
      <c r="H993" s="117"/>
      <c r="I993" s="117"/>
      <c r="J993" s="117"/>
      <c r="K993" s="117"/>
    </row>
    <row r="994" spans="2:11" ht="14.4">
      <c r="B994" s="117"/>
      <c r="C994" s="117"/>
      <c r="D994" s="117"/>
      <c r="E994" s="117"/>
      <c r="F994" s="117"/>
      <c r="G994" s="117"/>
      <c r="H994" s="117"/>
      <c r="I994" s="117"/>
      <c r="J994" s="117"/>
      <c r="K994" s="117"/>
    </row>
    <row r="995" spans="2:11" ht="14.4">
      <c r="B995" s="117"/>
      <c r="C995" s="117"/>
      <c r="D995" s="117"/>
      <c r="E995" s="117"/>
      <c r="F995" s="117"/>
      <c r="G995" s="117"/>
      <c r="H995" s="117"/>
      <c r="I995" s="117"/>
      <c r="J995" s="117"/>
      <c r="K995" s="117"/>
    </row>
    <row r="996" spans="2:11" ht="14.4">
      <c r="B996" s="117"/>
      <c r="C996" s="117"/>
      <c r="D996" s="117"/>
      <c r="E996" s="117"/>
      <c r="F996" s="117"/>
      <c r="G996" s="117"/>
      <c r="H996" s="117"/>
      <c r="I996" s="117"/>
      <c r="J996" s="117"/>
      <c r="K996" s="117"/>
    </row>
    <row r="997" spans="2:11" ht="14.4">
      <c r="B997" s="117"/>
      <c r="C997" s="117"/>
      <c r="D997" s="117"/>
      <c r="E997" s="117"/>
      <c r="F997" s="117"/>
      <c r="G997" s="117"/>
      <c r="H997" s="117"/>
      <c r="I997" s="117"/>
      <c r="J997" s="117"/>
      <c r="K997" s="117"/>
    </row>
    <row r="998" spans="2:11" ht="14.4">
      <c r="B998" s="117"/>
      <c r="C998" s="117"/>
      <c r="D998" s="117"/>
      <c r="E998" s="117"/>
      <c r="F998" s="117"/>
      <c r="G998" s="117"/>
      <c r="H998" s="117"/>
      <c r="I998" s="117"/>
      <c r="J998" s="117"/>
      <c r="K998" s="117"/>
    </row>
    <row r="999" spans="2:11" ht="14.4">
      <c r="B999" s="117"/>
      <c r="C999" s="117"/>
      <c r="D999" s="117"/>
      <c r="E999" s="117"/>
      <c r="F999" s="117"/>
      <c r="G999" s="117"/>
      <c r="H999" s="117"/>
      <c r="I999" s="117"/>
      <c r="J999" s="117"/>
      <c r="K999" s="117"/>
    </row>
    <row r="1000" spans="2:11" ht="14.4">
      <c r="B1000" s="117"/>
      <c r="C1000" s="117"/>
      <c r="D1000" s="117"/>
      <c r="E1000" s="117"/>
      <c r="F1000" s="117"/>
      <c r="G1000" s="117"/>
      <c r="H1000" s="117"/>
      <c r="I1000" s="117"/>
      <c r="J1000" s="117"/>
      <c r="K1000" s="117"/>
    </row>
    <row r="1001" spans="2:11" ht="14.4">
      <c r="B1001" s="117"/>
      <c r="C1001" s="117"/>
      <c r="D1001" s="117"/>
      <c r="E1001" s="117"/>
      <c r="F1001" s="117"/>
      <c r="G1001" s="117"/>
      <c r="H1001" s="117"/>
      <c r="I1001" s="117"/>
      <c r="J1001" s="117"/>
      <c r="K1001" s="1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06666"/>
    <outlinePr summaryBelow="0" summaryRight="0"/>
  </sheetPr>
  <dimension ref="A1:AQ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3" max="3" width="15.6640625" customWidth="1"/>
  </cols>
  <sheetData>
    <row r="1" spans="1:40" ht="13.8">
      <c r="A1" s="118" t="s">
        <v>2</v>
      </c>
      <c r="B1" s="118" t="s">
        <v>961</v>
      </c>
      <c r="C1" s="1" t="s">
        <v>962</v>
      </c>
      <c r="D1" s="1" t="s">
        <v>963</v>
      </c>
      <c r="F1" s="1" t="s">
        <v>964</v>
      </c>
      <c r="G1" s="1" t="s">
        <v>962</v>
      </c>
    </row>
    <row r="2" spans="1:40" ht="13.8">
      <c r="A2" s="119" t="s">
        <v>453</v>
      </c>
      <c r="B2" s="120" t="s">
        <v>191</v>
      </c>
      <c r="C2" s="5" t="s">
        <v>965</v>
      </c>
      <c r="D2" s="5" t="s">
        <v>179</v>
      </c>
      <c r="F2" s="121"/>
      <c r="G2" s="5" t="s">
        <v>966</v>
      </c>
    </row>
    <row r="3" spans="1:40" ht="13.8">
      <c r="A3" s="119" t="s">
        <v>453</v>
      </c>
      <c r="B3" s="120" t="s">
        <v>208</v>
      </c>
      <c r="C3" s="5" t="s">
        <v>967</v>
      </c>
      <c r="D3" s="5" t="s">
        <v>179</v>
      </c>
      <c r="F3" s="122"/>
      <c r="G3" s="5" t="s">
        <v>968</v>
      </c>
    </row>
    <row r="4" spans="1:40" ht="13.8">
      <c r="A4" s="119" t="s">
        <v>459</v>
      </c>
      <c r="B4" s="120" t="s">
        <v>969</v>
      </c>
      <c r="C4" s="5" t="s">
        <v>967</v>
      </c>
      <c r="D4" s="5" t="s">
        <v>169</v>
      </c>
    </row>
    <row r="5" spans="1:40" ht="13.8">
      <c r="A5" s="119" t="s">
        <v>459</v>
      </c>
      <c r="B5" s="120" t="s">
        <v>970</v>
      </c>
      <c r="C5" s="5" t="s">
        <v>967</v>
      </c>
      <c r="D5" s="5" t="s">
        <v>169</v>
      </c>
      <c r="F5" s="123"/>
      <c r="G5" s="124"/>
      <c r="H5" s="124"/>
      <c r="I5" s="124"/>
      <c r="J5" s="124"/>
      <c r="K5" s="124"/>
      <c r="L5" s="124"/>
      <c r="M5" s="124"/>
      <c r="N5" s="124"/>
      <c r="O5" s="124"/>
      <c r="P5" s="125"/>
      <c r="R5" s="123"/>
      <c r="S5" s="124"/>
      <c r="T5" s="124"/>
      <c r="U5" s="124"/>
      <c r="V5" s="124"/>
      <c r="W5" s="124"/>
      <c r="X5" s="124"/>
      <c r="Y5" s="124"/>
      <c r="Z5" s="124"/>
      <c r="AA5" s="124"/>
      <c r="AB5" s="125"/>
      <c r="AD5" s="123"/>
      <c r="AE5" s="124"/>
      <c r="AF5" s="124"/>
      <c r="AG5" s="124"/>
      <c r="AH5" s="124"/>
      <c r="AI5" s="124"/>
      <c r="AJ5" s="124"/>
      <c r="AK5" s="124"/>
      <c r="AL5" s="124"/>
      <c r="AM5" s="124"/>
      <c r="AN5" s="125"/>
    </row>
    <row r="6" spans="1:40" ht="15">
      <c r="A6" s="119" t="s">
        <v>459</v>
      </c>
      <c r="B6" s="120" t="s">
        <v>971</v>
      </c>
      <c r="C6" s="5" t="s">
        <v>965</v>
      </c>
      <c r="D6" s="5" t="s">
        <v>169</v>
      </c>
      <c r="F6" s="126"/>
      <c r="G6" s="425" t="s">
        <v>972</v>
      </c>
      <c r="H6" s="419"/>
      <c r="I6" s="419"/>
      <c r="J6" s="419"/>
      <c r="K6" s="419"/>
      <c r="L6" s="419"/>
      <c r="M6" s="417"/>
      <c r="N6" s="127"/>
      <c r="O6" s="127"/>
      <c r="P6" s="128"/>
      <c r="R6" s="126"/>
      <c r="S6" s="425" t="s">
        <v>973</v>
      </c>
      <c r="T6" s="419"/>
      <c r="U6" s="419"/>
      <c r="V6" s="419"/>
      <c r="W6" s="419"/>
      <c r="X6" s="419"/>
      <c r="Y6" s="417"/>
      <c r="Z6" s="127"/>
      <c r="AA6" s="127"/>
      <c r="AB6" s="128"/>
      <c r="AD6" s="126"/>
      <c r="AE6" s="425" t="s">
        <v>974</v>
      </c>
      <c r="AF6" s="419"/>
      <c r="AG6" s="419"/>
      <c r="AH6" s="419"/>
      <c r="AI6" s="419"/>
      <c r="AJ6" s="419"/>
      <c r="AK6" s="417"/>
      <c r="AL6" s="127"/>
      <c r="AM6" s="127"/>
      <c r="AN6" s="128"/>
    </row>
    <row r="7" spans="1:40" ht="13.8">
      <c r="A7" s="119" t="s">
        <v>459</v>
      </c>
      <c r="B7" s="120" t="s">
        <v>975</v>
      </c>
      <c r="C7" s="5" t="s">
        <v>967</v>
      </c>
      <c r="D7" s="5" t="s">
        <v>169</v>
      </c>
      <c r="F7" s="126"/>
      <c r="G7" s="129" t="s">
        <v>976</v>
      </c>
      <c r="H7" s="130" t="s">
        <v>977</v>
      </c>
      <c r="I7" s="131" t="s">
        <v>978</v>
      </c>
      <c r="J7" s="131" t="s">
        <v>979</v>
      </c>
      <c r="K7" s="131" t="s">
        <v>153</v>
      </c>
      <c r="L7" s="132" t="s">
        <v>980</v>
      </c>
      <c r="M7" s="133" t="s">
        <v>981</v>
      </c>
      <c r="N7" s="134" t="s">
        <v>982</v>
      </c>
      <c r="O7" s="134" t="s">
        <v>983</v>
      </c>
      <c r="P7" s="128"/>
      <c r="R7" s="126"/>
      <c r="S7" s="129" t="s">
        <v>976</v>
      </c>
      <c r="T7" s="130" t="s">
        <v>977</v>
      </c>
      <c r="U7" s="131" t="s">
        <v>978</v>
      </c>
      <c r="V7" s="131" t="s">
        <v>979</v>
      </c>
      <c r="W7" s="131" t="s">
        <v>153</v>
      </c>
      <c r="X7" s="132" t="s">
        <v>980</v>
      </c>
      <c r="Y7" s="133" t="s">
        <v>981</v>
      </c>
      <c r="Z7" s="134" t="s">
        <v>982</v>
      </c>
      <c r="AA7" s="134" t="s">
        <v>983</v>
      </c>
      <c r="AB7" s="128"/>
      <c r="AD7" s="126"/>
      <c r="AE7" s="129" t="s">
        <v>976</v>
      </c>
      <c r="AF7" s="130" t="s">
        <v>977</v>
      </c>
      <c r="AG7" s="131" t="s">
        <v>978</v>
      </c>
      <c r="AH7" s="131" t="s">
        <v>979</v>
      </c>
      <c r="AI7" s="131" t="s">
        <v>153</v>
      </c>
      <c r="AJ7" s="132" t="s">
        <v>980</v>
      </c>
      <c r="AK7" s="133" t="s">
        <v>981</v>
      </c>
      <c r="AL7" s="134" t="s">
        <v>982</v>
      </c>
      <c r="AM7" s="134" t="s">
        <v>984</v>
      </c>
      <c r="AN7" s="128"/>
    </row>
    <row r="8" spans="1:40" ht="13.8">
      <c r="A8" s="119" t="s">
        <v>459</v>
      </c>
      <c r="B8" s="120" t="s">
        <v>985</v>
      </c>
      <c r="C8" s="5" t="s">
        <v>967</v>
      </c>
      <c r="D8" s="5" t="s">
        <v>169</v>
      </c>
      <c r="F8" s="126"/>
      <c r="G8" s="135">
        <v>15</v>
      </c>
      <c r="H8" s="136">
        <v>3500</v>
      </c>
      <c r="I8" s="137">
        <v>233.33333333333334</v>
      </c>
      <c r="J8" s="136">
        <v>3</v>
      </c>
      <c r="K8" s="138">
        <v>9.375E-2</v>
      </c>
      <c r="L8" s="136">
        <v>10500</v>
      </c>
      <c r="M8" s="139"/>
      <c r="N8" s="140" t="s">
        <v>986</v>
      </c>
      <c r="O8" s="86">
        <v>2730</v>
      </c>
      <c r="P8" s="128"/>
      <c r="R8" s="126"/>
      <c r="S8" s="135">
        <v>20</v>
      </c>
      <c r="T8" s="136">
        <v>3000</v>
      </c>
      <c r="U8" s="137">
        <v>150</v>
      </c>
      <c r="V8" s="136">
        <v>2</v>
      </c>
      <c r="W8" s="141">
        <v>0.125</v>
      </c>
      <c r="X8" s="142">
        <v>6000</v>
      </c>
      <c r="Y8" s="139"/>
      <c r="Z8" s="140" t="s">
        <v>986</v>
      </c>
      <c r="AA8" s="86">
        <v>2256</v>
      </c>
      <c r="AB8" s="128"/>
      <c r="AD8" s="126"/>
      <c r="AE8" s="135">
        <v>10</v>
      </c>
      <c r="AF8" s="136">
        <v>2000</v>
      </c>
      <c r="AG8" s="137">
        <v>200</v>
      </c>
      <c r="AH8" s="136">
        <v>4</v>
      </c>
      <c r="AI8" s="141">
        <v>0.14814814814814814</v>
      </c>
      <c r="AJ8" s="142">
        <v>8000</v>
      </c>
      <c r="AK8" s="139"/>
      <c r="AL8" s="140" t="s">
        <v>986</v>
      </c>
      <c r="AM8" s="143">
        <v>1544.0027030000001</v>
      </c>
      <c r="AN8" s="128"/>
    </row>
    <row r="9" spans="1:40" ht="13.8">
      <c r="A9" s="119" t="s">
        <v>461</v>
      </c>
      <c r="B9" s="120" t="s">
        <v>970</v>
      </c>
      <c r="C9" s="5" t="s">
        <v>967</v>
      </c>
      <c r="D9" s="5" t="s">
        <v>169</v>
      </c>
      <c r="F9" s="126"/>
      <c r="G9" s="135">
        <v>20</v>
      </c>
      <c r="H9" s="136">
        <v>5000</v>
      </c>
      <c r="I9" s="137">
        <v>250</v>
      </c>
      <c r="J9" s="136">
        <v>3</v>
      </c>
      <c r="K9" s="138">
        <v>9.375E-2</v>
      </c>
      <c r="L9" s="136">
        <v>15000</v>
      </c>
      <c r="M9" s="139"/>
      <c r="N9" s="3"/>
      <c r="O9" s="144"/>
      <c r="P9" s="128"/>
      <c r="R9" s="126"/>
      <c r="S9" s="135">
        <v>25</v>
      </c>
      <c r="T9" s="136">
        <v>4000</v>
      </c>
      <c r="U9" s="137">
        <v>160</v>
      </c>
      <c r="V9" s="136">
        <v>0</v>
      </c>
      <c r="W9" s="141">
        <v>0</v>
      </c>
      <c r="X9" s="142">
        <v>0</v>
      </c>
      <c r="Y9" s="139"/>
      <c r="Z9" s="3"/>
      <c r="AA9" s="144"/>
      <c r="AB9" s="128"/>
      <c r="AD9" s="126"/>
      <c r="AE9" s="135">
        <v>15</v>
      </c>
      <c r="AF9" s="136">
        <v>3000</v>
      </c>
      <c r="AG9" s="137">
        <v>200</v>
      </c>
      <c r="AH9" s="136">
        <v>2</v>
      </c>
      <c r="AI9" s="141">
        <v>7.407407407407407E-2</v>
      </c>
      <c r="AJ9" s="142">
        <v>6000</v>
      </c>
      <c r="AK9" s="139"/>
      <c r="AL9" s="3" t="s">
        <v>987</v>
      </c>
      <c r="AM9" s="144">
        <v>154.40027030000002</v>
      </c>
      <c r="AN9" s="128"/>
    </row>
    <row r="10" spans="1:40" ht="13.8">
      <c r="A10" s="119" t="s">
        <v>461</v>
      </c>
      <c r="B10" s="120" t="s">
        <v>971</v>
      </c>
      <c r="C10" s="5" t="s">
        <v>965</v>
      </c>
      <c r="D10" s="5" t="s">
        <v>169</v>
      </c>
      <c r="F10" s="126"/>
      <c r="G10" s="145">
        <v>25</v>
      </c>
      <c r="H10" s="146">
        <v>6500</v>
      </c>
      <c r="I10" s="147">
        <v>260</v>
      </c>
      <c r="J10" s="136">
        <v>3</v>
      </c>
      <c r="K10" s="148">
        <v>9.375E-2</v>
      </c>
      <c r="L10" s="146">
        <v>19500</v>
      </c>
      <c r="M10" s="149"/>
      <c r="N10" s="3" t="s">
        <v>988</v>
      </c>
      <c r="O10" s="143">
        <v>557000</v>
      </c>
      <c r="P10" s="128"/>
      <c r="R10" s="126"/>
      <c r="S10" s="145">
        <v>30</v>
      </c>
      <c r="T10" s="146">
        <v>6000</v>
      </c>
      <c r="U10" s="147">
        <v>200</v>
      </c>
      <c r="V10" s="136">
        <v>3</v>
      </c>
      <c r="W10" s="150">
        <v>0.1875</v>
      </c>
      <c r="X10" s="151">
        <v>18000</v>
      </c>
      <c r="Y10" s="149"/>
      <c r="Z10" s="3" t="s">
        <v>988</v>
      </c>
      <c r="AA10" s="143">
        <v>270000</v>
      </c>
      <c r="AB10" s="128"/>
      <c r="AD10" s="126"/>
      <c r="AE10" s="145">
        <v>20</v>
      </c>
      <c r="AF10" s="146">
        <v>4000</v>
      </c>
      <c r="AG10" s="147">
        <v>200</v>
      </c>
      <c r="AH10" s="136">
        <v>0</v>
      </c>
      <c r="AI10" s="150">
        <v>0</v>
      </c>
      <c r="AJ10" s="151">
        <v>0</v>
      </c>
      <c r="AK10" s="149"/>
      <c r="AL10" s="3" t="s">
        <v>988</v>
      </c>
      <c r="AM10" s="143">
        <v>243405.6</v>
      </c>
      <c r="AN10" s="128"/>
    </row>
    <row r="11" spans="1:40" ht="15">
      <c r="A11" s="119" t="s">
        <v>461</v>
      </c>
      <c r="B11" s="120" t="s">
        <v>975</v>
      </c>
      <c r="C11" s="5" t="s">
        <v>989</v>
      </c>
      <c r="D11" s="5" t="s">
        <v>169</v>
      </c>
      <c r="F11" s="126"/>
      <c r="G11" s="127"/>
      <c r="H11" s="127"/>
      <c r="I11" s="127"/>
      <c r="J11" s="152" t="s">
        <v>990</v>
      </c>
      <c r="K11" s="148">
        <v>0.28125</v>
      </c>
      <c r="L11" s="153">
        <v>45000</v>
      </c>
      <c r="M11" s="154">
        <v>8.0789946140035901E-2</v>
      </c>
      <c r="N11" s="127"/>
      <c r="O11" s="127"/>
      <c r="P11" s="128"/>
      <c r="R11" s="126"/>
      <c r="S11" s="127"/>
      <c r="T11" s="127"/>
      <c r="U11" s="127"/>
      <c r="V11" s="152" t="s">
        <v>990</v>
      </c>
      <c r="W11" s="150">
        <v>0.3125</v>
      </c>
      <c r="X11" s="155">
        <v>24000</v>
      </c>
      <c r="Y11" s="156">
        <v>8.8888888888888892E-2</v>
      </c>
      <c r="Z11" s="127"/>
      <c r="AA11" s="127"/>
      <c r="AB11" s="128"/>
      <c r="AD11" s="126"/>
      <c r="AE11" s="127"/>
      <c r="AF11" s="127"/>
      <c r="AG11" s="127"/>
      <c r="AH11" s="152" t="s">
        <v>990</v>
      </c>
      <c r="AI11" s="150">
        <v>0.22222222222222221</v>
      </c>
      <c r="AJ11" s="155">
        <v>14000</v>
      </c>
      <c r="AK11" s="156">
        <v>5.751716476531353E-2</v>
      </c>
      <c r="AL11" s="127"/>
      <c r="AM11" s="127"/>
      <c r="AN11" s="128"/>
    </row>
    <row r="12" spans="1:40" ht="13.8">
      <c r="A12" s="119" t="s">
        <v>443</v>
      </c>
      <c r="B12" s="120" t="s">
        <v>991</v>
      </c>
      <c r="C12" s="5" t="s">
        <v>989</v>
      </c>
      <c r="D12" s="5" t="s">
        <v>245</v>
      </c>
      <c r="F12" s="126"/>
      <c r="P12" s="128"/>
      <c r="R12" s="126"/>
      <c r="AB12" s="128"/>
      <c r="AD12" s="126"/>
      <c r="AN12" s="128"/>
    </row>
    <row r="13" spans="1:40" ht="15">
      <c r="A13" s="119" t="s">
        <v>443</v>
      </c>
      <c r="B13" s="120" t="s">
        <v>969</v>
      </c>
      <c r="C13" s="5" t="s">
        <v>989</v>
      </c>
      <c r="D13" s="5" t="s">
        <v>245</v>
      </c>
      <c r="F13" s="126"/>
      <c r="G13" s="425" t="s">
        <v>992</v>
      </c>
      <c r="H13" s="419"/>
      <c r="I13" s="419"/>
      <c r="J13" s="419"/>
      <c r="K13" s="419"/>
      <c r="L13" s="419"/>
      <c r="M13" s="417"/>
      <c r="N13" s="127"/>
      <c r="O13" s="127"/>
      <c r="P13" s="128"/>
      <c r="R13" s="126"/>
      <c r="S13" s="425" t="s">
        <v>993</v>
      </c>
      <c r="T13" s="419"/>
      <c r="U13" s="419"/>
      <c r="V13" s="419"/>
      <c r="W13" s="419"/>
      <c r="X13" s="419"/>
      <c r="Y13" s="417"/>
      <c r="Z13" s="127"/>
      <c r="AA13" s="127"/>
      <c r="AB13" s="128"/>
      <c r="AD13" s="126"/>
      <c r="AE13" s="425"/>
      <c r="AF13" s="419"/>
      <c r="AG13" s="419"/>
      <c r="AH13" s="419"/>
      <c r="AI13" s="419"/>
      <c r="AJ13" s="419"/>
      <c r="AK13" s="417"/>
      <c r="AL13" s="127"/>
      <c r="AM13" s="127"/>
      <c r="AN13" s="128"/>
    </row>
    <row r="14" spans="1:40" ht="15.75" customHeight="1">
      <c r="A14" s="119" t="s">
        <v>443</v>
      </c>
      <c r="B14" s="120" t="s">
        <v>970</v>
      </c>
      <c r="C14" s="5" t="s">
        <v>989</v>
      </c>
      <c r="D14" s="5" t="s">
        <v>245</v>
      </c>
      <c r="F14" s="126"/>
      <c r="G14" s="129" t="s">
        <v>976</v>
      </c>
      <c r="H14" s="130" t="s">
        <v>977</v>
      </c>
      <c r="I14" s="131" t="s">
        <v>978</v>
      </c>
      <c r="J14" s="131" t="s">
        <v>979</v>
      </c>
      <c r="K14" s="131" t="s">
        <v>153</v>
      </c>
      <c r="L14" s="132" t="s">
        <v>980</v>
      </c>
      <c r="M14" s="133" t="s">
        <v>981</v>
      </c>
      <c r="N14" s="134" t="s">
        <v>982</v>
      </c>
      <c r="O14" s="157" t="s">
        <v>994</v>
      </c>
      <c r="P14" s="128"/>
      <c r="R14" s="126"/>
      <c r="S14" s="129" t="s">
        <v>976</v>
      </c>
      <c r="T14" s="130" t="s">
        <v>977</v>
      </c>
      <c r="U14" s="131" t="s">
        <v>978</v>
      </c>
      <c r="V14" s="131" t="s">
        <v>979</v>
      </c>
      <c r="W14" s="131" t="s">
        <v>153</v>
      </c>
      <c r="X14" s="132" t="s">
        <v>980</v>
      </c>
      <c r="Y14" s="133" t="s">
        <v>981</v>
      </c>
      <c r="Z14" s="134" t="s">
        <v>982</v>
      </c>
      <c r="AA14" s="157" t="s">
        <v>994</v>
      </c>
      <c r="AB14" s="128"/>
      <c r="AD14" s="126"/>
      <c r="AE14" s="129"/>
      <c r="AF14" s="130"/>
      <c r="AG14" s="131"/>
      <c r="AH14" s="131"/>
      <c r="AI14" s="131"/>
      <c r="AJ14" s="132"/>
      <c r="AK14" s="133"/>
      <c r="AL14" s="134"/>
      <c r="AM14" s="157"/>
      <c r="AN14" s="128"/>
    </row>
    <row r="15" spans="1:40" ht="13.8">
      <c r="A15" s="119" t="s">
        <v>443</v>
      </c>
      <c r="B15" s="120" t="s">
        <v>971</v>
      </c>
      <c r="C15" s="5" t="s">
        <v>989</v>
      </c>
      <c r="D15" s="5" t="s">
        <v>245</v>
      </c>
      <c r="F15" s="126"/>
      <c r="G15" s="135">
        <v>15</v>
      </c>
      <c r="H15" s="136">
        <v>4000</v>
      </c>
      <c r="I15" s="137">
        <v>266.66666666666669</v>
      </c>
      <c r="J15" s="136">
        <v>5</v>
      </c>
      <c r="K15" s="141">
        <v>0.17857142857142858</v>
      </c>
      <c r="L15" s="142">
        <v>20000</v>
      </c>
      <c r="M15" s="139"/>
      <c r="N15" s="158" t="s">
        <v>986</v>
      </c>
      <c r="O15" s="159">
        <v>2940</v>
      </c>
      <c r="P15" s="128"/>
      <c r="R15" s="126"/>
      <c r="S15" s="135">
        <v>20</v>
      </c>
      <c r="T15" s="136">
        <v>3500</v>
      </c>
      <c r="U15" s="137">
        <v>175</v>
      </c>
      <c r="V15" s="136">
        <v>0</v>
      </c>
      <c r="W15" s="141">
        <v>0</v>
      </c>
      <c r="X15" s="142">
        <v>0</v>
      </c>
      <c r="Y15" s="139"/>
      <c r="Z15" s="158" t="s">
        <v>986</v>
      </c>
      <c r="AA15" s="159">
        <v>3060</v>
      </c>
      <c r="AB15" s="128"/>
      <c r="AD15" s="126"/>
      <c r="AE15" s="135"/>
      <c r="AF15" s="136"/>
      <c r="AG15" s="137"/>
      <c r="AH15" s="136"/>
      <c r="AI15" s="141"/>
      <c r="AJ15" s="142"/>
      <c r="AK15" s="139"/>
      <c r="AL15" s="158"/>
      <c r="AM15" s="159"/>
      <c r="AN15" s="128"/>
    </row>
    <row r="16" spans="1:40" ht="13.8">
      <c r="A16" s="119" t="s">
        <v>443</v>
      </c>
      <c r="B16" s="120" t="s">
        <v>975</v>
      </c>
      <c r="C16" s="5" t="s">
        <v>989</v>
      </c>
      <c r="D16" s="5" t="s">
        <v>245</v>
      </c>
      <c r="F16" s="126"/>
      <c r="G16" s="135">
        <v>20</v>
      </c>
      <c r="H16" s="136">
        <v>5500</v>
      </c>
      <c r="I16" s="137">
        <v>275</v>
      </c>
      <c r="J16" s="136">
        <v>1</v>
      </c>
      <c r="K16" s="141">
        <v>3.5714285714285712E-2</v>
      </c>
      <c r="L16" s="142">
        <v>5500</v>
      </c>
      <c r="M16" s="139"/>
      <c r="N16" s="160"/>
      <c r="O16" s="161"/>
      <c r="P16" s="128"/>
      <c r="R16" s="126"/>
      <c r="S16" s="135">
        <v>25</v>
      </c>
      <c r="T16" s="136">
        <v>5000</v>
      </c>
      <c r="U16" s="137">
        <v>200</v>
      </c>
      <c r="V16" s="136">
        <v>1</v>
      </c>
      <c r="W16" s="141">
        <v>7.1428571428571425E-2</v>
      </c>
      <c r="X16" s="142">
        <v>5000</v>
      </c>
      <c r="Y16" s="139"/>
      <c r="Z16" s="160"/>
      <c r="AA16" s="161"/>
      <c r="AB16" s="128"/>
      <c r="AD16" s="126"/>
      <c r="AE16" s="135"/>
      <c r="AF16" s="136"/>
      <c r="AG16" s="137"/>
      <c r="AH16" s="136"/>
      <c r="AI16" s="141"/>
      <c r="AJ16" s="142"/>
      <c r="AK16" s="139"/>
      <c r="AL16" s="160"/>
      <c r="AM16" s="161"/>
      <c r="AN16" s="128"/>
    </row>
    <row r="17" spans="1:43" ht="13.8">
      <c r="A17" s="119" t="s">
        <v>455</v>
      </c>
      <c r="B17" s="120" t="s">
        <v>969</v>
      </c>
      <c r="C17" s="5" t="s">
        <v>965</v>
      </c>
      <c r="D17" s="5" t="s">
        <v>169</v>
      </c>
      <c r="F17" s="126"/>
      <c r="G17" s="145">
        <v>25</v>
      </c>
      <c r="H17" s="146">
        <v>7000</v>
      </c>
      <c r="I17" s="147">
        <v>280</v>
      </c>
      <c r="J17" s="136">
        <v>3</v>
      </c>
      <c r="K17" s="150">
        <v>0.10714285714285714</v>
      </c>
      <c r="L17" s="151">
        <v>21000</v>
      </c>
      <c r="M17" s="149"/>
      <c r="N17" s="162" t="s">
        <v>988</v>
      </c>
      <c r="O17" s="155">
        <v>636500</v>
      </c>
      <c r="P17" s="128"/>
      <c r="R17" s="126"/>
      <c r="S17" s="145">
        <v>30</v>
      </c>
      <c r="T17" s="146">
        <v>7000</v>
      </c>
      <c r="U17" s="147">
        <v>233.33333333333334</v>
      </c>
      <c r="V17" s="136">
        <v>3</v>
      </c>
      <c r="W17" s="150">
        <v>0.21428571428571427</v>
      </c>
      <c r="X17" s="151">
        <v>21000</v>
      </c>
      <c r="Y17" s="149"/>
      <c r="Z17" s="162" t="s">
        <v>988</v>
      </c>
      <c r="AA17" s="155">
        <v>210000</v>
      </c>
      <c r="AB17" s="128"/>
      <c r="AD17" s="126"/>
      <c r="AE17" s="145"/>
      <c r="AF17" s="146"/>
      <c r="AG17" s="147"/>
      <c r="AH17" s="136"/>
      <c r="AI17" s="150"/>
      <c r="AJ17" s="151"/>
      <c r="AK17" s="149"/>
      <c r="AL17" s="162"/>
      <c r="AM17" s="155"/>
      <c r="AN17" s="128"/>
    </row>
    <row r="18" spans="1:43" ht="15">
      <c r="A18" s="119" t="s">
        <v>455</v>
      </c>
      <c r="B18" s="120" t="s">
        <v>970</v>
      </c>
      <c r="C18" s="5" t="s">
        <v>967</v>
      </c>
      <c r="D18" s="5" t="s">
        <v>169</v>
      </c>
      <c r="F18" s="126"/>
      <c r="G18" s="127"/>
      <c r="H18" s="127"/>
      <c r="I18" s="127"/>
      <c r="J18" s="152" t="s">
        <v>990</v>
      </c>
      <c r="K18" s="150">
        <v>0.32142857142857145</v>
      </c>
      <c r="L18" s="155">
        <v>46500</v>
      </c>
      <c r="M18" s="156">
        <v>7.3055773762765119E-2</v>
      </c>
      <c r="N18" s="127"/>
      <c r="O18" s="127"/>
      <c r="P18" s="128"/>
      <c r="R18" s="126"/>
      <c r="S18" s="127"/>
      <c r="T18" s="127"/>
      <c r="U18" s="127"/>
      <c r="V18" s="152" t="s">
        <v>990</v>
      </c>
      <c r="W18" s="150">
        <v>0.2857142857142857</v>
      </c>
      <c r="X18" s="155">
        <v>26000</v>
      </c>
      <c r="Y18" s="156">
        <v>0.12380952380952381</v>
      </c>
      <c r="Z18" s="127"/>
      <c r="AA18" s="127"/>
      <c r="AB18" s="128"/>
      <c r="AD18" s="126"/>
      <c r="AE18" s="127"/>
      <c r="AF18" s="127"/>
      <c r="AG18" s="127"/>
      <c r="AH18" s="152"/>
      <c r="AI18" s="150"/>
      <c r="AJ18" s="155"/>
      <c r="AK18" s="156"/>
      <c r="AL18" s="127"/>
      <c r="AM18" s="127"/>
      <c r="AN18" s="128"/>
    </row>
    <row r="19" spans="1:43" ht="13.8">
      <c r="A19" s="119" t="s">
        <v>455</v>
      </c>
      <c r="B19" s="120" t="s">
        <v>971</v>
      </c>
      <c r="C19" s="5" t="s">
        <v>965</v>
      </c>
      <c r="D19" s="5" t="s">
        <v>169</v>
      </c>
      <c r="F19" s="163"/>
      <c r="G19" s="164"/>
      <c r="H19" s="164"/>
      <c r="I19" s="164"/>
      <c r="J19" s="164"/>
      <c r="K19" s="164"/>
      <c r="L19" s="164"/>
      <c r="M19" s="164"/>
      <c r="N19" s="164"/>
      <c r="O19" s="164"/>
      <c r="P19" s="165"/>
      <c r="R19" s="163"/>
      <c r="S19" s="164"/>
      <c r="T19" s="164"/>
      <c r="U19" s="164"/>
      <c r="V19" s="164"/>
      <c r="W19" s="164"/>
      <c r="X19" s="164"/>
      <c r="Y19" s="164"/>
      <c r="Z19" s="164"/>
      <c r="AA19" s="164"/>
      <c r="AB19" s="165"/>
      <c r="AD19" s="163"/>
      <c r="AE19" s="164"/>
      <c r="AF19" s="164"/>
      <c r="AG19" s="164"/>
      <c r="AH19" s="164"/>
      <c r="AI19" s="164"/>
      <c r="AJ19" s="164"/>
      <c r="AK19" s="164"/>
      <c r="AL19" s="164"/>
      <c r="AM19" s="164"/>
      <c r="AN19" s="165"/>
    </row>
    <row r="20" spans="1:43" ht="13.8">
      <c r="A20" s="119" t="s">
        <v>455</v>
      </c>
      <c r="B20" s="120" t="s">
        <v>975</v>
      </c>
      <c r="C20" s="5" t="s">
        <v>967</v>
      </c>
      <c r="D20" s="5" t="s">
        <v>169</v>
      </c>
    </row>
    <row r="21" spans="1:43" ht="13.8">
      <c r="A21" s="119" t="s">
        <v>471</v>
      </c>
      <c r="B21" s="120" t="s">
        <v>191</v>
      </c>
      <c r="C21" s="5" t="s">
        <v>967</v>
      </c>
      <c r="D21" s="5" t="s">
        <v>169</v>
      </c>
    </row>
    <row r="22" spans="1:43" ht="13.8">
      <c r="A22" s="119" t="s">
        <v>471</v>
      </c>
      <c r="B22" s="120" t="s">
        <v>206</v>
      </c>
      <c r="C22" s="5" t="s">
        <v>967</v>
      </c>
      <c r="D22" s="5" t="s">
        <v>169</v>
      </c>
    </row>
    <row r="23" spans="1:43" ht="13.8">
      <c r="A23" s="119" t="s">
        <v>471</v>
      </c>
      <c r="B23" s="120" t="s">
        <v>208</v>
      </c>
      <c r="C23" s="5" t="s">
        <v>967</v>
      </c>
      <c r="D23" s="5" t="s">
        <v>169</v>
      </c>
      <c r="F23" s="123"/>
      <c r="G23" s="124"/>
      <c r="H23" s="124"/>
      <c r="I23" s="124"/>
      <c r="J23" s="124"/>
      <c r="K23" s="124"/>
      <c r="L23" s="124"/>
      <c r="M23" s="124"/>
      <c r="N23" s="124"/>
      <c r="O23" s="124"/>
      <c r="P23" s="125"/>
      <c r="R23" s="123"/>
      <c r="S23" s="124"/>
      <c r="T23" s="124"/>
      <c r="U23" s="124"/>
      <c r="V23" s="124"/>
      <c r="W23" s="124"/>
      <c r="X23" s="124"/>
      <c r="Y23" s="124"/>
      <c r="Z23" s="124"/>
      <c r="AA23" s="124"/>
      <c r="AB23" s="125"/>
      <c r="AD23" s="123"/>
      <c r="AE23" s="124"/>
      <c r="AF23" s="124"/>
      <c r="AG23" s="124"/>
      <c r="AH23" s="124"/>
      <c r="AI23" s="124"/>
      <c r="AJ23" s="124"/>
      <c r="AK23" s="124"/>
      <c r="AL23" s="124"/>
      <c r="AM23" s="124"/>
      <c r="AN23" s="125"/>
    </row>
    <row r="24" spans="1:43" ht="15">
      <c r="A24" s="119" t="s">
        <v>463</v>
      </c>
      <c r="B24" s="120" t="s">
        <v>991</v>
      </c>
      <c r="C24" s="5" t="s">
        <v>967</v>
      </c>
      <c r="D24" s="5" t="s">
        <v>995</v>
      </c>
      <c r="F24" s="126"/>
      <c r="G24" s="425" t="s">
        <v>996</v>
      </c>
      <c r="H24" s="419"/>
      <c r="I24" s="419"/>
      <c r="J24" s="419"/>
      <c r="K24" s="419"/>
      <c r="L24" s="419"/>
      <c r="M24" s="417"/>
      <c r="N24" s="127"/>
      <c r="O24" s="127"/>
      <c r="P24" s="166"/>
      <c r="R24" s="126"/>
      <c r="S24" s="425" t="s">
        <v>997</v>
      </c>
      <c r="T24" s="419"/>
      <c r="U24" s="419"/>
      <c r="V24" s="419"/>
      <c r="W24" s="419"/>
      <c r="X24" s="419"/>
      <c r="Y24" s="417"/>
      <c r="Z24" s="127"/>
      <c r="AA24" s="127"/>
      <c r="AB24" s="166"/>
      <c r="AC24" s="127"/>
      <c r="AD24" s="126"/>
      <c r="AE24" s="425" t="s">
        <v>998</v>
      </c>
      <c r="AF24" s="419"/>
      <c r="AG24" s="419"/>
      <c r="AH24" s="419"/>
      <c r="AI24" s="419"/>
      <c r="AJ24" s="419"/>
      <c r="AK24" s="417"/>
      <c r="AL24" s="127"/>
      <c r="AM24" s="127"/>
      <c r="AN24" s="166"/>
      <c r="AO24" s="127"/>
      <c r="AP24" s="127"/>
      <c r="AQ24" s="127"/>
    </row>
    <row r="25" spans="1:43" ht="15.6">
      <c r="A25" s="119" t="s">
        <v>463</v>
      </c>
      <c r="B25" s="120" t="s">
        <v>970</v>
      </c>
      <c r="C25" s="5" t="s">
        <v>999</v>
      </c>
      <c r="D25" s="5" t="s">
        <v>995</v>
      </c>
      <c r="F25" s="126"/>
      <c r="G25" s="129" t="s">
        <v>976</v>
      </c>
      <c r="H25" s="130" t="s">
        <v>977</v>
      </c>
      <c r="I25" s="131" t="s">
        <v>978</v>
      </c>
      <c r="J25" s="131" t="s">
        <v>979</v>
      </c>
      <c r="K25" s="131" t="s">
        <v>153</v>
      </c>
      <c r="L25" s="132" t="s">
        <v>980</v>
      </c>
      <c r="M25" s="133" t="s">
        <v>981</v>
      </c>
      <c r="N25" s="134" t="s">
        <v>982</v>
      </c>
      <c r="O25" s="157"/>
      <c r="P25" s="167"/>
      <c r="R25" s="126"/>
      <c r="S25" s="129" t="s">
        <v>976</v>
      </c>
      <c r="T25" s="130" t="s">
        <v>977</v>
      </c>
      <c r="U25" s="131" t="s">
        <v>978</v>
      </c>
      <c r="V25" s="131" t="s">
        <v>979</v>
      </c>
      <c r="W25" s="131" t="s">
        <v>153</v>
      </c>
      <c r="X25" s="132" t="s">
        <v>980</v>
      </c>
      <c r="Y25" s="133" t="s">
        <v>981</v>
      </c>
      <c r="Z25" s="134" t="s">
        <v>982</v>
      </c>
      <c r="AA25" s="157"/>
      <c r="AB25" s="167" t="s">
        <v>1000</v>
      </c>
      <c r="AC25" s="168"/>
      <c r="AD25" s="126"/>
      <c r="AE25" s="129" t="s">
        <v>976</v>
      </c>
      <c r="AF25" s="130" t="s">
        <v>977</v>
      </c>
      <c r="AG25" s="131" t="s">
        <v>978</v>
      </c>
      <c r="AH25" s="131" t="s">
        <v>979</v>
      </c>
      <c r="AI25" s="131" t="s">
        <v>153</v>
      </c>
      <c r="AJ25" s="132" t="s">
        <v>980</v>
      </c>
      <c r="AK25" s="133" t="s">
        <v>981</v>
      </c>
      <c r="AL25" s="134" t="s">
        <v>982</v>
      </c>
      <c r="AM25" s="157"/>
      <c r="AN25" s="167"/>
      <c r="AO25" s="168"/>
      <c r="AP25" s="168"/>
      <c r="AQ25" s="168"/>
    </row>
    <row r="26" spans="1:43" ht="15">
      <c r="A26" s="119" t="s">
        <v>463</v>
      </c>
      <c r="B26" s="120" t="s">
        <v>258</v>
      </c>
      <c r="C26" s="5" t="s">
        <v>967</v>
      </c>
      <c r="D26" s="5" t="s">
        <v>995</v>
      </c>
      <c r="F26" s="126"/>
      <c r="G26" s="135">
        <v>12</v>
      </c>
      <c r="H26" s="136">
        <v>1500</v>
      </c>
      <c r="I26" s="169">
        <v>125</v>
      </c>
      <c r="J26" s="136">
        <v>5</v>
      </c>
      <c r="K26" s="138">
        <v>0.11899999999999999</v>
      </c>
      <c r="L26" s="136" t="s">
        <v>1001</v>
      </c>
      <c r="M26" s="170">
        <v>3.4000000000000002E-2</v>
      </c>
      <c r="N26" s="158" t="s">
        <v>986</v>
      </c>
      <c r="O26" s="159" t="s">
        <v>1002</v>
      </c>
      <c r="P26" s="166"/>
      <c r="R26" s="126"/>
      <c r="S26" s="135">
        <v>10</v>
      </c>
      <c r="T26" s="136">
        <v>1700</v>
      </c>
      <c r="U26" s="169">
        <v>170</v>
      </c>
      <c r="V26" s="136">
        <v>4</v>
      </c>
      <c r="W26" s="138">
        <v>0.22220000000000001</v>
      </c>
      <c r="X26" s="136" t="s">
        <v>1003</v>
      </c>
      <c r="Y26" s="170">
        <v>6.8000000000000005E-2</v>
      </c>
      <c r="Z26" s="158" t="s">
        <v>986</v>
      </c>
      <c r="AA26" s="159" t="s">
        <v>1004</v>
      </c>
      <c r="AB26" s="166">
        <v>240</v>
      </c>
      <c r="AC26" s="127"/>
      <c r="AD26" s="126"/>
      <c r="AE26" s="135">
        <v>10</v>
      </c>
      <c r="AF26" s="136">
        <v>1700</v>
      </c>
      <c r="AG26" s="169">
        <v>170</v>
      </c>
      <c r="AH26" s="136">
        <v>4</v>
      </c>
      <c r="AI26" s="138">
        <v>0.22220000000000001</v>
      </c>
      <c r="AJ26" s="136" t="s">
        <v>1003</v>
      </c>
      <c r="AK26" s="170">
        <v>6.8000000000000005E-2</v>
      </c>
      <c r="AL26" s="158" t="s">
        <v>986</v>
      </c>
      <c r="AM26" s="159" t="s">
        <v>1004</v>
      </c>
      <c r="AN26" s="166"/>
      <c r="AO26" s="127"/>
      <c r="AP26" s="127"/>
      <c r="AQ26" s="127"/>
    </row>
    <row r="27" spans="1:43" ht="15">
      <c r="A27" s="119" t="s">
        <v>463</v>
      </c>
      <c r="B27" s="120" t="s">
        <v>1005</v>
      </c>
      <c r="C27" s="5" t="s">
        <v>967</v>
      </c>
      <c r="D27" s="5" t="s">
        <v>995</v>
      </c>
      <c r="F27" s="126"/>
      <c r="G27" s="135">
        <v>17</v>
      </c>
      <c r="H27" s="136">
        <v>2500</v>
      </c>
      <c r="I27" s="169">
        <v>147</v>
      </c>
      <c r="J27" s="136">
        <v>3</v>
      </c>
      <c r="K27" s="138">
        <v>7.1400000000000005E-2</v>
      </c>
      <c r="L27" s="136" t="s">
        <v>1001</v>
      </c>
      <c r="M27" s="170">
        <v>3.4000000000000002E-2</v>
      </c>
      <c r="N27" s="160"/>
      <c r="O27" s="171"/>
      <c r="P27" s="166"/>
      <c r="R27" s="126"/>
      <c r="S27" s="135">
        <v>15</v>
      </c>
      <c r="T27" s="136">
        <v>3000</v>
      </c>
      <c r="U27" s="169">
        <v>200</v>
      </c>
      <c r="V27" s="136">
        <v>1</v>
      </c>
      <c r="W27" s="138">
        <v>5.5599999999999997E-2</v>
      </c>
      <c r="X27" s="136" t="s">
        <v>1006</v>
      </c>
      <c r="Y27" s="170">
        <v>0.03</v>
      </c>
      <c r="Z27" s="160"/>
      <c r="AA27" s="171"/>
      <c r="AB27" s="166"/>
      <c r="AC27" s="127"/>
      <c r="AD27" s="126"/>
      <c r="AE27" s="135">
        <v>15</v>
      </c>
      <c r="AF27" s="136">
        <v>3000</v>
      </c>
      <c r="AG27" s="169">
        <v>200</v>
      </c>
      <c r="AH27" s="136">
        <v>1</v>
      </c>
      <c r="AI27" s="138">
        <v>5.5599999999999997E-2</v>
      </c>
      <c r="AJ27" s="136" t="s">
        <v>1006</v>
      </c>
      <c r="AK27" s="170">
        <v>0.03</v>
      </c>
      <c r="AL27" s="160"/>
      <c r="AM27" s="171"/>
      <c r="AN27" s="166"/>
      <c r="AO27" s="127"/>
      <c r="AP27" s="127"/>
      <c r="AQ27" s="127"/>
    </row>
    <row r="28" spans="1:43" ht="15">
      <c r="A28" s="119" t="s">
        <v>449</v>
      </c>
      <c r="B28" s="120" t="s">
        <v>991</v>
      </c>
      <c r="C28" s="5" t="s">
        <v>967</v>
      </c>
      <c r="D28" s="5" t="s">
        <v>995</v>
      </c>
      <c r="F28" s="126"/>
      <c r="G28" s="145">
        <v>22</v>
      </c>
      <c r="H28" s="146">
        <v>4000</v>
      </c>
      <c r="I28" s="172">
        <v>182</v>
      </c>
      <c r="J28" s="136">
        <v>1</v>
      </c>
      <c r="K28" s="148">
        <v>2.3800000000000002E-2</v>
      </c>
      <c r="L28" s="146" t="s">
        <v>1007</v>
      </c>
      <c r="M28" s="173">
        <v>1.7999999999999999E-2</v>
      </c>
      <c r="N28" s="162" t="s">
        <v>988</v>
      </c>
      <c r="O28" s="153" t="s">
        <v>1008</v>
      </c>
      <c r="P28" s="166"/>
      <c r="R28" s="126"/>
      <c r="S28" s="145">
        <v>20</v>
      </c>
      <c r="T28" s="146">
        <v>4500</v>
      </c>
      <c r="U28" s="172">
        <v>225</v>
      </c>
      <c r="V28" s="136">
        <v>0</v>
      </c>
      <c r="W28" s="148">
        <v>0</v>
      </c>
      <c r="X28" s="146" t="s">
        <v>174</v>
      </c>
      <c r="Y28" s="173">
        <v>0</v>
      </c>
      <c r="Z28" s="162" t="s">
        <v>988</v>
      </c>
      <c r="AA28" s="153" t="s">
        <v>1009</v>
      </c>
      <c r="AB28" s="166"/>
      <c r="AC28" s="127"/>
      <c r="AD28" s="126"/>
      <c r="AE28" s="145">
        <v>20</v>
      </c>
      <c r="AF28" s="146">
        <v>4500</v>
      </c>
      <c r="AG28" s="172">
        <v>225</v>
      </c>
      <c r="AH28" s="136">
        <v>0</v>
      </c>
      <c r="AI28" s="148">
        <v>0</v>
      </c>
      <c r="AJ28" s="146" t="s">
        <v>174</v>
      </c>
      <c r="AK28" s="173">
        <v>0</v>
      </c>
      <c r="AL28" s="162" t="s">
        <v>988</v>
      </c>
      <c r="AM28" s="153" t="s">
        <v>1009</v>
      </c>
      <c r="AN28" s="166"/>
      <c r="AO28" s="127"/>
      <c r="AP28" s="127"/>
      <c r="AQ28" s="127"/>
    </row>
    <row r="29" spans="1:43" ht="15">
      <c r="A29" s="119" t="s">
        <v>449</v>
      </c>
      <c r="B29" s="120" t="s">
        <v>970</v>
      </c>
      <c r="C29" s="5" t="s">
        <v>967</v>
      </c>
      <c r="D29" s="5" t="s">
        <v>995</v>
      </c>
      <c r="F29" s="126"/>
      <c r="G29" s="127"/>
      <c r="H29" s="127"/>
      <c r="I29" s="127"/>
      <c r="J29" s="152" t="s">
        <v>990</v>
      </c>
      <c r="K29" s="148">
        <v>0.21429999999999999</v>
      </c>
      <c r="L29" s="153" t="s">
        <v>1010</v>
      </c>
      <c r="M29" s="154">
        <v>8.5999999999999993E-2</v>
      </c>
      <c r="N29" s="127"/>
      <c r="O29" s="127"/>
      <c r="P29" s="166"/>
      <c r="R29" s="126"/>
      <c r="S29" s="127"/>
      <c r="T29" s="127"/>
      <c r="U29" s="127"/>
      <c r="V29" s="152" t="s">
        <v>990</v>
      </c>
      <c r="W29" s="148">
        <v>0.27779999999999999</v>
      </c>
      <c r="X29" s="153" t="s">
        <v>1011</v>
      </c>
      <c r="Y29" s="154">
        <v>9.8000000000000004E-2</v>
      </c>
      <c r="Z29" s="127"/>
      <c r="AA29" s="127"/>
      <c r="AB29" s="166"/>
      <c r="AC29" s="127"/>
      <c r="AD29" s="126"/>
      <c r="AE29" s="127"/>
      <c r="AF29" s="127"/>
      <c r="AG29" s="127"/>
      <c r="AH29" s="152" t="s">
        <v>990</v>
      </c>
      <c r="AI29" s="148">
        <v>0.27779999999999999</v>
      </c>
      <c r="AJ29" s="153" t="s">
        <v>1011</v>
      </c>
      <c r="AK29" s="154">
        <v>9.3366093366093361E-2</v>
      </c>
      <c r="AL29" s="127"/>
      <c r="AM29" s="127"/>
      <c r="AN29" s="166"/>
      <c r="AO29" s="127"/>
      <c r="AP29" s="127"/>
      <c r="AQ29" s="127"/>
    </row>
    <row r="30" spans="1:43" ht="13.8">
      <c r="A30" s="119" t="s">
        <v>449</v>
      </c>
      <c r="B30" s="120" t="s">
        <v>975</v>
      </c>
      <c r="D30" s="5" t="s">
        <v>995</v>
      </c>
      <c r="F30" s="126"/>
      <c r="P30" s="128"/>
      <c r="R30" s="126"/>
      <c r="AB30" s="128"/>
      <c r="AD30" s="126"/>
      <c r="AN30" s="128"/>
    </row>
    <row r="31" spans="1:43" ht="15">
      <c r="A31" s="119" t="s">
        <v>449</v>
      </c>
      <c r="B31" s="120" t="s">
        <v>1012</v>
      </c>
      <c r="D31" s="5" t="s">
        <v>995</v>
      </c>
      <c r="F31" s="126"/>
      <c r="G31" s="425" t="s">
        <v>1013</v>
      </c>
      <c r="H31" s="419"/>
      <c r="I31" s="419"/>
      <c r="J31" s="419"/>
      <c r="K31" s="419"/>
      <c r="L31" s="419"/>
      <c r="M31" s="417"/>
      <c r="N31" s="127"/>
      <c r="O31" s="127"/>
      <c r="P31" s="128"/>
      <c r="R31" s="126"/>
      <c r="S31" s="425" t="s">
        <v>1014</v>
      </c>
      <c r="T31" s="419"/>
      <c r="U31" s="419"/>
      <c r="V31" s="419"/>
      <c r="W31" s="419"/>
      <c r="X31" s="419"/>
      <c r="Y31" s="417"/>
      <c r="Z31" s="127"/>
      <c r="AA31" s="127"/>
      <c r="AB31" s="128"/>
      <c r="AD31" s="126"/>
      <c r="AE31" s="425" t="s">
        <v>1015</v>
      </c>
      <c r="AF31" s="419"/>
      <c r="AG31" s="419"/>
      <c r="AH31" s="419"/>
      <c r="AI31" s="419"/>
      <c r="AJ31" s="419"/>
      <c r="AK31" s="417"/>
      <c r="AL31" s="127"/>
      <c r="AM31" s="127"/>
      <c r="AN31" s="128"/>
    </row>
    <row r="32" spans="1:43" ht="15.6">
      <c r="A32" s="119" t="s">
        <v>469</v>
      </c>
      <c r="B32" s="120" t="s">
        <v>201</v>
      </c>
      <c r="C32" s="5" t="s">
        <v>989</v>
      </c>
      <c r="D32" s="5" t="s">
        <v>245</v>
      </c>
      <c r="F32" s="126"/>
      <c r="G32" s="129" t="s">
        <v>976</v>
      </c>
      <c r="H32" s="130" t="s">
        <v>977</v>
      </c>
      <c r="I32" s="131" t="s">
        <v>978</v>
      </c>
      <c r="J32" s="131" t="s">
        <v>979</v>
      </c>
      <c r="K32" s="131" t="s">
        <v>153</v>
      </c>
      <c r="L32" s="132" t="s">
        <v>980</v>
      </c>
      <c r="M32" s="133" t="s">
        <v>981</v>
      </c>
      <c r="N32" s="134" t="s">
        <v>982</v>
      </c>
      <c r="O32" s="157"/>
      <c r="P32" s="128"/>
      <c r="R32" s="126"/>
      <c r="S32" s="129" t="s">
        <v>976</v>
      </c>
      <c r="T32" s="130" t="s">
        <v>977</v>
      </c>
      <c r="U32" s="131" t="s">
        <v>978</v>
      </c>
      <c r="V32" s="131" t="s">
        <v>979</v>
      </c>
      <c r="W32" s="131" t="s">
        <v>153</v>
      </c>
      <c r="X32" s="132" t="s">
        <v>980</v>
      </c>
      <c r="Y32" s="133" t="s">
        <v>981</v>
      </c>
      <c r="Z32" s="134" t="s">
        <v>982</v>
      </c>
      <c r="AA32" s="157"/>
      <c r="AB32" s="128"/>
      <c r="AD32" s="126"/>
      <c r="AE32" s="129" t="s">
        <v>976</v>
      </c>
      <c r="AF32" s="130" t="s">
        <v>977</v>
      </c>
      <c r="AG32" s="131" t="s">
        <v>978</v>
      </c>
      <c r="AH32" s="131" t="s">
        <v>979</v>
      </c>
      <c r="AI32" s="131" t="s">
        <v>153</v>
      </c>
      <c r="AJ32" s="132" t="s">
        <v>980</v>
      </c>
      <c r="AK32" s="133" t="s">
        <v>981</v>
      </c>
      <c r="AL32" s="134" t="s">
        <v>982</v>
      </c>
      <c r="AM32" s="157" t="s">
        <v>983</v>
      </c>
      <c r="AN32" s="128"/>
    </row>
    <row r="33" spans="1:40" ht="13.8">
      <c r="A33" s="119" t="s">
        <v>469</v>
      </c>
      <c r="B33" s="120" t="s">
        <v>208</v>
      </c>
      <c r="C33" s="5" t="s">
        <v>989</v>
      </c>
      <c r="D33" s="5" t="s">
        <v>245</v>
      </c>
      <c r="F33" s="126"/>
      <c r="G33" s="135">
        <v>5</v>
      </c>
      <c r="H33" s="136">
        <v>1000</v>
      </c>
      <c r="I33" s="169">
        <v>200</v>
      </c>
      <c r="J33" s="136">
        <v>30</v>
      </c>
      <c r="K33" s="138">
        <v>0.18990000000000001</v>
      </c>
      <c r="L33" s="136" t="s">
        <v>1016</v>
      </c>
      <c r="M33" s="170">
        <v>0.03</v>
      </c>
      <c r="N33" s="158" t="s">
        <v>986</v>
      </c>
      <c r="O33" s="159" t="s">
        <v>1017</v>
      </c>
      <c r="P33" s="128"/>
      <c r="R33" s="126"/>
      <c r="S33" s="135">
        <v>10</v>
      </c>
      <c r="T33" s="136">
        <v>2000</v>
      </c>
      <c r="U33" s="169">
        <v>200</v>
      </c>
      <c r="V33" s="136">
        <v>7</v>
      </c>
      <c r="W33" s="138">
        <v>9.0899999999999995E-2</v>
      </c>
      <c r="X33" s="136" t="s">
        <v>1018</v>
      </c>
      <c r="Y33" s="170">
        <v>2.8000000000000001E-2</v>
      </c>
      <c r="Z33" s="158" t="s">
        <v>986</v>
      </c>
      <c r="AA33" s="159" t="s">
        <v>1019</v>
      </c>
      <c r="AB33" s="128"/>
      <c r="AD33" s="126"/>
      <c r="AE33" s="135">
        <v>16</v>
      </c>
      <c r="AF33" s="136">
        <v>3000</v>
      </c>
      <c r="AG33" s="137">
        <v>187.5</v>
      </c>
      <c r="AH33" s="136">
        <v>2</v>
      </c>
      <c r="AI33" s="138">
        <v>0.2857142857142857</v>
      </c>
      <c r="AJ33" s="136">
        <v>6000</v>
      </c>
      <c r="AK33" s="139"/>
      <c r="AL33" s="158" t="s">
        <v>986</v>
      </c>
      <c r="AM33" s="159">
        <v>2980</v>
      </c>
      <c r="AN33" s="128"/>
    </row>
    <row r="34" spans="1:40" ht="13.8">
      <c r="A34" s="119" t="s">
        <v>473</v>
      </c>
      <c r="B34" s="120" t="s">
        <v>191</v>
      </c>
      <c r="C34" s="5" t="s">
        <v>1020</v>
      </c>
      <c r="D34" s="5" t="s">
        <v>245</v>
      </c>
      <c r="F34" s="126"/>
      <c r="G34" s="135">
        <v>10</v>
      </c>
      <c r="H34" s="136">
        <v>2500</v>
      </c>
      <c r="I34" s="169">
        <v>250</v>
      </c>
      <c r="J34" s="136">
        <v>9</v>
      </c>
      <c r="K34" s="138">
        <v>5.7000000000000002E-2</v>
      </c>
      <c r="L34" s="136" t="s">
        <v>1021</v>
      </c>
      <c r="M34" s="170">
        <v>2.3E-2</v>
      </c>
      <c r="N34" s="160"/>
      <c r="O34" s="171"/>
      <c r="P34" s="128"/>
      <c r="R34" s="126"/>
      <c r="S34" s="135">
        <v>15</v>
      </c>
      <c r="T34" s="136">
        <v>3500</v>
      </c>
      <c r="U34" s="169">
        <v>233</v>
      </c>
      <c r="V34" s="136">
        <v>3</v>
      </c>
      <c r="W34" s="138">
        <v>3.9E-2</v>
      </c>
      <c r="X34" s="136" t="s">
        <v>1022</v>
      </c>
      <c r="Y34" s="170">
        <v>2.1000000000000001E-2</v>
      </c>
      <c r="Z34" s="160"/>
      <c r="AA34" s="171"/>
      <c r="AB34" s="128"/>
      <c r="AD34" s="126"/>
      <c r="AE34" s="135">
        <v>20</v>
      </c>
      <c r="AF34" s="136">
        <v>4000</v>
      </c>
      <c r="AG34" s="137">
        <v>200</v>
      </c>
      <c r="AH34" s="136">
        <v>1</v>
      </c>
      <c r="AI34" s="138">
        <v>0.14285714285714285</v>
      </c>
      <c r="AJ34" s="136">
        <v>4000</v>
      </c>
      <c r="AK34" s="139"/>
      <c r="AL34" s="160"/>
      <c r="AM34" s="161"/>
      <c r="AN34" s="128"/>
    </row>
    <row r="35" spans="1:40" ht="13.8">
      <c r="A35" s="119" t="s">
        <v>473</v>
      </c>
      <c r="B35" s="120" t="s">
        <v>969</v>
      </c>
      <c r="C35" s="5" t="s">
        <v>1020</v>
      </c>
      <c r="D35" s="5" t="s">
        <v>245</v>
      </c>
      <c r="F35" s="126"/>
      <c r="G35" s="145">
        <v>15</v>
      </c>
      <c r="H35" s="146">
        <v>4500</v>
      </c>
      <c r="I35" s="172">
        <v>300</v>
      </c>
      <c r="J35" s="136">
        <v>3</v>
      </c>
      <c r="K35" s="148">
        <v>1.9E-2</v>
      </c>
      <c r="L35" s="146" t="s">
        <v>1023</v>
      </c>
      <c r="M35" s="173">
        <v>1.4E-2</v>
      </c>
      <c r="N35" s="162" t="s">
        <v>988</v>
      </c>
      <c r="O35" s="153" t="s">
        <v>1024</v>
      </c>
      <c r="P35" s="128"/>
      <c r="R35" s="126"/>
      <c r="S35" s="145">
        <v>20</v>
      </c>
      <c r="T35" s="146">
        <v>5500</v>
      </c>
      <c r="U35" s="172">
        <v>275</v>
      </c>
      <c r="V35" s="136">
        <v>2</v>
      </c>
      <c r="W35" s="148">
        <v>2.5999999999999999E-2</v>
      </c>
      <c r="X35" s="146" t="s">
        <v>1025</v>
      </c>
      <c r="Y35" s="173">
        <v>2.1999999999999999E-2</v>
      </c>
      <c r="Z35" s="162" t="s">
        <v>988</v>
      </c>
      <c r="AA35" s="153" t="s">
        <v>1026</v>
      </c>
      <c r="AB35" s="128"/>
      <c r="AD35" s="126"/>
      <c r="AE35" s="145">
        <v>24</v>
      </c>
      <c r="AF35" s="146">
        <v>5500</v>
      </c>
      <c r="AG35" s="147">
        <v>229.16666666666666</v>
      </c>
      <c r="AH35" s="136">
        <v>0</v>
      </c>
      <c r="AI35" s="148">
        <v>0</v>
      </c>
      <c r="AJ35" s="146">
        <v>0</v>
      </c>
      <c r="AK35" s="149"/>
      <c r="AL35" s="162" t="s">
        <v>988</v>
      </c>
      <c r="AM35" s="155">
        <v>143110</v>
      </c>
      <c r="AN35" s="128"/>
    </row>
    <row r="36" spans="1:40" ht="15">
      <c r="A36" s="119" t="s">
        <v>473</v>
      </c>
      <c r="B36" s="120" t="s">
        <v>970</v>
      </c>
      <c r="C36" s="5" t="s">
        <v>989</v>
      </c>
      <c r="D36" s="5" t="s">
        <v>169</v>
      </c>
      <c r="F36" s="126"/>
      <c r="G36" s="127"/>
      <c r="H36" s="127"/>
      <c r="I36" s="127"/>
      <c r="J36" s="152" t="s">
        <v>990</v>
      </c>
      <c r="K36" s="148">
        <v>0.26579999999999998</v>
      </c>
      <c r="L36" s="153" t="s">
        <v>1027</v>
      </c>
      <c r="M36" s="154">
        <v>6.6000000000000003E-2</v>
      </c>
      <c r="N36" s="127"/>
      <c r="O36" s="127"/>
      <c r="P36" s="128"/>
      <c r="R36" s="126"/>
      <c r="S36" s="127"/>
      <c r="T36" s="127"/>
      <c r="U36" s="127"/>
      <c r="V36" s="152" t="s">
        <v>990</v>
      </c>
      <c r="W36" s="148">
        <v>0.15579999999999999</v>
      </c>
      <c r="X36" s="153" t="s">
        <v>1028</v>
      </c>
      <c r="Y36" s="154">
        <v>7.0999999999999994E-2</v>
      </c>
      <c r="Z36" s="127"/>
      <c r="AA36" s="127"/>
      <c r="AB36" s="128"/>
      <c r="AD36" s="126"/>
      <c r="AE36" s="127"/>
      <c r="AF36" s="127"/>
      <c r="AG36" s="127"/>
      <c r="AH36" s="152" t="s">
        <v>990</v>
      </c>
      <c r="AI36" s="148">
        <v>0.42857142857142855</v>
      </c>
      <c r="AJ36" s="153">
        <v>10000</v>
      </c>
      <c r="AK36" s="154">
        <v>2.4570024570024569E-2</v>
      </c>
      <c r="AL36" s="127"/>
      <c r="AM36" s="127"/>
      <c r="AN36" s="128"/>
    </row>
    <row r="37" spans="1:40" ht="13.8">
      <c r="A37" s="119" t="s">
        <v>473</v>
      </c>
      <c r="B37" s="120" t="s">
        <v>208</v>
      </c>
      <c r="C37" s="5" t="s">
        <v>989</v>
      </c>
      <c r="D37" s="5" t="s">
        <v>169</v>
      </c>
      <c r="F37" s="126"/>
      <c r="P37" s="128"/>
      <c r="R37" s="126"/>
      <c r="AB37" s="128"/>
      <c r="AD37" s="126"/>
      <c r="AN37" s="128"/>
    </row>
    <row r="38" spans="1:40" ht="15">
      <c r="A38" s="119" t="s">
        <v>467</v>
      </c>
      <c r="B38" s="120" t="s">
        <v>991</v>
      </c>
      <c r="C38" s="5" t="s">
        <v>989</v>
      </c>
      <c r="D38" s="5" t="s">
        <v>245</v>
      </c>
      <c r="F38" s="126"/>
      <c r="G38" s="425" t="s">
        <v>1029</v>
      </c>
      <c r="H38" s="419"/>
      <c r="I38" s="419"/>
      <c r="J38" s="419"/>
      <c r="K38" s="419"/>
      <c r="L38" s="419"/>
      <c r="M38" s="417"/>
      <c r="N38" s="127"/>
      <c r="O38" s="127"/>
      <c r="P38" s="128"/>
      <c r="R38" s="126"/>
      <c r="S38" s="425"/>
      <c r="T38" s="419"/>
      <c r="U38" s="419"/>
      <c r="V38" s="419"/>
      <c r="W38" s="419"/>
      <c r="X38" s="419"/>
      <c r="Y38" s="417"/>
      <c r="Z38" s="127"/>
      <c r="AA38" s="127"/>
      <c r="AB38" s="128"/>
      <c r="AD38" s="126"/>
      <c r="AE38" s="425" t="s">
        <v>1030</v>
      </c>
      <c r="AF38" s="419"/>
      <c r="AG38" s="419"/>
      <c r="AH38" s="419"/>
      <c r="AI38" s="419"/>
      <c r="AJ38" s="419"/>
      <c r="AK38" s="417"/>
      <c r="AL38" s="127"/>
      <c r="AM38" s="127"/>
      <c r="AN38" s="128"/>
    </row>
    <row r="39" spans="1:40" ht="15.6">
      <c r="A39" s="119" t="s">
        <v>467</v>
      </c>
      <c r="B39" s="120" t="s">
        <v>201</v>
      </c>
      <c r="C39" s="5" t="s">
        <v>989</v>
      </c>
      <c r="D39" s="5" t="s">
        <v>245</v>
      </c>
      <c r="F39" s="126"/>
      <c r="G39" s="129" t="s">
        <v>976</v>
      </c>
      <c r="H39" s="130" t="s">
        <v>977</v>
      </c>
      <c r="I39" s="131" t="s">
        <v>978</v>
      </c>
      <c r="J39" s="131" t="s">
        <v>979</v>
      </c>
      <c r="K39" s="131" t="s">
        <v>153</v>
      </c>
      <c r="L39" s="132" t="s">
        <v>980</v>
      </c>
      <c r="M39" s="133" t="s">
        <v>981</v>
      </c>
      <c r="N39" s="134" t="s">
        <v>982</v>
      </c>
      <c r="O39" s="157"/>
      <c r="P39" s="128"/>
      <c r="R39" s="126"/>
      <c r="S39" s="129"/>
      <c r="T39" s="130"/>
      <c r="U39" s="131"/>
      <c r="V39" s="131"/>
      <c r="W39" s="131"/>
      <c r="X39" s="132"/>
      <c r="Y39" s="133"/>
      <c r="Z39" s="134"/>
      <c r="AA39" s="157"/>
      <c r="AB39" s="128"/>
      <c r="AD39" s="126"/>
      <c r="AE39" s="129" t="s">
        <v>976</v>
      </c>
      <c r="AF39" s="130" t="s">
        <v>977</v>
      </c>
      <c r="AG39" s="131" t="s">
        <v>978</v>
      </c>
      <c r="AH39" s="131" t="s">
        <v>979</v>
      </c>
      <c r="AI39" s="131" t="s">
        <v>153</v>
      </c>
      <c r="AJ39" s="132" t="s">
        <v>980</v>
      </c>
      <c r="AK39" s="133" t="s">
        <v>981</v>
      </c>
      <c r="AL39" s="134" t="s">
        <v>982</v>
      </c>
      <c r="AM39" s="157" t="s">
        <v>1031</v>
      </c>
      <c r="AN39" s="128"/>
    </row>
    <row r="40" spans="1:40" ht="13.8">
      <c r="A40" s="119" t="s">
        <v>467</v>
      </c>
      <c r="B40" s="120" t="s">
        <v>208</v>
      </c>
      <c r="C40" s="5" t="s">
        <v>989</v>
      </c>
      <c r="D40" s="5" t="s">
        <v>245</v>
      </c>
      <c r="F40" s="126"/>
      <c r="G40" s="135">
        <v>5</v>
      </c>
      <c r="H40" s="136">
        <v>900</v>
      </c>
      <c r="I40" s="169">
        <v>180</v>
      </c>
      <c r="J40" s="136">
        <v>107</v>
      </c>
      <c r="K40" s="138">
        <v>0.19070000000000001</v>
      </c>
      <c r="L40" s="136" t="s">
        <v>1032</v>
      </c>
      <c r="M40" s="170">
        <v>6.4000000000000001E-2</v>
      </c>
      <c r="N40" s="158" t="s">
        <v>986</v>
      </c>
      <c r="O40" s="159" t="s">
        <v>1033</v>
      </c>
      <c r="P40" s="128"/>
      <c r="R40" s="126"/>
      <c r="S40" s="135"/>
      <c r="T40" s="136"/>
      <c r="U40" s="169"/>
      <c r="V40" s="136"/>
      <c r="W40" s="138"/>
      <c r="X40" s="136"/>
      <c r="Y40" s="170"/>
      <c r="Z40" s="158"/>
      <c r="AA40" s="159"/>
      <c r="AB40" s="128"/>
      <c r="AD40" s="126"/>
      <c r="AE40" s="135">
        <v>12</v>
      </c>
      <c r="AF40" s="136">
        <v>1700</v>
      </c>
      <c r="AG40" s="137">
        <v>141.66666666666666</v>
      </c>
      <c r="AH40" s="136">
        <v>5</v>
      </c>
      <c r="AI40" s="141">
        <v>9.0909090909090912E-2</v>
      </c>
      <c r="AJ40" s="142">
        <v>8500</v>
      </c>
      <c r="AK40" s="139"/>
      <c r="AL40" s="158" t="s">
        <v>986</v>
      </c>
      <c r="AM40" s="159">
        <v>1320</v>
      </c>
      <c r="AN40" s="128"/>
    </row>
    <row r="41" spans="1:40" ht="13.8">
      <c r="A41" s="119" t="s">
        <v>457</v>
      </c>
      <c r="B41" s="120" t="s">
        <v>991</v>
      </c>
      <c r="C41" s="5" t="s">
        <v>989</v>
      </c>
      <c r="D41" s="5" t="s">
        <v>245</v>
      </c>
      <c r="F41" s="126"/>
      <c r="G41" s="135">
        <v>10</v>
      </c>
      <c r="H41" s="136">
        <v>2000</v>
      </c>
      <c r="I41" s="169">
        <v>200</v>
      </c>
      <c r="J41" s="136">
        <v>12</v>
      </c>
      <c r="K41" s="138">
        <v>2.1399999999999999E-2</v>
      </c>
      <c r="L41" s="136" t="s">
        <v>1034</v>
      </c>
      <c r="M41" s="170">
        <v>1.6E-2</v>
      </c>
      <c r="N41" s="160"/>
      <c r="O41" s="171"/>
      <c r="P41" s="128"/>
      <c r="R41" s="126"/>
      <c r="S41" s="135"/>
      <c r="T41" s="136"/>
      <c r="U41" s="169"/>
      <c r="V41" s="136"/>
      <c r="W41" s="138"/>
      <c r="X41" s="136"/>
      <c r="Y41" s="170"/>
      <c r="Z41" s="160"/>
      <c r="AA41" s="171"/>
      <c r="AB41" s="128"/>
      <c r="AD41" s="126"/>
      <c r="AE41" s="135">
        <v>17</v>
      </c>
      <c r="AF41" s="136">
        <v>2700</v>
      </c>
      <c r="AG41" s="137">
        <v>158.8235294117647</v>
      </c>
      <c r="AH41" s="136">
        <v>1</v>
      </c>
      <c r="AI41" s="141">
        <v>1.8181818181818181E-2</v>
      </c>
      <c r="AJ41" s="142">
        <v>2700</v>
      </c>
      <c r="AK41" s="139"/>
      <c r="AL41" s="160"/>
      <c r="AM41" s="161"/>
      <c r="AN41" s="128"/>
    </row>
    <row r="42" spans="1:40" ht="13.8">
      <c r="A42" s="119" t="s">
        <v>457</v>
      </c>
      <c r="B42" s="120" t="s">
        <v>970</v>
      </c>
      <c r="C42" s="5" t="s">
        <v>989</v>
      </c>
      <c r="D42" s="5" t="s">
        <v>245</v>
      </c>
      <c r="F42" s="126"/>
      <c r="G42" s="145">
        <v>15</v>
      </c>
      <c r="H42" s="146">
        <v>3500</v>
      </c>
      <c r="I42" s="172">
        <v>233</v>
      </c>
      <c r="J42" s="136">
        <v>5</v>
      </c>
      <c r="K42" s="148">
        <v>8.8999999999999999E-3</v>
      </c>
      <c r="L42" s="146" t="s">
        <v>1035</v>
      </c>
      <c r="M42" s="173">
        <v>1.2E-2</v>
      </c>
      <c r="N42" s="162" t="s">
        <v>988</v>
      </c>
      <c r="O42" s="153" t="s">
        <v>1036</v>
      </c>
      <c r="P42" s="128"/>
      <c r="R42" s="126"/>
      <c r="S42" s="145"/>
      <c r="T42" s="146"/>
      <c r="U42" s="172"/>
      <c r="V42" s="136"/>
      <c r="W42" s="148"/>
      <c r="X42" s="146"/>
      <c r="Y42" s="173"/>
      <c r="Z42" s="162"/>
      <c r="AA42" s="153"/>
      <c r="AB42" s="128"/>
      <c r="AD42" s="126"/>
      <c r="AE42" s="145">
        <v>22</v>
      </c>
      <c r="AF42" s="146">
        <v>4000</v>
      </c>
      <c r="AG42" s="147">
        <v>181.81818181818181</v>
      </c>
      <c r="AH42" s="136">
        <v>6</v>
      </c>
      <c r="AI42" s="150">
        <v>0.10909090909090909</v>
      </c>
      <c r="AJ42" s="151">
        <v>24000</v>
      </c>
      <c r="AK42" s="149"/>
      <c r="AL42" s="162" t="s">
        <v>988</v>
      </c>
      <c r="AM42" s="155">
        <v>390000</v>
      </c>
      <c r="AN42" s="128"/>
    </row>
    <row r="43" spans="1:40" ht="15">
      <c r="A43" s="119" t="s">
        <v>457</v>
      </c>
      <c r="B43" s="120" t="s">
        <v>208</v>
      </c>
      <c r="C43" s="5" t="s">
        <v>989</v>
      </c>
      <c r="D43" s="5" t="s">
        <v>245</v>
      </c>
      <c r="F43" s="126"/>
      <c r="G43" s="127"/>
      <c r="H43" s="127"/>
      <c r="I43" s="127"/>
      <c r="J43" s="152" t="s">
        <v>990</v>
      </c>
      <c r="K43" s="148">
        <v>0.221</v>
      </c>
      <c r="L43" s="153" t="s">
        <v>1037</v>
      </c>
      <c r="M43" s="154">
        <v>9.1999999999999998E-2</v>
      </c>
      <c r="N43" s="127"/>
      <c r="O43" s="127"/>
      <c r="P43" s="128"/>
      <c r="R43" s="126"/>
      <c r="S43" s="127"/>
      <c r="T43" s="127"/>
      <c r="U43" s="127"/>
      <c r="V43" s="152"/>
      <c r="W43" s="148"/>
      <c r="X43" s="153"/>
      <c r="Y43" s="154"/>
      <c r="Z43" s="127"/>
      <c r="AA43" s="127"/>
      <c r="AB43" s="128"/>
      <c r="AD43" s="126"/>
      <c r="AE43" s="127"/>
      <c r="AF43" s="127"/>
      <c r="AG43" s="127"/>
      <c r="AH43" s="152" t="s">
        <v>990</v>
      </c>
      <c r="AI43" s="150">
        <v>0.2181818181818182</v>
      </c>
      <c r="AJ43" s="155">
        <v>35200</v>
      </c>
      <c r="AK43" s="156">
        <v>9.0256410256410263E-2</v>
      </c>
      <c r="AL43" s="127"/>
      <c r="AM43" s="127"/>
      <c r="AN43" s="128"/>
    </row>
    <row r="44" spans="1:40" ht="13.8">
      <c r="A44" s="119" t="s">
        <v>457</v>
      </c>
      <c r="B44" s="120" t="s">
        <v>985</v>
      </c>
      <c r="C44" s="5" t="s">
        <v>989</v>
      </c>
      <c r="D44" s="5" t="s">
        <v>245</v>
      </c>
      <c r="F44" s="163"/>
      <c r="G44" s="164"/>
      <c r="H44" s="164"/>
      <c r="I44" s="164"/>
      <c r="J44" s="164"/>
      <c r="K44" s="164"/>
      <c r="L44" s="164"/>
      <c r="M44" s="164"/>
      <c r="N44" s="164"/>
      <c r="O44" s="164"/>
      <c r="P44" s="165"/>
      <c r="R44" s="163"/>
      <c r="S44" s="164"/>
      <c r="T44" s="164"/>
      <c r="U44" s="164"/>
      <c r="V44" s="164"/>
      <c r="W44" s="164"/>
      <c r="X44" s="164"/>
      <c r="Y44" s="164"/>
      <c r="Z44" s="164"/>
      <c r="AA44" s="164"/>
      <c r="AB44" s="165"/>
      <c r="AD44" s="163"/>
      <c r="AE44" s="164"/>
      <c r="AF44" s="164"/>
      <c r="AG44" s="164"/>
      <c r="AH44" s="164"/>
      <c r="AI44" s="164"/>
      <c r="AJ44" s="164"/>
      <c r="AK44" s="164"/>
      <c r="AL44" s="164"/>
      <c r="AM44" s="164"/>
      <c r="AN44" s="165"/>
    </row>
    <row r="45" spans="1:40" ht="14.4">
      <c r="A45" s="92" t="s">
        <v>559</v>
      </c>
      <c r="B45" s="120" t="s">
        <v>208</v>
      </c>
      <c r="C45" s="5" t="s">
        <v>989</v>
      </c>
      <c r="D45" s="5" t="s">
        <v>179</v>
      </c>
    </row>
    <row r="46" spans="1:40" ht="14.4">
      <c r="A46" s="92"/>
      <c r="B46" s="92"/>
      <c r="C46" s="92"/>
      <c r="D46" s="92"/>
    </row>
    <row r="47" spans="1:40" ht="14.4">
      <c r="A47" s="92"/>
      <c r="B47" s="92"/>
    </row>
    <row r="48" spans="1:40" ht="14.4">
      <c r="A48" s="92"/>
      <c r="B48" s="92"/>
      <c r="F48" s="123"/>
      <c r="G48" s="124"/>
      <c r="H48" s="124"/>
      <c r="I48" s="124"/>
      <c r="J48" s="124"/>
      <c r="K48" s="124"/>
      <c r="L48" s="124"/>
      <c r="M48" s="124"/>
      <c r="N48" s="124"/>
      <c r="O48" s="124"/>
      <c r="P48" s="125"/>
      <c r="R48" s="123"/>
      <c r="S48" s="124"/>
      <c r="T48" s="124"/>
      <c r="U48" s="124"/>
      <c r="V48" s="124"/>
      <c r="W48" s="124"/>
      <c r="X48" s="124"/>
      <c r="Y48" s="124"/>
      <c r="Z48" s="124"/>
      <c r="AA48" s="124"/>
      <c r="AB48" s="125"/>
      <c r="AD48" s="123"/>
      <c r="AE48" s="124"/>
      <c r="AF48" s="124"/>
      <c r="AG48" s="124"/>
      <c r="AH48" s="124"/>
      <c r="AI48" s="124"/>
      <c r="AJ48" s="124"/>
      <c r="AK48" s="124"/>
      <c r="AL48" s="124"/>
      <c r="AM48" s="124"/>
      <c r="AN48" s="125"/>
    </row>
    <row r="49" spans="1:40" ht="15.6">
      <c r="A49" s="92"/>
      <c r="B49" s="92"/>
      <c r="F49" s="126"/>
      <c r="G49" s="425" t="s">
        <v>1038</v>
      </c>
      <c r="H49" s="419"/>
      <c r="I49" s="419"/>
      <c r="J49" s="419"/>
      <c r="K49" s="419"/>
      <c r="L49" s="419"/>
      <c r="M49" s="417"/>
      <c r="N49" s="127"/>
      <c r="O49" s="127"/>
      <c r="P49" s="166"/>
      <c r="R49" s="126"/>
      <c r="S49" s="425" t="s">
        <v>1039</v>
      </c>
      <c r="T49" s="419"/>
      <c r="U49" s="419"/>
      <c r="V49" s="419"/>
      <c r="W49" s="419"/>
      <c r="X49" s="419"/>
      <c r="Y49" s="417"/>
      <c r="Z49" s="127"/>
      <c r="AA49" s="127"/>
      <c r="AB49" s="166"/>
      <c r="AD49" s="126"/>
      <c r="AE49" s="425" t="s">
        <v>1040</v>
      </c>
      <c r="AF49" s="419"/>
      <c r="AG49" s="419"/>
      <c r="AH49" s="419"/>
      <c r="AI49" s="419"/>
      <c r="AJ49" s="419"/>
      <c r="AK49" s="417"/>
      <c r="AL49" s="127"/>
      <c r="AM49" s="127"/>
      <c r="AN49" s="166"/>
    </row>
    <row r="50" spans="1:40" ht="15.6">
      <c r="A50" s="92"/>
      <c r="B50" s="92"/>
      <c r="F50" s="126"/>
      <c r="G50" s="129" t="s">
        <v>976</v>
      </c>
      <c r="H50" s="130" t="s">
        <v>977</v>
      </c>
      <c r="I50" s="131" t="s">
        <v>978</v>
      </c>
      <c r="J50" s="131" t="s">
        <v>979</v>
      </c>
      <c r="K50" s="131" t="s">
        <v>153</v>
      </c>
      <c r="L50" s="132" t="s">
        <v>980</v>
      </c>
      <c r="M50" s="133" t="s">
        <v>981</v>
      </c>
      <c r="N50" s="134" t="s">
        <v>982</v>
      </c>
      <c r="O50" s="157" t="s">
        <v>1041</v>
      </c>
      <c r="P50" s="167"/>
      <c r="R50" s="126"/>
      <c r="S50" s="129" t="s">
        <v>976</v>
      </c>
      <c r="T50" s="130" t="s">
        <v>977</v>
      </c>
      <c r="U50" s="131" t="s">
        <v>978</v>
      </c>
      <c r="V50" s="131" t="s">
        <v>979</v>
      </c>
      <c r="W50" s="131" t="s">
        <v>153</v>
      </c>
      <c r="X50" s="132" t="s">
        <v>980</v>
      </c>
      <c r="Y50" s="133" t="s">
        <v>981</v>
      </c>
      <c r="Z50" s="174" t="s">
        <v>982</v>
      </c>
      <c r="AA50" s="175" t="s">
        <v>1042</v>
      </c>
      <c r="AB50" s="167"/>
      <c r="AD50" s="126"/>
      <c r="AE50" s="129" t="s">
        <v>976</v>
      </c>
      <c r="AF50" s="130" t="s">
        <v>977</v>
      </c>
      <c r="AG50" s="131" t="s">
        <v>978</v>
      </c>
      <c r="AH50" s="131" t="s">
        <v>979</v>
      </c>
      <c r="AI50" s="131" t="s">
        <v>153</v>
      </c>
      <c r="AJ50" s="132" t="s">
        <v>980</v>
      </c>
      <c r="AK50" s="133" t="s">
        <v>981</v>
      </c>
      <c r="AL50" s="134" t="s">
        <v>982</v>
      </c>
      <c r="AM50" s="157" t="s">
        <v>191</v>
      </c>
      <c r="AN50" s="167"/>
    </row>
    <row r="51" spans="1:40" ht="15.6">
      <c r="A51" s="92"/>
      <c r="B51" s="92"/>
      <c r="F51" s="126"/>
      <c r="G51" s="135">
        <v>17</v>
      </c>
      <c r="H51" s="136">
        <v>2500</v>
      </c>
      <c r="I51" s="137">
        <v>147.05882352941177</v>
      </c>
      <c r="J51" s="136">
        <v>3</v>
      </c>
      <c r="K51" s="141">
        <v>0.1</v>
      </c>
      <c r="L51" s="142">
        <v>7500</v>
      </c>
      <c r="M51" s="139"/>
      <c r="N51" s="158" t="s">
        <v>986</v>
      </c>
      <c r="O51" s="159">
        <v>1910</v>
      </c>
      <c r="P51" s="166"/>
      <c r="R51" s="126"/>
      <c r="S51" s="135">
        <v>32</v>
      </c>
      <c r="T51" s="136">
        <v>3000</v>
      </c>
      <c r="U51" s="137">
        <v>93.75</v>
      </c>
      <c r="V51" s="136">
        <v>23</v>
      </c>
      <c r="W51" s="141">
        <v>7.32484076433121E-2</v>
      </c>
      <c r="X51" s="142">
        <v>69000</v>
      </c>
      <c r="Y51" s="139"/>
      <c r="Z51" s="176" t="s">
        <v>986</v>
      </c>
      <c r="AA51" s="177">
        <v>857</v>
      </c>
      <c r="AB51" s="166"/>
      <c r="AD51" s="126"/>
      <c r="AE51" s="135">
        <v>25</v>
      </c>
      <c r="AF51" s="136">
        <v>2200</v>
      </c>
      <c r="AG51" s="137">
        <v>88</v>
      </c>
      <c r="AH51" s="136">
        <v>33</v>
      </c>
      <c r="AI51" s="141">
        <v>0.12452830188679245</v>
      </c>
      <c r="AJ51" s="142">
        <v>72600</v>
      </c>
      <c r="AK51" s="139"/>
      <c r="AL51" s="158" t="s">
        <v>986</v>
      </c>
      <c r="AM51" s="159">
        <v>900</v>
      </c>
      <c r="AN51" s="166"/>
    </row>
    <row r="52" spans="1:40" ht="15.6">
      <c r="A52" s="92"/>
      <c r="B52" s="92"/>
      <c r="F52" s="126"/>
      <c r="G52" s="135">
        <v>22</v>
      </c>
      <c r="H52" s="136">
        <v>3500</v>
      </c>
      <c r="I52" s="137">
        <v>159.09090909090909</v>
      </c>
      <c r="J52" s="136">
        <v>2</v>
      </c>
      <c r="K52" s="141">
        <v>6.6666666666666666E-2</v>
      </c>
      <c r="L52" s="142">
        <v>7000</v>
      </c>
      <c r="M52" s="139"/>
      <c r="N52" s="160"/>
      <c r="O52" s="161"/>
      <c r="P52" s="166"/>
      <c r="R52" s="126"/>
      <c r="S52" s="135">
        <v>42</v>
      </c>
      <c r="T52" s="136">
        <v>4500</v>
      </c>
      <c r="U52" s="137">
        <v>107.14285714285714</v>
      </c>
      <c r="V52" s="136">
        <v>14</v>
      </c>
      <c r="W52" s="141">
        <v>4.4585987261146494E-2</v>
      </c>
      <c r="X52" s="142">
        <v>63000</v>
      </c>
      <c r="Y52" s="139"/>
      <c r="Z52" s="178"/>
      <c r="AA52" s="179"/>
      <c r="AB52" s="166"/>
      <c r="AD52" s="126"/>
      <c r="AE52" s="135">
        <v>35</v>
      </c>
      <c r="AF52" s="136">
        <v>3500</v>
      </c>
      <c r="AG52" s="137">
        <v>100</v>
      </c>
      <c r="AH52" s="136">
        <v>20</v>
      </c>
      <c r="AI52" s="141">
        <v>7.5471698113207544E-2</v>
      </c>
      <c r="AJ52" s="142">
        <v>70000</v>
      </c>
      <c r="AK52" s="139"/>
      <c r="AL52" s="160"/>
      <c r="AM52" s="161"/>
      <c r="AN52" s="166"/>
    </row>
    <row r="53" spans="1:40" ht="15.6">
      <c r="A53" s="92"/>
      <c r="B53" s="92"/>
      <c r="F53" s="126"/>
      <c r="G53" s="145">
        <v>27</v>
      </c>
      <c r="H53" s="146">
        <v>5000</v>
      </c>
      <c r="I53" s="147">
        <v>185.18518518518519</v>
      </c>
      <c r="J53" s="136">
        <v>2</v>
      </c>
      <c r="K53" s="150">
        <v>6.6666666666666666E-2</v>
      </c>
      <c r="L53" s="151">
        <v>10000</v>
      </c>
      <c r="M53" s="149"/>
      <c r="N53" s="162" t="s">
        <v>988</v>
      </c>
      <c r="O53" s="155">
        <v>256365</v>
      </c>
      <c r="P53" s="166"/>
      <c r="R53" s="126"/>
      <c r="S53" s="145">
        <v>52</v>
      </c>
      <c r="T53" s="146">
        <v>6000</v>
      </c>
      <c r="U53" s="147">
        <v>115.38461538461539</v>
      </c>
      <c r="V53" s="136">
        <v>14</v>
      </c>
      <c r="W53" s="150">
        <v>4.4585987261146494E-2</v>
      </c>
      <c r="X53" s="151">
        <v>84000</v>
      </c>
      <c r="Y53" s="149"/>
      <c r="Z53" s="178" t="s">
        <v>988</v>
      </c>
      <c r="AA53" s="180">
        <v>3872500</v>
      </c>
      <c r="AB53" s="166"/>
      <c r="AD53" s="126"/>
      <c r="AE53" s="145">
        <v>45</v>
      </c>
      <c r="AF53" s="146">
        <v>5000</v>
      </c>
      <c r="AG53" s="147">
        <v>111.11111111111111</v>
      </c>
      <c r="AH53" s="136">
        <v>12</v>
      </c>
      <c r="AI53" s="150">
        <v>4.5283018867924525E-2</v>
      </c>
      <c r="AJ53" s="151">
        <v>60000</v>
      </c>
      <c r="AK53" s="149"/>
      <c r="AL53" s="162" t="s">
        <v>988</v>
      </c>
      <c r="AM53" s="155">
        <v>3240000</v>
      </c>
      <c r="AN53" s="166"/>
    </row>
    <row r="54" spans="1:40" ht="15.6">
      <c r="A54" s="92"/>
      <c r="B54" s="92"/>
      <c r="F54" s="126"/>
      <c r="G54" s="127"/>
      <c r="H54" s="127"/>
      <c r="I54" s="127"/>
      <c r="J54" s="152" t="s">
        <v>990</v>
      </c>
      <c r="K54" s="150">
        <v>0.23333333333333334</v>
      </c>
      <c r="L54" s="155">
        <v>24500</v>
      </c>
      <c r="M54" s="156">
        <v>9.5566867552122944E-2</v>
      </c>
      <c r="N54" s="127"/>
      <c r="O54" s="127"/>
      <c r="P54" s="166"/>
      <c r="R54" s="126"/>
      <c r="S54" s="127"/>
      <c r="T54" s="127"/>
      <c r="U54" s="127"/>
      <c r="V54" s="152" t="s">
        <v>990</v>
      </c>
      <c r="W54" s="150">
        <v>0.16242038216560509</v>
      </c>
      <c r="X54" s="155">
        <v>216000</v>
      </c>
      <c r="Y54" s="156">
        <v>5.5777921239509358E-2</v>
      </c>
      <c r="Z54" s="127"/>
      <c r="AA54" s="127"/>
      <c r="AB54" s="166"/>
      <c r="AD54" s="126"/>
      <c r="AE54" s="127"/>
      <c r="AF54" s="127"/>
      <c r="AG54" s="127"/>
      <c r="AH54" s="152" t="s">
        <v>990</v>
      </c>
      <c r="AI54" s="150">
        <v>0.24528301886792453</v>
      </c>
      <c r="AJ54" s="155">
        <v>202600</v>
      </c>
      <c r="AK54" s="156">
        <v>6.2530864197530858E-2</v>
      </c>
      <c r="AL54" s="127"/>
      <c r="AM54" s="127"/>
      <c r="AN54" s="166"/>
    </row>
    <row r="55" spans="1:40" ht="14.4">
      <c r="A55" s="92"/>
      <c r="B55" s="92"/>
      <c r="F55" s="126"/>
      <c r="P55" s="128"/>
      <c r="R55" s="126"/>
      <c r="AB55" s="128"/>
      <c r="AD55" s="126"/>
      <c r="AN55" s="128"/>
    </row>
    <row r="56" spans="1:40" ht="15.6">
      <c r="A56" s="92"/>
      <c r="B56" s="92"/>
      <c r="F56" s="126"/>
      <c r="G56" s="425" t="s">
        <v>1043</v>
      </c>
      <c r="H56" s="419"/>
      <c r="I56" s="419"/>
      <c r="J56" s="419"/>
      <c r="K56" s="419"/>
      <c r="L56" s="419"/>
      <c r="M56" s="417"/>
      <c r="N56" s="127"/>
      <c r="O56" s="127"/>
      <c r="P56" s="128"/>
      <c r="R56" s="126"/>
      <c r="S56" s="425" t="s">
        <v>1044</v>
      </c>
      <c r="T56" s="419"/>
      <c r="U56" s="419"/>
      <c r="V56" s="419"/>
      <c r="W56" s="419"/>
      <c r="X56" s="419"/>
      <c r="Y56" s="417"/>
      <c r="Z56" s="127"/>
      <c r="AA56" s="127"/>
      <c r="AB56" s="128"/>
      <c r="AD56" s="126"/>
      <c r="AE56" s="425" t="s">
        <v>1045</v>
      </c>
      <c r="AF56" s="419"/>
      <c r="AG56" s="419"/>
      <c r="AH56" s="419"/>
      <c r="AI56" s="419"/>
      <c r="AJ56" s="419"/>
      <c r="AK56" s="417"/>
      <c r="AL56" s="127"/>
      <c r="AM56" s="127"/>
      <c r="AN56" s="128"/>
    </row>
    <row r="57" spans="1:40" ht="15.6">
      <c r="A57" s="92"/>
      <c r="B57" s="92"/>
      <c r="F57" s="126"/>
      <c r="G57" s="129" t="s">
        <v>976</v>
      </c>
      <c r="H57" s="130" t="s">
        <v>977</v>
      </c>
      <c r="I57" s="131" t="s">
        <v>978</v>
      </c>
      <c r="J57" s="131" t="s">
        <v>979</v>
      </c>
      <c r="K57" s="131" t="s">
        <v>153</v>
      </c>
      <c r="L57" s="132" t="s">
        <v>980</v>
      </c>
      <c r="M57" s="133" t="s">
        <v>981</v>
      </c>
      <c r="N57" s="134" t="s">
        <v>982</v>
      </c>
      <c r="O57" s="157" t="s">
        <v>983</v>
      </c>
      <c r="P57" s="128"/>
      <c r="R57" s="126"/>
      <c r="S57" s="129" t="s">
        <v>976</v>
      </c>
      <c r="T57" s="130" t="s">
        <v>977</v>
      </c>
      <c r="U57" s="131" t="s">
        <v>978</v>
      </c>
      <c r="V57" s="131" t="s">
        <v>979</v>
      </c>
      <c r="W57" s="131" t="s">
        <v>153</v>
      </c>
      <c r="X57" s="132" t="s">
        <v>980</v>
      </c>
      <c r="Y57" s="133" t="s">
        <v>981</v>
      </c>
      <c r="Z57" s="134" t="s">
        <v>982</v>
      </c>
      <c r="AA57" s="157" t="s">
        <v>1046</v>
      </c>
      <c r="AB57" s="128"/>
      <c r="AD57" s="126"/>
      <c r="AE57" s="129" t="s">
        <v>976</v>
      </c>
      <c r="AF57" s="130" t="s">
        <v>977</v>
      </c>
      <c r="AG57" s="131" t="s">
        <v>978</v>
      </c>
      <c r="AH57" s="131" t="s">
        <v>979</v>
      </c>
      <c r="AI57" s="131" t="s">
        <v>153</v>
      </c>
      <c r="AJ57" s="132" t="s">
        <v>980</v>
      </c>
      <c r="AK57" s="181" t="s">
        <v>981</v>
      </c>
      <c r="AL57" s="182" t="s">
        <v>982</v>
      </c>
      <c r="AM57" s="183"/>
      <c r="AN57" s="128"/>
    </row>
    <row r="58" spans="1:40" ht="14.4">
      <c r="A58" s="92"/>
      <c r="B58" s="92"/>
      <c r="F58" s="126"/>
      <c r="G58" s="135">
        <v>15</v>
      </c>
      <c r="H58" s="136">
        <v>3000</v>
      </c>
      <c r="I58" s="137">
        <v>200</v>
      </c>
      <c r="J58" s="136">
        <v>1</v>
      </c>
      <c r="K58" s="141">
        <v>0.125</v>
      </c>
      <c r="L58" s="142">
        <v>3000</v>
      </c>
      <c r="M58" s="139"/>
      <c r="N58" s="158" t="s">
        <v>986</v>
      </c>
      <c r="O58" s="159">
        <v>2643</v>
      </c>
      <c r="P58" s="128"/>
      <c r="R58" s="126"/>
      <c r="S58" s="135">
        <v>15</v>
      </c>
      <c r="T58" s="136">
        <v>2200</v>
      </c>
      <c r="U58" s="137">
        <v>146.66666666666666</v>
      </c>
      <c r="V58" s="136">
        <v>2</v>
      </c>
      <c r="W58" s="141">
        <v>0.18181818181818182</v>
      </c>
      <c r="X58" s="142">
        <v>4400</v>
      </c>
      <c r="Y58" s="139"/>
      <c r="Z58" s="158" t="s">
        <v>986</v>
      </c>
      <c r="AA58" s="159">
        <v>2218</v>
      </c>
      <c r="AB58" s="128"/>
      <c r="AD58" s="126"/>
      <c r="AE58" s="135">
        <v>18</v>
      </c>
      <c r="AF58" s="184">
        <v>3000</v>
      </c>
      <c r="AG58" s="137">
        <v>170</v>
      </c>
      <c r="AH58" s="136">
        <v>21</v>
      </c>
      <c r="AI58" s="141">
        <v>7.9545454545454544E-2</v>
      </c>
      <c r="AJ58" s="184">
        <v>63000</v>
      </c>
      <c r="AK58" s="185">
        <v>0.03</v>
      </c>
      <c r="AL58" s="186" t="s">
        <v>986</v>
      </c>
      <c r="AM58" s="159">
        <v>1270</v>
      </c>
      <c r="AN58" s="128"/>
    </row>
    <row r="59" spans="1:40" ht="14.4">
      <c r="A59" s="92"/>
      <c r="B59" s="92"/>
      <c r="F59" s="126"/>
      <c r="G59" s="135">
        <v>20</v>
      </c>
      <c r="H59" s="136">
        <v>4500</v>
      </c>
      <c r="I59" s="137">
        <v>225</v>
      </c>
      <c r="J59" s="136">
        <v>0</v>
      </c>
      <c r="K59" s="141">
        <v>0</v>
      </c>
      <c r="L59" s="142">
        <v>0</v>
      </c>
      <c r="M59" s="139"/>
      <c r="N59" s="160"/>
      <c r="O59" s="161"/>
      <c r="P59" s="128"/>
      <c r="R59" s="126"/>
      <c r="S59" s="135">
        <v>20</v>
      </c>
      <c r="T59" s="136">
        <v>3000</v>
      </c>
      <c r="U59" s="137">
        <v>150</v>
      </c>
      <c r="V59" s="136">
        <v>1</v>
      </c>
      <c r="W59" s="141">
        <v>9.0909090909090912E-2</v>
      </c>
      <c r="X59" s="142">
        <v>3000</v>
      </c>
      <c r="Y59" s="139"/>
      <c r="Z59" s="160"/>
      <c r="AA59" s="161"/>
      <c r="AB59" s="128"/>
      <c r="AD59" s="126"/>
      <c r="AE59" s="135">
        <v>24</v>
      </c>
      <c r="AF59" s="184">
        <v>4800</v>
      </c>
      <c r="AG59" s="137">
        <v>200</v>
      </c>
      <c r="AH59" s="136">
        <v>11</v>
      </c>
      <c r="AI59" s="141">
        <v>4.1666666666666664E-2</v>
      </c>
      <c r="AJ59" s="184">
        <v>52800</v>
      </c>
      <c r="AK59" s="185">
        <v>2.3E-2</v>
      </c>
      <c r="AL59" s="187"/>
      <c r="AM59" s="161"/>
      <c r="AN59" s="128"/>
    </row>
    <row r="60" spans="1:40" ht="14.4">
      <c r="A60" s="92"/>
      <c r="B60" s="92"/>
      <c r="F60" s="126"/>
      <c r="G60" s="145">
        <v>25</v>
      </c>
      <c r="H60" s="146">
        <v>6500</v>
      </c>
      <c r="I60" s="147">
        <v>260</v>
      </c>
      <c r="J60" s="136">
        <v>1</v>
      </c>
      <c r="K60" s="150">
        <v>0.125</v>
      </c>
      <c r="L60" s="151">
        <v>6500</v>
      </c>
      <c r="M60" s="149"/>
      <c r="N60" s="162" t="s">
        <v>988</v>
      </c>
      <c r="O60" s="155">
        <v>201331</v>
      </c>
      <c r="P60" s="128"/>
      <c r="R60" s="126"/>
      <c r="S60" s="145">
        <v>25</v>
      </c>
      <c r="T60" s="146">
        <v>4500</v>
      </c>
      <c r="U60" s="147">
        <v>180</v>
      </c>
      <c r="V60" s="136">
        <v>1</v>
      </c>
      <c r="W60" s="150">
        <v>9.0909090909090912E-2</v>
      </c>
      <c r="X60" s="151">
        <v>4500</v>
      </c>
      <c r="Y60" s="149"/>
      <c r="Z60" s="162" t="s">
        <v>988</v>
      </c>
      <c r="AA60" s="155">
        <v>87500</v>
      </c>
      <c r="AB60" s="128"/>
      <c r="AD60" s="126"/>
      <c r="AE60" s="145">
        <v>30</v>
      </c>
      <c r="AF60" s="188">
        <v>6900</v>
      </c>
      <c r="AG60" s="147">
        <v>230</v>
      </c>
      <c r="AH60" s="136">
        <v>19</v>
      </c>
      <c r="AI60" s="150">
        <v>7.1969696969696975E-2</v>
      </c>
      <c r="AJ60" s="188">
        <v>131100</v>
      </c>
      <c r="AK60" s="189">
        <v>1.4E-2</v>
      </c>
      <c r="AL60" s="190" t="s">
        <v>988</v>
      </c>
      <c r="AM60" s="155">
        <v>3010000</v>
      </c>
      <c r="AN60" s="128"/>
    </row>
    <row r="61" spans="1:40" ht="15.6">
      <c r="A61" s="92"/>
      <c r="B61" s="92"/>
      <c r="F61" s="126"/>
      <c r="G61" s="127"/>
      <c r="H61" s="127"/>
      <c r="I61" s="127"/>
      <c r="J61" s="152" t="s">
        <v>990</v>
      </c>
      <c r="K61" s="150">
        <v>0.25</v>
      </c>
      <c r="L61" s="155">
        <v>9500</v>
      </c>
      <c r="M61" s="156">
        <v>4.7185977320929218E-2</v>
      </c>
      <c r="N61" s="127"/>
      <c r="O61" s="127"/>
      <c r="P61" s="128"/>
      <c r="R61" s="126"/>
      <c r="S61" s="127"/>
      <c r="T61" s="127"/>
      <c r="U61" s="127"/>
      <c r="V61" s="152" t="s">
        <v>990</v>
      </c>
      <c r="W61" s="150">
        <v>0.36363636363636365</v>
      </c>
      <c r="X61" s="155">
        <v>11900</v>
      </c>
      <c r="Y61" s="156">
        <v>0.13600000000000001</v>
      </c>
      <c r="Z61" s="127"/>
      <c r="AA61" s="127"/>
      <c r="AB61" s="128"/>
      <c r="AD61" s="126"/>
      <c r="AE61" s="127"/>
      <c r="AF61" s="127"/>
      <c r="AG61" s="127"/>
      <c r="AH61" s="152" t="s">
        <v>1047</v>
      </c>
      <c r="AI61" s="150">
        <v>0.19318181818181818</v>
      </c>
      <c r="AJ61" s="191">
        <v>246900</v>
      </c>
      <c r="AK61" s="154">
        <v>8.2026578073089704E-2</v>
      </c>
      <c r="AL61" s="127"/>
      <c r="AM61" s="127"/>
      <c r="AN61" s="128"/>
    </row>
    <row r="62" spans="1:40" ht="14.4">
      <c r="A62" s="92"/>
      <c r="B62" s="92"/>
      <c r="F62" s="126"/>
      <c r="P62" s="128"/>
      <c r="R62" s="126"/>
      <c r="AB62" s="128"/>
      <c r="AD62" s="126"/>
      <c r="AN62" s="128"/>
    </row>
    <row r="63" spans="1:40" ht="15.6">
      <c r="A63" s="92"/>
      <c r="B63" s="92"/>
      <c r="F63" s="126"/>
      <c r="G63" s="425" t="s">
        <v>1048</v>
      </c>
      <c r="H63" s="419"/>
      <c r="I63" s="419"/>
      <c r="J63" s="419"/>
      <c r="K63" s="419"/>
      <c r="L63" s="419"/>
      <c r="M63" s="417"/>
      <c r="N63" s="127"/>
      <c r="O63" s="127"/>
      <c r="P63" s="128"/>
      <c r="R63" s="126"/>
      <c r="S63" s="425" t="s">
        <v>1049</v>
      </c>
      <c r="T63" s="419"/>
      <c r="U63" s="419"/>
      <c r="V63" s="419"/>
      <c r="W63" s="419"/>
      <c r="X63" s="419"/>
      <c r="Y63" s="417"/>
      <c r="Z63" s="127"/>
      <c r="AA63" s="127"/>
      <c r="AB63" s="128"/>
      <c r="AD63" s="126"/>
      <c r="AE63" s="425" t="s">
        <v>1050</v>
      </c>
      <c r="AF63" s="419"/>
      <c r="AG63" s="419"/>
      <c r="AH63" s="419"/>
      <c r="AI63" s="419"/>
      <c r="AJ63" s="419"/>
      <c r="AK63" s="417"/>
      <c r="AL63" s="127"/>
      <c r="AM63" s="127"/>
      <c r="AN63" s="128"/>
    </row>
    <row r="64" spans="1:40" ht="15.6">
      <c r="A64" s="92"/>
      <c r="B64" s="92"/>
      <c r="F64" s="126"/>
      <c r="G64" s="129" t="s">
        <v>976</v>
      </c>
      <c r="H64" s="130" t="s">
        <v>977</v>
      </c>
      <c r="I64" s="131" t="s">
        <v>978</v>
      </c>
      <c r="J64" s="131" t="s">
        <v>979</v>
      </c>
      <c r="K64" s="131" t="s">
        <v>153</v>
      </c>
      <c r="L64" s="132" t="s">
        <v>980</v>
      </c>
      <c r="M64" s="133" t="s">
        <v>981</v>
      </c>
      <c r="N64" s="134" t="s">
        <v>982</v>
      </c>
      <c r="O64" s="157" t="s">
        <v>1051</v>
      </c>
      <c r="P64" s="128"/>
      <c r="R64" s="126"/>
      <c r="S64" s="129" t="s">
        <v>976</v>
      </c>
      <c r="T64" s="130" t="s">
        <v>977</v>
      </c>
      <c r="U64" s="131" t="s">
        <v>978</v>
      </c>
      <c r="V64" s="131" t="s">
        <v>979</v>
      </c>
      <c r="W64" s="131" t="s">
        <v>153</v>
      </c>
      <c r="X64" s="132" t="s">
        <v>980</v>
      </c>
      <c r="Y64" s="133" t="s">
        <v>981</v>
      </c>
      <c r="Z64" s="134" t="s">
        <v>982</v>
      </c>
      <c r="AA64" s="157" t="s">
        <v>1052</v>
      </c>
      <c r="AB64" s="128"/>
      <c r="AD64" s="126"/>
      <c r="AE64" s="129" t="s">
        <v>976</v>
      </c>
      <c r="AF64" s="130" t="s">
        <v>977</v>
      </c>
      <c r="AG64" s="131" t="s">
        <v>978</v>
      </c>
      <c r="AH64" s="131" t="s">
        <v>979</v>
      </c>
      <c r="AI64" s="131" t="s">
        <v>153</v>
      </c>
      <c r="AJ64" s="132" t="s">
        <v>980</v>
      </c>
      <c r="AK64" s="181" t="s">
        <v>981</v>
      </c>
      <c r="AL64" s="182" t="s">
        <v>982</v>
      </c>
      <c r="AM64" s="183"/>
      <c r="AN64" s="128"/>
    </row>
    <row r="65" spans="1:40" ht="14.4">
      <c r="A65" s="92"/>
      <c r="B65" s="92"/>
      <c r="F65" s="126"/>
      <c r="G65" s="135">
        <v>10</v>
      </c>
      <c r="H65" s="136">
        <v>2700</v>
      </c>
      <c r="I65" s="137">
        <v>270</v>
      </c>
      <c r="J65" s="136">
        <v>2</v>
      </c>
      <c r="K65" s="141">
        <v>0.25</v>
      </c>
      <c r="L65" s="142">
        <v>5400</v>
      </c>
      <c r="M65" s="139"/>
      <c r="N65" s="158" t="s">
        <v>986</v>
      </c>
      <c r="O65" s="159">
        <v>3430</v>
      </c>
      <c r="P65" s="128"/>
      <c r="R65" s="126"/>
      <c r="S65" s="135">
        <v>22</v>
      </c>
      <c r="T65" s="136">
        <v>2500</v>
      </c>
      <c r="U65" s="137">
        <v>113.63636363636364</v>
      </c>
      <c r="V65" s="136">
        <v>2</v>
      </c>
      <c r="W65" s="141">
        <v>2.197802197802198E-2</v>
      </c>
      <c r="X65" s="142">
        <v>5000</v>
      </c>
      <c r="Y65" s="139"/>
      <c r="Z65" s="158" t="s">
        <v>986</v>
      </c>
      <c r="AA65" s="159">
        <v>1764.59</v>
      </c>
      <c r="AB65" s="128"/>
      <c r="AD65" s="126"/>
      <c r="AE65" s="135">
        <v>15</v>
      </c>
      <c r="AF65" s="184">
        <v>3000</v>
      </c>
      <c r="AG65" s="137">
        <v>200</v>
      </c>
      <c r="AH65" s="136">
        <v>13</v>
      </c>
      <c r="AI65" s="141">
        <v>7.7380952380952384E-2</v>
      </c>
      <c r="AJ65" s="184">
        <v>39000</v>
      </c>
      <c r="AK65" s="185">
        <v>6.4000000000000001E-2</v>
      </c>
      <c r="AL65" s="186" t="s">
        <v>986</v>
      </c>
      <c r="AM65" s="159">
        <v>1870</v>
      </c>
      <c r="AN65" s="128"/>
    </row>
    <row r="66" spans="1:40" ht="14.4">
      <c r="A66" s="92"/>
      <c r="B66" s="92"/>
      <c r="F66" s="126"/>
      <c r="G66" s="135">
        <v>15</v>
      </c>
      <c r="H66" s="136">
        <v>4500</v>
      </c>
      <c r="I66" s="137">
        <v>300</v>
      </c>
      <c r="J66" s="136">
        <v>1</v>
      </c>
      <c r="K66" s="141">
        <v>0.125</v>
      </c>
      <c r="L66" s="142">
        <v>4500</v>
      </c>
      <c r="M66" s="139"/>
      <c r="N66" s="160"/>
      <c r="O66" s="161"/>
      <c r="P66" s="128"/>
      <c r="R66" s="126"/>
      <c r="S66" s="135">
        <v>32</v>
      </c>
      <c r="T66" s="136">
        <v>3500</v>
      </c>
      <c r="U66" s="137">
        <v>109.375</v>
      </c>
      <c r="V66" s="136">
        <v>11</v>
      </c>
      <c r="W66" s="141">
        <v>0.12087912087912088</v>
      </c>
      <c r="X66" s="142">
        <v>38500</v>
      </c>
      <c r="Y66" s="139"/>
      <c r="Z66" s="160"/>
      <c r="AA66" s="161"/>
      <c r="AB66" s="128"/>
      <c r="AD66" s="126"/>
      <c r="AE66" s="135">
        <v>20</v>
      </c>
      <c r="AF66" s="184">
        <v>4800</v>
      </c>
      <c r="AG66" s="137">
        <v>240</v>
      </c>
      <c r="AH66" s="136">
        <v>0</v>
      </c>
      <c r="AI66" s="141">
        <v>0</v>
      </c>
      <c r="AJ66" s="184">
        <v>0</v>
      </c>
      <c r="AK66" s="185">
        <v>1.6E-2</v>
      </c>
      <c r="AL66" s="187"/>
      <c r="AM66" s="161"/>
      <c r="AN66" s="128"/>
    </row>
    <row r="67" spans="1:40" ht="14.4">
      <c r="A67" s="92"/>
      <c r="B67" s="92"/>
      <c r="F67" s="126"/>
      <c r="G67" s="145">
        <v>20</v>
      </c>
      <c r="H67" s="146">
        <v>6500</v>
      </c>
      <c r="I67" s="147">
        <v>325</v>
      </c>
      <c r="J67" s="136">
        <v>1</v>
      </c>
      <c r="K67" s="150">
        <v>0.125</v>
      </c>
      <c r="L67" s="151">
        <v>6500</v>
      </c>
      <c r="M67" s="149"/>
      <c r="N67" s="162" t="s">
        <v>988</v>
      </c>
      <c r="O67" s="155">
        <v>124342</v>
      </c>
      <c r="P67" s="128"/>
      <c r="R67" s="126"/>
      <c r="S67" s="145">
        <v>42</v>
      </c>
      <c r="T67" s="146">
        <v>5000</v>
      </c>
      <c r="U67" s="147">
        <v>119.04761904761905</v>
      </c>
      <c r="V67" s="136">
        <v>9</v>
      </c>
      <c r="W67" s="150">
        <v>9.8901098901098897E-2</v>
      </c>
      <c r="X67" s="151">
        <v>45000</v>
      </c>
      <c r="Y67" s="149"/>
      <c r="Z67" s="162" t="s">
        <v>988</v>
      </c>
      <c r="AA67" s="155">
        <v>1018599</v>
      </c>
      <c r="AB67" s="128"/>
      <c r="AD67" s="126"/>
      <c r="AE67" s="145">
        <v>25</v>
      </c>
      <c r="AF67" s="188">
        <v>7000</v>
      </c>
      <c r="AG67" s="147">
        <v>280</v>
      </c>
      <c r="AH67" s="192">
        <v>16</v>
      </c>
      <c r="AI67" s="150">
        <v>9.5238095238095233E-2</v>
      </c>
      <c r="AJ67" s="188">
        <v>112000</v>
      </c>
      <c r="AK67" s="189">
        <v>1.2E-2</v>
      </c>
      <c r="AL67" s="190" t="s">
        <v>988</v>
      </c>
      <c r="AM67" s="155">
        <v>1574300</v>
      </c>
      <c r="AN67" s="128"/>
    </row>
    <row r="68" spans="1:40" ht="15.6">
      <c r="A68" s="92"/>
      <c r="B68" s="92"/>
      <c r="F68" s="126"/>
      <c r="G68" s="127"/>
      <c r="H68" s="127"/>
      <c r="I68" s="127"/>
      <c r="J68" s="152" t="s">
        <v>990</v>
      </c>
      <c r="K68" s="150">
        <v>0.5</v>
      </c>
      <c r="L68" s="155">
        <v>16400</v>
      </c>
      <c r="M68" s="156">
        <v>0.13189429155072302</v>
      </c>
      <c r="N68" s="127"/>
      <c r="O68" s="127"/>
      <c r="P68" s="128"/>
      <c r="R68" s="126"/>
      <c r="S68" s="127"/>
      <c r="T68" s="127"/>
      <c r="U68" s="127"/>
      <c r="V68" s="152" t="s">
        <v>990</v>
      </c>
      <c r="W68" s="150">
        <v>0.24175824175824173</v>
      </c>
      <c r="X68" s="155">
        <v>88500</v>
      </c>
      <c r="Y68" s="156">
        <v>8.6884043671749137E-2</v>
      </c>
      <c r="Z68" s="127"/>
      <c r="AA68" s="127"/>
      <c r="AB68" s="128"/>
      <c r="AD68" s="126"/>
      <c r="AE68" s="127"/>
      <c r="AF68" s="127"/>
      <c r="AG68" s="127"/>
      <c r="AH68" s="152" t="s">
        <v>1047</v>
      </c>
      <c r="AI68" s="193">
        <v>0.17261904761904762</v>
      </c>
      <c r="AJ68" s="194">
        <v>151000</v>
      </c>
      <c r="AK68" s="195">
        <v>9.1999999999999998E-2</v>
      </c>
      <c r="AL68" s="127"/>
      <c r="AM68" s="127"/>
      <c r="AN68" s="128"/>
    </row>
    <row r="69" spans="1:40" ht="14.4">
      <c r="A69" s="92"/>
      <c r="B69" s="92"/>
      <c r="F69" s="126"/>
      <c r="P69" s="128"/>
      <c r="R69" s="126"/>
      <c r="AB69" s="128"/>
      <c r="AD69" s="126"/>
      <c r="AN69" s="128"/>
    </row>
    <row r="70" spans="1:40" ht="15.6">
      <c r="A70" s="92"/>
      <c r="B70" s="92"/>
      <c r="F70" s="126"/>
      <c r="G70" s="425" t="s">
        <v>1053</v>
      </c>
      <c r="H70" s="419"/>
      <c r="I70" s="419"/>
      <c r="J70" s="419"/>
      <c r="K70" s="419"/>
      <c r="L70" s="419"/>
      <c r="M70" s="417"/>
      <c r="N70" s="127"/>
      <c r="O70" s="127"/>
      <c r="P70" s="128"/>
      <c r="R70" s="126"/>
      <c r="S70" s="425" t="s">
        <v>1054</v>
      </c>
      <c r="T70" s="419"/>
      <c r="U70" s="419"/>
      <c r="V70" s="419"/>
      <c r="W70" s="419"/>
      <c r="X70" s="419"/>
      <c r="Y70" s="417"/>
      <c r="Z70" s="127"/>
      <c r="AA70" s="127"/>
      <c r="AB70" s="128"/>
      <c r="AD70" s="126"/>
      <c r="AE70" s="425" t="s">
        <v>1055</v>
      </c>
      <c r="AF70" s="419"/>
      <c r="AG70" s="419"/>
      <c r="AH70" s="419"/>
      <c r="AI70" s="419"/>
      <c r="AJ70" s="419"/>
      <c r="AK70" s="417"/>
      <c r="AL70" s="127"/>
      <c r="AM70" s="127"/>
      <c r="AN70" s="128"/>
    </row>
    <row r="71" spans="1:40" ht="15.6">
      <c r="A71" s="92"/>
      <c r="B71" s="92"/>
      <c r="F71" s="126"/>
      <c r="G71" s="129" t="s">
        <v>976</v>
      </c>
      <c r="H71" s="130" t="s">
        <v>977</v>
      </c>
      <c r="I71" s="131" t="s">
        <v>978</v>
      </c>
      <c r="J71" s="131" t="s">
        <v>979</v>
      </c>
      <c r="K71" s="131" t="s">
        <v>153</v>
      </c>
      <c r="L71" s="132" t="s">
        <v>980</v>
      </c>
      <c r="M71" s="133" t="s">
        <v>981</v>
      </c>
      <c r="N71" s="134" t="s">
        <v>982</v>
      </c>
      <c r="O71" s="157" t="s">
        <v>1056</v>
      </c>
      <c r="P71" s="128"/>
      <c r="R71" s="126"/>
      <c r="S71" s="129" t="s">
        <v>976</v>
      </c>
      <c r="T71" s="130" t="s">
        <v>977</v>
      </c>
      <c r="U71" s="131" t="s">
        <v>978</v>
      </c>
      <c r="V71" s="131" t="s">
        <v>979</v>
      </c>
      <c r="W71" s="131" t="s">
        <v>153</v>
      </c>
      <c r="X71" s="132" t="s">
        <v>980</v>
      </c>
      <c r="Y71" s="133" t="s">
        <v>981</v>
      </c>
      <c r="Z71" s="134" t="s">
        <v>982</v>
      </c>
      <c r="AA71" s="157" t="s">
        <v>1057</v>
      </c>
      <c r="AB71" s="128"/>
      <c r="AD71" s="126"/>
      <c r="AE71" s="196" t="s">
        <v>976</v>
      </c>
      <c r="AF71" s="197" t="s">
        <v>977</v>
      </c>
      <c r="AG71" s="198" t="s">
        <v>978</v>
      </c>
      <c r="AH71" s="198" t="s">
        <v>979</v>
      </c>
      <c r="AI71" s="198" t="s">
        <v>153</v>
      </c>
      <c r="AJ71" s="199" t="s">
        <v>980</v>
      </c>
      <c r="AK71" s="200" t="s">
        <v>981</v>
      </c>
      <c r="AL71" s="182" t="s">
        <v>982</v>
      </c>
      <c r="AM71" s="183"/>
      <c r="AN71" s="128"/>
    </row>
    <row r="72" spans="1:40" ht="14.4">
      <c r="A72" s="92"/>
      <c r="B72" s="92"/>
      <c r="F72" s="126"/>
      <c r="G72" s="135">
        <v>12</v>
      </c>
      <c r="H72" s="136">
        <v>2500</v>
      </c>
      <c r="I72" s="137">
        <v>208.33333333333334</v>
      </c>
      <c r="J72" s="136">
        <v>6</v>
      </c>
      <c r="K72" s="141">
        <v>0.20689655172413793</v>
      </c>
      <c r="L72" s="142">
        <v>15000</v>
      </c>
      <c r="M72" s="139"/>
      <c r="N72" s="158" t="s">
        <v>986</v>
      </c>
      <c r="O72" s="159">
        <v>2230</v>
      </c>
      <c r="P72" s="128"/>
      <c r="R72" s="126"/>
      <c r="S72" s="135">
        <v>20</v>
      </c>
      <c r="T72" s="136">
        <v>4000</v>
      </c>
      <c r="U72" s="137">
        <v>200</v>
      </c>
      <c r="V72" s="136">
        <v>3</v>
      </c>
      <c r="W72" s="141">
        <v>6.1224489795918366E-2</v>
      </c>
      <c r="X72" s="142">
        <v>12000</v>
      </c>
      <c r="Y72" s="139"/>
      <c r="Z72" s="158" t="s">
        <v>986</v>
      </c>
      <c r="AA72" s="159">
        <v>2569</v>
      </c>
      <c r="AB72" s="128"/>
      <c r="AD72" s="126"/>
      <c r="AE72" s="135">
        <v>2</v>
      </c>
      <c r="AF72" s="184">
        <v>1800</v>
      </c>
      <c r="AG72" s="137">
        <v>900</v>
      </c>
      <c r="AH72" s="136">
        <v>2</v>
      </c>
      <c r="AI72" s="141">
        <v>1</v>
      </c>
      <c r="AJ72" s="184">
        <v>3600</v>
      </c>
      <c r="AK72" s="185">
        <v>6.4000000000000001E-2</v>
      </c>
      <c r="AL72" s="186" t="s">
        <v>986</v>
      </c>
      <c r="AM72" s="159">
        <v>3636</v>
      </c>
      <c r="AN72" s="128"/>
    </row>
    <row r="73" spans="1:40" ht="14.4">
      <c r="A73" s="92"/>
      <c r="B73" s="92"/>
      <c r="F73" s="126"/>
      <c r="G73" s="135">
        <v>17</v>
      </c>
      <c r="H73" s="136">
        <v>4000</v>
      </c>
      <c r="I73" s="137">
        <v>235.29411764705881</v>
      </c>
      <c r="J73" s="136">
        <v>0</v>
      </c>
      <c r="K73" s="141">
        <v>0</v>
      </c>
      <c r="L73" s="142">
        <v>0</v>
      </c>
      <c r="M73" s="139"/>
      <c r="N73" s="160"/>
      <c r="O73" s="161"/>
      <c r="P73" s="128"/>
      <c r="R73" s="126"/>
      <c r="S73" s="135">
        <v>25</v>
      </c>
      <c r="T73" s="136">
        <v>5200</v>
      </c>
      <c r="U73" s="137">
        <v>208</v>
      </c>
      <c r="V73" s="136">
        <v>6</v>
      </c>
      <c r="W73" s="141">
        <v>0.12244897959183673</v>
      </c>
      <c r="X73" s="142">
        <v>31200</v>
      </c>
      <c r="Y73" s="139"/>
      <c r="Z73" s="160"/>
      <c r="AA73" s="161"/>
      <c r="AB73" s="128"/>
      <c r="AD73" s="126"/>
      <c r="AE73" s="145">
        <v>3</v>
      </c>
      <c r="AF73" s="188">
        <v>3600</v>
      </c>
      <c r="AG73" s="147">
        <v>1200</v>
      </c>
      <c r="AH73" s="146">
        <v>0</v>
      </c>
      <c r="AI73" s="150">
        <v>0</v>
      </c>
      <c r="AJ73" s="188">
        <v>0</v>
      </c>
      <c r="AK73" s="189">
        <v>1.6E-2</v>
      </c>
      <c r="AL73" s="190" t="s">
        <v>1058</v>
      </c>
      <c r="AM73" s="155">
        <v>35000</v>
      </c>
      <c r="AN73" s="128"/>
    </row>
    <row r="74" spans="1:40" ht="15.6">
      <c r="A74" s="92"/>
      <c r="B74" s="92"/>
      <c r="F74" s="126"/>
      <c r="G74" s="145">
        <v>22</v>
      </c>
      <c r="H74" s="146">
        <v>6500</v>
      </c>
      <c r="I74" s="147">
        <v>295.45454545454544</v>
      </c>
      <c r="J74" s="192">
        <v>2</v>
      </c>
      <c r="K74" s="150">
        <v>6.8965517241379309E-2</v>
      </c>
      <c r="L74" s="151">
        <v>13000</v>
      </c>
      <c r="M74" s="149"/>
      <c r="N74" s="162" t="s">
        <v>988</v>
      </c>
      <c r="O74" s="155">
        <v>181233</v>
      </c>
      <c r="P74" s="128"/>
      <c r="R74" s="126"/>
      <c r="S74" s="145">
        <v>30</v>
      </c>
      <c r="T74" s="146">
        <v>7000</v>
      </c>
      <c r="U74" s="147">
        <v>233.33333333333334</v>
      </c>
      <c r="V74" s="136">
        <v>2</v>
      </c>
      <c r="W74" s="150">
        <v>4.0816326530612242E-2</v>
      </c>
      <c r="X74" s="151">
        <v>14000</v>
      </c>
      <c r="Y74" s="149"/>
      <c r="Z74" s="162" t="s">
        <v>988</v>
      </c>
      <c r="AA74" s="155">
        <v>976401</v>
      </c>
      <c r="AB74" s="128"/>
      <c r="AD74" s="126"/>
      <c r="AE74" s="127"/>
      <c r="AF74" s="127"/>
      <c r="AG74" s="127"/>
      <c r="AH74" s="152" t="s">
        <v>1047</v>
      </c>
      <c r="AI74" s="193">
        <v>1</v>
      </c>
      <c r="AJ74" s="194">
        <f>SUM(AJ72:AJ73)</f>
        <v>3600</v>
      </c>
      <c r="AK74" s="195">
        <v>9.1999999999999998E-2</v>
      </c>
      <c r="AL74" s="127"/>
      <c r="AM74" s="127"/>
      <c r="AN74" s="128"/>
    </row>
    <row r="75" spans="1:40" ht="15.6">
      <c r="A75" s="92"/>
      <c r="B75" s="92"/>
      <c r="F75" s="126"/>
      <c r="G75" s="127"/>
      <c r="H75" s="127"/>
      <c r="I75" s="127"/>
      <c r="J75" s="201" t="s">
        <v>990</v>
      </c>
      <c r="K75" s="202">
        <v>0.27586206896551724</v>
      </c>
      <c r="L75" s="203">
        <v>28000</v>
      </c>
      <c r="M75" s="204">
        <v>0.15449724939718484</v>
      </c>
      <c r="N75" s="127"/>
      <c r="O75" s="127"/>
      <c r="P75" s="128"/>
      <c r="R75" s="126"/>
      <c r="S75" s="127"/>
      <c r="T75" s="127"/>
      <c r="U75" s="127"/>
      <c r="V75" s="152" t="s">
        <v>990</v>
      </c>
      <c r="W75" s="150">
        <v>0.22448979591836732</v>
      </c>
      <c r="X75" s="155">
        <v>57200</v>
      </c>
      <c r="Y75" s="156">
        <v>5.8582488137558238E-2</v>
      </c>
      <c r="Z75" s="127"/>
      <c r="AA75" s="127"/>
      <c r="AB75" s="128"/>
      <c r="AD75" s="163"/>
      <c r="AE75" s="164"/>
      <c r="AF75" s="164"/>
      <c r="AG75" s="164"/>
      <c r="AH75" s="164"/>
      <c r="AI75" s="164"/>
      <c r="AJ75" s="164"/>
      <c r="AK75" s="164"/>
      <c r="AL75" s="164"/>
      <c r="AM75" s="164"/>
      <c r="AN75" s="165"/>
    </row>
    <row r="76" spans="1:40" ht="14.4">
      <c r="A76" s="92"/>
      <c r="B76" s="92"/>
      <c r="F76" s="163"/>
      <c r="G76" s="164"/>
      <c r="H76" s="164"/>
      <c r="I76" s="164"/>
      <c r="J76" s="164"/>
      <c r="K76" s="164"/>
      <c r="L76" s="164"/>
      <c r="M76" s="164"/>
      <c r="N76" s="164"/>
      <c r="O76" s="164"/>
      <c r="P76" s="165"/>
      <c r="R76" s="126"/>
      <c r="AB76" s="128"/>
    </row>
    <row r="77" spans="1:40" ht="15.6">
      <c r="A77" s="92"/>
      <c r="B77" s="92"/>
      <c r="R77" s="126"/>
      <c r="S77" s="425" t="s">
        <v>1059</v>
      </c>
      <c r="T77" s="419"/>
      <c r="U77" s="419"/>
      <c r="V77" s="419"/>
      <c r="W77" s="419"/>
      <c r="X77" s="419"/>
      <c r="Y77" s="417"/>
      <c r="Z77" s="127"/>
      <c r="AA77" s="127"/>
      <c r="AB77" s="128"/>
    </row>
    <row r="78" spans="1:40" ht="15.6">
      <c r="A78" s="92"/>
      <c r="B78" s="92"/>
      <c r="R78" s="126"/>
      <c r="S78" s="129" t="s">
        <v>976</v>
      </c>
      <c r="T78" s="130" t="s">
        <v>977</v>
      </c>
      <c r="U78" s="131" t="s">
        <v>978</v>
      </c>
      <c r="V78" s="131" t="s">
        <v>979</v>
      </c>
      <c r="W78" s="131" t="s">
        <v>153</v>
      </c>
      <c r="X78" s="132" t="s">
        <v>980</v>
      </c>
      <c r="Y78" s="133" t="s">
        <v>981</v>
      </c>
      <c r="Z78" s="134" t="s">
        <v>982</v>
      </c>
      <c r="AA78" s="157" t="s">
        <v>1060</v>
      </c>
      <c r="AB78" s="128"/>
    </row>
    <row r="79" spans="1:40" ht="14.4">
      <c r="A79" s="92"/>
      <c r="B79" s="92"/>
      <c r="R79" s="126"/>
      <c r="S79" s="135">
        <v>25</v>
      </c>
      <c r="T79" s="136">
        <v>3000</v>
      </c>
      <c r="U79" s="137">
        <v>120</v>
      </c>
      <c r="V79" s="136">
        <v>2</v>
      </c>
      <c r="W79" s="141">
        <v>6.0606060606060608E-2</v>
      </c>
      <c r="X79" s="142">
        <v>6000</v>
      </c>
      <c r="Y79" s="139"/>
      <c r="Z79" s="158" t="s">
        <v>986</v>
      </c>
      <c r="AA79" s="159">
        <v>2457</v>
      </c>
      <c r="AB79" s="128"/>
    </row>
    <row r="80" spans="1:40" ht="14.4">
      <c r="A80" s="92"/>
      <c r="B80" s="92"/>
      <c r="F80" s="123"/>
      <c r="G80" s="124"/>
      <c r="H80" s="124"/>
      <c r="I80" s="124"/>
      <c r="J80" s="124"/>
      <c r="K80" s="124"/>
      <c r="L80" s="124"/>
      <c r="M80" s="124"/>
      <c r="N80" s="124"/>
      <c r="O80" s="124"/>
      <c r="P80" s="125"/>
      <c r="R80" s="126"/>
      <c r="S80" s="135">
        <v>30</v>
      </c>
      <c r="T80" s="136">
        <v>4000</v>
      </c>
      <c r="U80" s="137">
        <v>133.33333333333334</v>
      </c>
      <c r="V80" s="136">
        <v>3</v>
      </c>
      <c r="W80" s="141">
        <v>9.0909090909090912E-2</v>
      </c>
      <c r="X80" s="142">
        <v>12000</v>
      </c>
      <c r="Y80" s="139"/>
      <c r="Z80" s="160"/>
      <c r="AA80" s="161"/>
      <c r="AB80" s="128"/>
    </row>
    <row r="81" spans="1:28" ht="15.6">
      <c r="A81" s="92"/>
      <c r="B81" s="92"/>
      <c r="F81" s="126"/>
      <c r="G81" s="425" t="s">
        <v>1061</v>
      </c>
      <c r="H81" s="419"/>
      <c r="I81" s="419"/>
      <c r="J81" s="419"/>
      <c r="K81" s="419"/>
      <c r="L81" s="419"/>
      <c r="M81" s="417"/>
      <c r="N81" s="127"/>
      <c r="O81" s="127"/>
      <c r="P81" s="166"/>
      <c r="R81" s="126"/>
      <c r="S81" s="145">
        <v>35</v>
      </c>
      <c r="T81" s="146">
        <v>5000</v>
      </c>
      <c r="U81" s="147">
        <v>142.85714285714286</v>
      </c>
      <c r="V81" s="136">
        <v>3</v>
      </c>
      <c r="W81" s="150">
        <v>9.0909090909090912E-2</v>
      </c>
      <c r="X81" s="151">
        <v>15000</v>
      </c>
      <c r="Y81" s="149"/>
      <c r="Z81" s="162" t="s">
        <v>988</v>
      </c>
      <c r="AA81" s="155">
        <v>265392</v>
      </c>
      <c r="AB81" s="128"/>
    </row>
    <row r="82" spans="1:28" ht="15.6">
      <c r="A82" s="92"/>
      <c r="B82" s="92"/>
      <c r="F82" s="126"/>
      <c r="G82" s="129" t="s">
        <v>976</v>
      </c>
      <c r="H82" s="130" t="s">
        <v>977</v>
      </c>
      <c r="I82" s="131" t="s">
        <v>978</v>
      </c>
      <c r="J82" s="131" t="s">
        <v>979</v>
      </c>
      <c r="K82" s="131" t="s">
        <v>153</v>
      </c>
      <c r="L82" s="132" t="s">
        <v>980</v>
      </c>
      <c r="M82" s="133" t="s">
        <v>981</v>
      </c>
      <c r="N82" s="134" t="s">
        <v>982</v>
      </c>
      <c r="O82" s="157" t="s">
        <v>1046</v>
      </c>
      <c r="P82" s="167"/>
      <c r="R82" s="126"/>
      <c r="S82" s="127"/>
      <c r="T82" s="127"/>
      <c r="U82" s="127"/>
      <c r="V82" s="152" t="s">
        <v>990</v>
      </c>
      <c r="W82" s="150">
        <v>0.24242424242424243</v>
      </c>
      <c r="X82" s="155">
        <v>33000</v>
      </c>
      <c r="Y82" s="156">
        <v>0.12434436606981371</v>
      </c>
      <c r="Z82" s="127"/>
      <c r="AA82" s="127"/>
      <c r="AB82" s="128"/>
    </row>
    <row r="83" spans="1:28" ht="15.6">
      <c r="A83" s="92"/>
      <c r="B83" s="92"/>
      <c r="F83" s="126"/>
      <c r="G83" s="135">
        <v>4</v>
      </c>
      <c r="H83" s="136">
        <v>800</v>
      </c>
      <c r="I83" s="137">
        <v>200</v>
      </c>
      <c r="J83" s="136">
        <v>0</v>
      </c>
      <c r="K83" s="141">
        <v>0</v>
      </c>
      <c r="L83" s="142">
        <v>0</v>
      </c>
      <c r="M83" s="139"/>
      <c r="N83" s="158" t="s">
        <v>986</v>
      </c>
      <c r="O83" s="159">
        <v>2303</v>
      </c>
      <c r="P83" s="166"/>
      <c r="R83" s="126"/>
      <c r="AB83" s="128"/>
    </row>
    <row r="84" spans="1:28" ht="15.6">
      <c r="A84" s="92"/>
      <c r="B84" s="92"/>
      <c r="F84" s="126"/>
      <c r="G84" s="135">
        <v>8</v>
      </c>
      <c r="H84" s="136">
        <v>1800</v>
      </c>
      <c r="I84" s="137">
        <v>225</v>
      </c>
      <c r="J84" s="136">
        <v>1</v>
      </c>
      <c r="K84" s="141">
        <v>0.33333333333333331</v>
      </c>
      <c r="L84" s="142">
        <v>1800</v>
      </c>
      <c r="M84" s="139"/>
      <c r="N84" s="160"/>
      <c r="O84" s="161"/>
      <c r="P84" s="166"/>
      <c r="R84" s="126"/>
      <c r="S84" s="425" t="s">
        <v>1062</v>
      </c>
      <c r="T84" s="419"/>
      <c r="U84" s="419"/>
      <c r="V84" s="419"/>
      <c r="W84" s="419"/>
      <c r="X84" s="419"/>
      <c r="Y84" s="417"/>
      <c r="Z84" s="127"/>
      <c r="AA84" s="127"/>
      <c r="AB84" s="128"/>
    </row>
    <row r="85" spans="1:28" ht="15.6">
      <c r="A85" s="92"/>
      <c r="B85" s="92"/>
      <c r="F85" s="126"/>
      <c r="G85" s="145">
        <v>12</v>
      </c>
      <c r="H85" s="146">
        <v>3000</v>
      </c>
      <c r="I85" s="147">
        <v>250</v>
      </c>
      <c r="J85" s="136">
        <v>1</v>
      </c>
      <c r="K85" s="150">
        <v>0.33333333333333331</v>
      </c>
      <c r="L85" s="151">
        <v>3000</v>
      </c>
      <c r="M85" s="149"/>
      <c r="N85" s="162" t="s">
        <v>988</v>
      </c>
      <c r="O85" s="155">
        <v>50655</v>
      </c>
      <c r="P85" s="166"/>
      <c r="R85" s="126"/>
      <c r="S85" s="129" t="s">
        <v>976</v>
      </c>
      <c r="T85" s="130" t="s">
        <v>977</v>
      </c>
      <c r="U85" s="131" t="s">
        <v>978</v>
      </c>
      <c r="V85" s="131" t="s">
        <v>979</v>
      </c>
      <c r="W85" s="131" t="s">
        <v>153</v>
      </c>
      <c r="X85" s="132" t="s">
        <v>980</v>
      </c>
      <c r="Y85" s="133" t="s">
        <v>981</v>
      </c>
      <c r="Z85" s="134" t="s">
        <v>982</v>
      </c>
      <c r="AA85" s="157" t="s">
        <v>994</v>
      </c>
      <c r="AB85" s="128"/>
    </row>
    <row r="86" spans="1:28" ht="15.6">
      <c r="A86" s="92"/>
      <c r="B86" s="92"/>
      <c r="F86" s="126"/>
      <c r="G86" s="127"/>
      <c r="H86" s="127"/>
      <c r="I86" s="127"/>
      <c r="J86" s="152" t="s">
        <v>990</v>
      </c>
      <c r="K86" s="150">
        <v>0.66666666666666663</v>
      </c>
      <c r="L86" s="155">
        <v>4800</v>
      </c>
      <c r="M86" s="156">
        <v>9.475866153390583E-2</v>
      </c>
      <c r="N86" s="127"/>
      <c r="O86" s="127"/>
      <c r="P86" s="166"/>
      <c r="R86" s="126"/>
      <c r="S86" s="135">
        <v>20</v>
      </c>
      <c r="T86" s="136">
        <v>3000</v>
      </c>
      <c r="U86" s="137">
        <v>150</v>
      </c>
      <c r="V86" s="136">
        <v>2</v>
      </c>
      <c r="W86" s="141">
        <v>5.7142857142857141E-2</v>
      </c>
      <c r="X86" s="142">
        <v>6000</v>
      </c>
      <c r="Y86" s="139"/>
      <c r="Z86" s="158" t="s">
        <v>986</v>
      </c>
      <c r="AA86" s="159">
        <v>4025</v>
      </c>
      <c r="AB86" s="128"/>
    </row>
    <row r="87" spans="1:28" ht="14.4">
      <c r="A87" s="92"/>
      <c r="B87" s="92"/>
      <c r="F87" s="126"/>
      <c r="P87" s="128"/>
      <c r="R87" s="126"/>
      <c r="S87" s="135">
        <v>27</v>
      </c>
      <c r="T87" s="136">
        <v>4500</v>
      </c>
      <c r="U87" s="137">
        <v>166.66666666666666</v>
      </c>
      <c r="V87" s="136">
        <v>3</v>
      </c>
      <c r="W87" s="141">
        <v>8.5714285714285715E-2</v>
      </c>
      <c r="X87" s="142">
        <v>13500</v>
      </c>
      <c r="Y87" s="139"/>
      <c r="Z87" s="160"/>
      <c r="AA87" s="161"/>
      <c r="AB87" s="128"/>
    </row>
    <row r="88" spans="1:28" ht="15.6">
      <c r="A88" s="92"/>
      <c r="B88" s="92"/>
      <c r="F88" s="126"/>
      <c r="G88" s="425" t="s">
        <v>1063</v>
      </c>
      <c r="H88" s="419"/>
      <c r="I88" s="419"/>
      <c r="J88" s="419"/>
      <c r="K88" s="419"/>
      <c r="L88" s="419"/>
      <c r="M88" s="417"/>
      <c r="N88" s="127"/>
      <c r="O88" s="127"/>
      <c r="P88" s="128"/>
      <c r="R88" s="126"/>
      <c r="S88" s="145">
        <v>34</v>
      </c>
      <c r="T88" s="146">
        <v>6000</v>
      </c>
      <c r="U88" s="147">
        <v>176.47058823529412</v>
      </c>
      <c r="V88" s="192">
        <v>6</v>
      </c>
      <c r="W88" s="150">
        <v>0.17142857142857143</v>
      </c>
      <c r="X88" s="151">
        <v>36000</v>
      </c>
      <c r="Y88" s="149"/>
      <c r="Z88" s="162" t="s">
        <v>988</v>
      </c>
      <c r="AA88" s="155">
        <v>648142</v>
      </c>
      <c r="AB88" s="128"/>
    </row>
    <row r="89" spans="1:28" ht="15.6">
      <c r="A89" s="92"/>
      <c r="B89" s="92"/>
      <c r="F89" s="126"/>
      <c r="G89" s="129" t="s">
        <v>976</v>
      </c>
      <c r="H89" s="130" t="s">
        <v>977</v>
      </c>
      <c r="I89" s="131" t="s">
        <v>978</v>
      </c>
      <c r="J89" s="131" t="s">
        <v>979</v>
      </c>
      <c r="K89" s="131" t="s">
        <v>153</v>
      </c>
      <c r="L89" s="132" t="s">
        <v>980</v>
      </c>
      <c r="M89" s="133" t="s">
        <v>981</v>
      </c>
      <c r="N89" s="134" t="s">
        <v>982</v>
      </c>
      <c r="O89" s="157" t="s">
        <v>983</v>
      </c>
      <c r="P89" s="128"/>
      <c r="R89" s="126"/>
      <c r="S89" s="127"/>
      <c r="T89" s="127"/>
      <c r="U89" s="127"/>
      <c r="V89" s="201" t="s">
        <v>990</v>
      </c>
      <c r="W89" s="202">
        <v>0.31428571428571428</v>
      </c>
      <c r="X89" s="203">
        <v>55500</v>
      </c>
      <c r="Y89" s="204">
        <v>8.5629383684439522E-2</v>
      </c>
      <c r="Z89" s="127"/>
      <c r="AA89" s="127"/>
      <c r="AB89" s="128"/>
    </row>
    <row r="90" spans="1:28" ht="14.4">
      <c r="A90" s="92"/>
      <c r="B90" s="92"/>
      <c r="F90" s="126"/>
      <c r="G90" s="135">
        <v>15</v>
      </c>
      <c r="H90" s="136">
        <v>3000</v>
      </c>
      <c r="I90" s="137">
        <v>200</v>
      </c>
      <c r="J90" s="136">
        <v>0</v>
      </c>
      <c r="K90" s="141">
        <v>0</v>
      </c>
      <c r="L90" s="142">
        <v>0</v>
      </c>
      <c r="M90" s="139"/>
      <c r="N90" s="158" t="s">
        <v>986</v>
      </c>
      <c r="O90" s="159">
        <v>2825</v>
      </c>
      <c r="P90" s="128"/>
      <c r="R90" s="126"/>
      <c r="AB90" s="128"/>
    </row>
    <row r="91" spans="1:28" ht="14.4">
      <c r="A91" s="92"/>
      <c r="B91" s="92"/>
      <c r="F91" s="126"/>
      <c r="G91" s="135">
        <v>20</v>
      </c>
      <c r="H91" s="136">
        <v>4500</v>
      </c>
      <c r="I91" s="137">
        <v>225</v>
      </c>
      <c r="J91" s="136">
        <v>3</v>
      </c>
      <c r="K91" s="141">
        <v>0.25</v>
      </c>
      <c r="L91" s="142">
        <v>13500</v>
      </c>
      <c r="M91" s="139"/>
      <c r="N91" s="160"/>
      <c r="O91" s="161"/>
      <c r="P91" s="128"/>
      <c r="R91" s="126"/>
      <c r="AB91" s="128"/>
    </row>
    <row r="92" spans="1:28" ht="14.4">
      <c r="A92" s="92"/>
      <c r="B92" s="92"/>
      <c r="F92" s="126"/>
      <c r="G92" s="145">
        <v>25</v>
      </c>
      <c r="H92" s="146">
        <v>6000</v>
      </c>
      <c r="I92" s="147">
        <v>240</v>
      </c>
      <c r="J92" s="136">
        <v>1</v>
      </c>
      <c r="K92" s="150">
        <v>8.3333333333333329E-2</v>
      </c>
      <c r="L92" s="151">
        <v>6000</v>
      </c>
      <c r="M92" s="149"/>
      <c r="N92" s="162" t="s">
        <v>988</v>
      </c>
      <c r="O92" s="155">
        <v>155373</v>
      </c>
      <c r="P92" s="128"/>
      <c r="R92" s="126"/>
      <c r="AB92" s="128"/>
    </row>
    <row r="93" spans="1:28" ht="15.6">
      <c r="A93" s="92"/>
      <c r="B93" s="92"/>
      <c r="F93" s="126"/>
      <c r="G93" s="127"/>
      <c r="H93" s="127"/>
      <c r="I93" s="127"/>
      <c r="J93" s="152" t="s">
        <v>990</v>
      </c>
      <c r="K93" s="150">
        <v>0.33333333333333331</v>
      </c>
      <c r="L93" s="155">
        <v>19500</v>
      </c>
      <c r="M93" s="156">
        <v>0.1255044312718426</v>
      </c>
      <c r="N93" s="127"/>
      <c r="O93" s="127"/>
      <c r="P93" s="128"/>
      <c r="R93" s="126"/>
      <c r="AB93" s="128"/>
    </row>
    <row r="94" spans="1:28" ht="14.4">
      <c r="A94" s="92"/>
      <c r="B94" s="92"/>
      <c r="F94" s="126"/>
      <c r="P94" s="128"/>
      <c r="R94" s="126"/>
      <c r="AB94" s="128"/>
    </row>
    <row r="95" spans="1:28" ht="15.6">
      <c r="A95" s="92"/>
      <c r="B95" s="92"/>
      <c r="F95" s="126"/>
      <c r="G95" s="425" t="s">
        <v>1064</v>
      </c>
      <c r="H95" s="419"/>
      <c r="I95" s="419"/>
      <c r="J95" s="419"/>
      <c r="K95" s="419"/>
      <c r="L95" s="419"/>
      <c r="M95" s="417"/>
      <c r="N95" s="127"/>
      <c r="O95" s="127"/>
      <c r="P95" s="128"/>
      <c r="R95" s="126"/>
      <c r="AB95" s="128"/>
    </row>
    <row r="96" spans="1:28" ht="15.6">
      <c r="A96" s="92"/>
      <c r="B96" s="92"/>
      <c r="F96" s="126"/>
      <c r="G96" s="129" t="s">
        <v>976</v>
      </c>
      <c r="H96" s="130" t="s">
        <v>977</v>
      </c>
      <c r="I96" s="131" t="s">
        <v>978</v>
      </c>
      <c r="J96" s="131" t="s">
        <v>979</v>
      </c>
      <c r="K96" s="131" t="s">
        <v>153</v>
      </c>
      <c r="L96" s="132" t="s">
        <v>980</v>
      </c>
      <c r="M96" s="133" t="s">
        <v>981</v>
      </c>
      <c r="N96" s="134" t="s">
        <v>982</v>
      </c>
      <c r="O96" s="157" t="s">
        <v>1031</v>
      </c>
      <c r="P96" s="128"/>
      <c r="R96" s="126"/>
      <c r="AB96" s="128"/>
    </row>
    <row r="97" spans="1:28" ht="14.4">
      <c r="A97" s="92"/>
      <c r="B97" s="92"/>
      <c r="F97" s="126"/>
      <c r="G97" s="135">
        <v>10</v>
      </c>
      <c r="H97" s="136">
        <v>1500</v>
      </c>
      <c r="I97" s="137">
        <v>150</v>
      </c>
      <c r="J97" s="136">
        <v>11</v>
      </c>
      <c r="K97" s="141">
        <v>0.12790697674418605</v>
      </c>
      <c r="L97" s="142">
        <v>16500</v>
      </c>
      <c r="M97" s="139"/>
      <c r="N97" s="158" t="s">
        <v>986</v>
      </c>
      <c r="O97" s="171">
        <v>1590</v>
      </c>
      <c r="P97" s="128"/>
      <c r="R97" s="126"/>
      <c r="AB97" s="128"/>
    </row>
    <row r="98" spans="1:28" ht="14.4">
      <c r="A98" s="92"/>
      <c r="B98" s="92"/>
      <c r="F98" s="126"/>
      <c r="G98" s="135">
        <v>15</v>
      </c>
      <c r="H98" s="136">
        <v>2500</v>
      </c>
      <c r="I98" s="137">
        <v>166.66666666666666</v>
      </c>
      <c r="J98" s="136">
        <v>10</v>
      </c>
      <c r="K98" s="141">
        <v>0.11627906976744186</v>
      </c>
      <c r="L98" s="142">
        <v>25000</v>
      </c>
      <c r="M98" s="139"/>
      <c r="P98" s="128"/>
      <c r="R98" s="126"/>
      <c r="AB98" s="128"/>
    </row>
    <row r="99" spans="1:28" ht="14.4">
      <c r="A99" s="92"/>
      <c r="B99" s="92"/>
      <c r="F99" s="126"/>
      <c r="G99" s="145">
        <v>20</v>
      </c>
      <c r="H99" s="146">
        <v>3500</v>
      </c>
      <c r="I99" s="147">
        <v>175</v>
      </c>
      <c r="J99" s="136">
        <v>5</v>
      </c>
      <c r="K99" s="150">
        <v>5.8139534883720929E-2</v>
      </c>
      <c r="L99" s="151">
        <v>17500</v>
      </c>
      <c r="M99" s="149"/>
      <c r="N99" s="162" t="s">
        <v>988</v>
      </c>
      <c r="O99" s="155">
        <v>777000</v>
      </c>
      <c r="P99" s="128"/>
      <c r="R99" s="126"/>
      <c r="AB99" s="128"/>
    </row>
    <row r="100" spans="1:28" ht="15.6">
      <c r="A100" s="92"/>
      <c r="B100" s="92"/>
      <c r="F100" s="126"/>
      <c r="G100" s="127"/>
      <c r="H100" s="127"/>
      <c r="I100" s="127"/>
      <c r="J100" s="152" t="s">
        <v>990</v>
      </c>
      <c r="K100" s="150">
        <v>0.30232558139534882</v>
      </c>
      <c r="L100" s="155">
        <v>59000</v>
      </c>
      <c r="M100" s="156">
        <v>7.5933075933075939E-2</v>
      </c>
      <c r="N100" s="127"/>
      <c r="O100" s="127"/>
      <c r="P100" s="128"/>
      <c r="R100" s="126"/>
      <c r="AB100" s="128"/>
    </row>
    <row r="101" spans="1:28" ht="14.4">
      <c r="A101" s="92"/>
      <c r="B101" s="92"/>
      <c r="F101" s="163"/>
      <c r="G101" s="164"/>
      <c r="H101" s="164"/>
      <c r="I101" s="164"/>
      <c r="J101" s="164"/>
      <c r="K101" s="164"/>
      <c r="L101" s="164"/>
      <c r="M101" s="164"/>
      <c r="N101" s="164"/>
      <c r="O101" s="164"/>
      <c r="P101" s="165"/>
      <c r="R101" s="163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5"/>
    </row>
    <row r="102" spans="1:28" ht="14.4">
      <c r="A102" s="92"/>
      <c r="B102" s="92"/>
    </row>
    <row r="103" spans="1:28" ht="14.4">
      <c r="A103" s="92"/>
      <c r="B103" s="92"/>
    </row>
    <row r="104" spans="1:28" ht="14.4">
      <c r="A104" s="92"/>
      <c r="B104" s="92"/>
    </row>
    <row r="105" spans="1:28" ht="14.4">
      <c r="A105" s="92"/>
      <c r="B105" s="92"/>
    </row>
    <row r="106" spans="1:28" ht="14.4">
      <c r="A106" s="92"/>
      <c r="B106" s="92"/>
    </row>
    <row r="107" spans="1:28" ht="14.4">
      <c r="A107" s="92"/>
      <c r="B107" s="92"/>
    </row>
    <row r="108" spans="1:28" ht="14.4">
      <c r="A108" s="92"/>
      <c r="B108" s="92"/>
    </row>
    <row r="109" spans="1:28" ht="14.4">
      <c r="A109" s="92"/>
      <c r="B109" s="92"/>
    </row>
    <row r="110" spans="1:28" ht="14.4">
      <c r="A110" s="92"/>
      <c r="B110" s="92"/>
    </row>
    <row r="111" spans="1:28" ht="14.4">
      <c r="A111" s="92"/>
      <c r="B111" s="92"/>
    </row>
    <row r="112" spans="1:28" ht="14.4">
      <c r="A112" s="92"/>
      <c r="B112" s="92"/>
    </row>
    <row r="113" spans="1:2" ht="14.4">
      <c r="A113" s="92"/>
      <c r="B113" s="92"/>
    </row>
    <row r="114" spans="1:2" ht="14.4">
      <c r="A114" s="92"/>
      <c r="B114" s="92"/>
    </row>
    <row r="115" spans="1:2" ht="14.4">
      <c r="A115" s="92"/>
      <c r="B115" s="92"/>
    </row>
    <row r="116" spans="1:2" ht="14.4">
      <c r="A116" s="92"/>
      <c r="B116" s="92"/>
    </row>
    <row r="117" spans="1:2" ht="14.4">
      <c r="A117" s="92"/>
      <c r="B117" s="92"/>
    </row>
    <row r="118" spans="1:2" ht="14.4">
      <c r="A118" s="92"/>
      <c r="B118" s="92"/>
    </row>
    <row r="119" spans="1:2" ht="14.4">
      <c r="A119" s="92"/>
      <c r="B119" s="92"/>
    </row>
    <row r="120" spans="1:2" ht="14.4">
      <c r="A120" s="92"/>
      <c r="B120" s="92"/>
    </row>
    <row r="121" spans="1:2" ht="14.4">
      <c r="A121" s="92"/>
      <c r="B121" s="92"/>
    </row>
    <row r="122" spans="1:2" ht="14.4">
      <c r="A122" s="92"/>
      <c r="B122" s="92"/>
    </row>
    <row r="123" spans="1:2" ht="14.4">
      <c r="A123" s="92"/>
      <c r="B123" s="92"/>
    </row>
    <row r="124" spans="1:2" ht="14.4">
      <c r="A124" s="92"/>
      <c r="B124" s="92"/>
    </row>
    <row r="125" spans="1:2" ht="14.4">
      <c r="A125" s="92"/>
      <c r="B125" s="92"/>
    </row>
    <row r="126" spans="1:2" ht="14.4">
      <c r="A126" s="92"/>
      <c r="B126" s="92"/>
    </row>
    <row r="127" spans="1:2" ht="14.4">
      <c r="A127" s="92"/>
      <c r="B127" s="92"/>
    </row>
    <row r="128" spans="1:2" ht="14.4">
      <c r="A128" s="92"/>
      <c r="B128" s="92"/>
    </row>
    <row r="129" spans="1:2" ht="14.4">
      <c r="A129" s="92"/>
      <c r="B129" s="92"/>
    </row>
    <row r="130" spans="1:2" ht="14.4">
      <c r="A130" s="92"/>
      <c r="B130" s="92"/>
    </row>
    <row r="131" spans="1:2" ht="14.4">
      <c r="A131" s="92"/>
      <c r="B131" s="92"/>
    </row>
    <row r="132" spans="1:2" ht="14.4">
      <c r="A132" s="92"/>
      <c r="B132" s="92"/>
    </row>
    <row r="133" spans="1:2" ht="14.4">
      <c r="A133" s="92"/>
      <c r="B133" s="92"/>
    </row>
    <row r="134" spans="1:2" ht="14.4">
      <c r="A134" s="92"/>
      <c r="B134" s="92"/>
    </row>
    <row r="135" spans="1:2" ht="14.4">
      <c r="A135" s="92"/>
      <c r="B135" s="92"/>
    </row>
    <row r="136" spans="1:2" ht="14.4">
      <c r="A136" s="92"/>
      <c r="B136" s="92"/>
    </row>
    <row r="137" spans="1:2" ht="14.4">
      <c r="A137" s="92"/>
      <c r="B137" s="92"/>
    </row>
    <row r="138" spans="1:2" ht="14.4">
      <c r="A138" s="92"/>
      <c r="B138" s="92"/>
    </row>
    <row r="139" spans="1:2" ht="14.4">
      <c r="A139" s="92"/>
      <c r="B139" s="92"/>
    </row>
    <row r="140" spans="1:2" ht="14.4">
      <c r="A140" s="92"/>
      <c r="B140" s="92"/>
    </row>
    <row r="141" spans="1:2" ht="14.4">
      <c r="A141" s="92"/>
      <c r="B141" s="92"/>
    </row>
    <row r="142" spans="1:2" ht="14.4">
      <c r="A142" s="92"/>
      <c r="B142" s="92"/>
    </row>
    <row r="143" spans="1:2" ht="14.4">
      <c r="A143" s="92"/>
      <c r="B143" s="92"/>
    </row>
    <row r="144" spans="1:2" ht="14.4">
      <c r="A144" s="92"/>
      <c r="B144" s="92"/>
    </row>
    <row r="145" spans="1:2" ht="14.4">
      <c r="A145" s="92"/>
      <c r="B145" s="92"/>
    </row>
    <row r="146" spans="1:2" ht="14.4">
      <c r="A146" s="92"/>
      <c r="B146" s="92"/>
    </row>
    <row r="147" spans="1:2" ht="14.4">
      <c r="A147" s="92"/>
      <c r="B147" s="92"/>
    </row>
    <row r="148" spans="1:2" ht="14.4">
      <c r="A148" s="92"/>
      <c r="B148" s="92"/>
    </row>
    <row r="149" spans="1:2" ht="14.4">
      <c r="A149" s="92"/>
      <c r="B149" s="92"/>
    </row>
    <row r="150" spans="1:2" ht="14.4">
      <c r="A150" s="92"/>
      <c r="B150" s="92"/>
    </row>
    <row r="151" spans="1:2" ht="14.4">
      <c r="A151" s="92"/>
      <c r="B151" s="92"/>
    </row>
    <row r="152" spans="1:2" ht="14.4">
      <c r="A152" s="92"/>
      <c r="B152" s="92"/>
    </row>
    <row r="153" spans="1:2" ht="14.4">
      <c r="A153" s="92"/>
      <c r="B153" s="92"/>
    </row>
    <row r="154" spans="1:2" ht="14.4">
      <c r="A154" s="92"/>
      <c r="B154" s="92"/>
    </row>
    <row r="155" spans="1:2" ht="14.4">
      <c r="A155" s="92"/>
      <c r="B155" s="92"/>
    </row>
    <row r="156" spans="1:2" ht="14.4">
      <c r="A156" s="92"/>
      <c r="B156" s="92"/>
    </row>
    <row r="157" spans="1:2" ht="14.4">
      <c r="A157" s="92"/>
      <c r="B157" s="92"/>
    </row>
    <row r="158" spans="1:2" ht="14.4">
      <c r="A158" s="92"/>
      <c r="B158" s="92"/>
    </row>
    <row r="159" spans="1:2" ht="14.4">
      <c r="A159" s="92"/>
      <c r="B159" s="92"/>
    </row>
    <row r="160" spans="1:2" ht="14.4">
      <c r="A160" s="92"/>
      <c r="B160" s="92"/>
    </row>
    <row r="161" spans="1:2" ht="14.4">
      <c r="A161" s="92"/>
      <c r="B161" s="92"/>
    </row>
    <row r="162" spans="1:2" ht="14.4">
      <c r="A162" s="92"/>
      <c r="B162" s="92"/>
    </row>
    <row r="163" spans="1:2" ht="14.4">
      <c r="A163" s="92"/>
      <c r="B163" s="92"/>
    </row>
    <row r="164" spans="1:2" ht="14.4">
      <c r="A164" s="92"/>
      <c r="B164" s="92"/>
    </row>
    <row r="165" spans="1:2" ht="14.4">
      <c r="A165" s="92"/>
      <c r="B165" s="92"/>
    </row>
    <row r="166" spans="1:2" ht="14.4">
      <c r="A166" s="92"/>
      <c r="B166" s="92"/>
    </row>
    <row r="167" spans="1:2" ht="14.4">
      <c r="A167" s="92"/>
      <c r="B167" s="92"/>
    </row>
    <row r="168" spans="1:2" ht="14.4">
      <c r="A168" s="92"/>
      <c r="B168" s="92"/>
    </row>
    <row r="169" spans="1:2" ht="14.4">
      <c r="A169" s="92"/>
      <c r="B169" s="92"/>
    </row>
    <row r="170" spans="1:2" ht="14.4">
      <c r="A170" s="92"/>
      <c r="B170" s="92"/>
    </row>
    <row r="171" spans="1:2" ht="14.4">
      <c r="A171" s="92"/>
      <c r="B171" s="92"/>
    </row>
    <row r="172" spans="1:2" ht="14.4">
      <c r="A172" s="92"/>
      <c r="B172" s="92"/>
    </row>
    <row r="173" spans="1:2" ht="14.4">
      <c r="A173" s="92"/>
      <c r="B173" s="92"/>
    </row>
    <row r="174" spans="1:2" ht="14.4">
      <c r="A174" s="92"/>
      <c r="B174" s="92"/>
    </row>
    <row r="175" spans="1:2" ht="14.4">
      <c r="A175" s="92"/>
      <c r="B175" s="92"/>
    </row>
    <row r="176" spans="1:2" ht="14.4">
      <c r="A176" s="92"/>
      <c r="B176" s="92"/>
    </row>
    <row r="177" spans="1:2" ht="14.4">
      <c r="A177" s="92"/>
      <c r="B177" s="92"/>
    </row>
    <row r="178" spans="1:2" ht="14.4">
      <c r="A178" s="92"/>
      <c r="B178" s="92"/>
    </row>
    <row r="179" spans="1:2" ht="14.4">
      <c r="A179" s="92"/>
      <c r="B179" s="92"/>
    </row>
    <row r="180" spans="1:2" ht="14.4">
      <c r="A180" s="92"/>
      <c r="B180" s="92"/>
    </row>
    <row r="181" spans="1:2" ht="14.4">
      <c r="A181" s="92"/>
      <c r="B181" s="92"/>
    </row>
    <row r="182" spans="1:2" ht="14.4">
      <c r="A182" s="92"/>
      <c r="B182" s="92"/>
    </row>
    <row r="183" spans="1:2" ht="14.4">
      <c r="A183" s="92"/>
      <c r="B183" s="92"/>
    </row>
    <row r="184" spans="1:2" ht="14.4">
      <c r="A184" s="92"/>
      <c r="B184" s="92"/>
    </row>
    <row r="185" spans="1:2" ht="14.4">
      <c r="A185" s="92"/>
      <c r="B185" s="92"/>
    </row>
    <row r="186" spans="1:2" ht="14.4">
      <c r="A186" s="92"/>
      <c r="B186" s="92"/>
    </row>
    <row r="187" spans="1:2" ht="14.4">
      <c r="A187" s="92"/>
      <c r="B187" s="92"/>
    </row>
    <row r="188" spans="1:2" ht="14.4">
      <c r="A188" s="92"/>
      <c r="B188" s="92"/>
    </row>
    <row r="189" spans="1:2" ht="14.4">
      <c r="A189" s="92"/>
      <c r="B189" s="92"/>
    </row>
    <row r="190" spans="1:2" ht="14.4">
      <c r="A190" s="92"/>
      <c r="B190" s="92"/>
    </row>
    <row r="191" spans="1:2" ht="14.4">
      <c r="A191" s="92"/>
      <c r="B191" s="92"/>
    </row>
    <row r="192" spans="1:2" ht="14.4">
      <c r="A192" s="92"/>
      <c r="B192" s="92"/>
    </row>
    <row r="193" spans="1:2" ht="14.4">
      <c r="A193" s="92"/>
      <c r="B193" s="92"/>
    </row>
    <row r="194" spans="1:2" ht="14.4">
      <c r="A194" s="92"/>
      <c r="B194" s="92"/>
    </row>
    <row r="195" spans="1:2" ht="14.4">
      <c r="A195" s="92"/>
      <c r="B195" s="92"/>
    </row>
    <row r="196" spans="1:2" ht="14.4">
      <c r="A196" s="92"/>
      <c r="B196" s="92"/>
    </row>
    <row r="197" spans="1:2" ht="14.4">
      <c r="A197" s="92"/>
      <c r="B197" s="92"/>
    </row>
    <row r="198" spans="1:2" ht="14.4">
      <c r="A198" s="92"/>
      <c r="B198" s="92"/>
    </row>
    <row r="199" spans="1:2" ht="14.4">
      <c r="A199" s="92"/>
      <c r="B199" s="92"/>
    </row>
    <row r="200" spans="1:2" ht="14.4">
      <c r="A200" s="92"/>
      <c r="B200" s="92"/>
    </row>
    <row r="201" spans="1:2" ht="14.4">
      <c r="A201" s="92"/>
      <c r="B201" s="92"/>
    </row>
    <row r="202" spans="1:2" ht="14.4">
      <c r="A202" s="92"/>
      <c r="B202" s="92"/>
    </row>
    <row r="203" spans="1:2" ht="14.4">
      <c r="A203" s="92"/>
      <c r="B203" s="92"/>
    </row>
    <row r="204" spans="1:2" ht="14.4">
      <c r="A204" s="92"/>
      <c r="B204" s="92"/>
    </row>
    <row r="205" spans="1:2" ht="14.4">
      <c r="A205" s="92"/>
      <c r="B205" s="92"/>
    </row>
    <row r="206" spans="1:2" ht="14.4">
      <c r="A206" s="92"/>
      <c r="B206" s="92"/>
    </row>
    <row r="207" spans="1:2" ht="14.4">
      <c r="A207" s="92"/>
      <c r="B207" s="92"/>
    </row>
    <row r="208" spans="1:2" ht="14.4">
      <c r="A208" s="92"/>
      <c r="B208" s="92"/>
    </row>
    <row r="209" spans="1:2" ht="14.4">
      <c r="A209" s="92"/>
      <c r="B209" s="92"/>
    </row>
    <row r="210" spans="1:2" ht="14.4">
      <c r="A210" s="92"/>
      <c r="B210" s="92"/>
    </row>
    <row r="211" spans="1:2" ht="14.4">
      <c r="A211" s="92"/>
      <c r="B211" s="92"/>
    </row>
    <row r="212" spans="1:2" ht="14.4">
      <c r="A212" s="92"/>
      <c r="B212" s="92"/>
    </row>
    <row r="213" spans="1:2" ht="14.4">
      <c r="A213" s="92"/>
      <c r="B213" s="92"/>
    </row>
    <row r="214" spans="1:2" ht="14.4">
      <c r="A214" s="92"/>
      <c r="B214" s="92"/>
    </row>
    <row r="215" spans="1:2" ht="14.4">
      <c r="A215" s="92"/>
      <c r="B215" s="92"/>
    </row>
    <row r="216" spans="1:2" ht="14.4">
      <c r="A216" s="92"/>
      <c r="B216" s="92"/>
    </row>
    <row r="217" spans="1:2" ht="14.4">
      <c r="A217" s="92"/>
      <c r="B217" s="92"/>
    </row>
    <row r="218" spans="1:2" ht="14.4">
      <c r="A218" s="92"/>
      <c r="B218" s="92"/>
    </row>
    <row r="219" spans="1:2" ht="14.4">
      <c r="A219" s="92"/>
      <c r="B219" s="92"/>
    </row>
    <row r="220" spans="1:2" ht="14.4">
      <c r="A220" s="92"/>
      <c r="B220" s="92"/>
    </row>
    <row r="221" spans="1:2" ht="14.4">
      <c r="A221" s="92"/>
      <c r="B221" s="92"/>
    </row>
    <row r="222" spans="1:2" ht="14.4">
      <c r="A222" s="92"/>
      <c r="B222" s="92"/>
    </row>
    <row r="223" spans="1:2" ht="14.4">
      <c r="A223" s="92"/>
      <c r="B223" s="92"/>
    </row>
    <row r="224" spans="1:2" ht="14.4">
      <c r="A224" s="92"/>
      <c r="B224" s="92"/>
    </row>
    <row r="225" spans="1:2" ht="14.4">
      <c r="A225" s="92"/>
      <c r="B225" s="92"/>
    </row>
    <row r="226" spans="1:2" ht="14.4">
      <c r="A226" s="92"/>
      <c r="B226" s="92"/>
    </row>
    <row r="227" spans="1:2" ht="14.4">
      <c r="A227" s="92"/>
      <c r="B227" s="92"/>
    </row>
    <row r="228" spans="1:2" ht="14.4">
      <c r="A228" s="92"/>
      <c r="B228" s="92"/>
    </row>
    <row r="229" spans="1:2" ht="14.4">
      <c r="A229" s="92"/>
      <c r="B229" s="92"/>
    </row>
    <row r="230" spans="1:2" ht="14.4">
      <c r="A230" s="92"/>
      <c r="B230" s="92"/>
    </row>
    <row r="231" spans="1:2" ht="14.4">
      <c r="A231" s="92"/>
      <c r="B231" s="92"/>
    </row>
    <row r="232" spans="1:2" ht="14.4">
      <c r="A232" s="92"/>
      <c r="B232" s="92"/>
    </row>
    <row r="233" spans="1:2" ht="14.4">
      <c r="A233" s="92"/>
      <c r="B233" s="92"/>
    </row>
    <row r="234" spans="1:2" ht="14.4">
      <c r="A234" s="92"/>
      <c r="B234" s="92"/>
    </row>
    <row r="235" spans="1:2" ht="14.4">
      <c r="A235" s="92"/>
      <c r="B235" s="92"/>
    </row>
    <row r="236" spans="1:2" ht="14.4">
      <c r="A236" s="92"/>
      <c r="B236" s="92"/>
    </row>
    <row r="237" spans="1:2" ht="14.4">
      <c r="A237" s="92"/>
      <c r="B237" s="92"/>
    </row>
    <row r="238" spans="1:2" ht="14.4">
      <c r="A238" s="92"/>
      <c r="B238" s="92"/>
    </row>
    <row r="239" spans="1:2" ht="14.4">
      <c r="A239" s="92"/>
      <c r="B239" s="92"/>
    </row>
    <row r="240" spans="1:2" ht="14.4">
      <c r="A240" s="92"/>
      <c r="B240" s="92"/>
    </row>
    <row r="241" spans="1:2" ht="14.4">
      <c r="A241" s="92"/>
      <c r="B241" s="92"/>
    </row>
    <row r="242" spans="1:2" ht="14.4">
      <c r="A242" s="92"/>
      <c r="B242" s="92"/>
    </row>
    <row r="243" spans="1:2" ht="14.4">
      <c r="A243" s="92"/>
      <c r="B243" s="92"/>
    </row>
    <row r="244" spans="1:2" ht="14.4">
      <c r="A244" s="92"/>
      <c r="B244" s="92"/>
    </row>
    <row r="245" spans="1:2" ht="14.4">
      <c r="A245" s="92"/>
      <c r="B245" s="92"/>
    </row>
    <row r="246" spans="1:2" ht="14.4">
      <c r="A246" s="92"/>
      <c r="B246" s="92"/>
    </row>
    <row r="247" spans="1:2" ht="14.4">
      <c r="A247" s="92"/>
      <c r="B247" s="92"/>
    </row>
    <row r="248" spans="1:2" ht="14.4">
      <c r="A248" s="92"/>
      <c r="B248" s="92"/>
    </row>
    <row r="249" spans="1:2" ht="14.4">
      <c r="A249" s="92"/>
      <c r="B249" s="92"/>
    </row>
    <row r="250" spans="1:2" ht="14.4">
      <c r="A250" s="92"/>
      <c r="B250" s="92"/>
    </row>
    <row r="251" spans="1:2" ht="14.4">
      <c r="A251" s="92"/>
      <c r="B251" s="92"/>
    </row>
    <row r="252" spans="1:2" ht="14.4">
      <c r="A252" s="92"/>
      <c r="B252" s="92"/>
    </row>
    <row r="253" spans="1:2" ht="14.4">
      <c r="A253" s="92"/>
      <c r="B253" s="92"/>
    </row>
    <row r="254" spans="1:2" ht="14.4">
      <c r="A254" s="92"/>
      <c r="B254" s="92"/>
    </row>
    <row r="255" spans="1:2" ht="14.4">
      <c r="A255" s="92"/>
      <c r="B255" s="92"/>
    </row>
    <row r="256" spans="1:2" ht="14.4">
      <c r="A256" s="92"/>
      <c r="B256" s="92"/>
    </row>
    <row r="257" spans="1:2" ht="14.4">
      <c r="A257" s="92"/>
      <c r="B257" s="92"/>
    </row>
    <row r="258" spans="1:2" ht="14.4">
      <c r="A258" s="92"/>
      <c r="B258" s="92"/>
    </row>
    <row r="259" spans="1:2" ht="14.4">
      <c r="A259" s="92"/>
      <c r="B259" s="92"/>
    </row>
    <row r="260" spans="1:2" ht="14.4">
      <c r="A260" s="92"/>
      <c r="B260" s="92"/>
    </row>
    <row r="261" spans="1:2" ht="14.4">
      <c r="A261" s="92"/>
      <c r="B261" s="92"/>
    </row>
    <row r="262" spans="1:2" ht="14.4">
      <c r="A262" s="92"/>
      <c r="B262" s="92"/>
    </row>
    <row r="263" spans="1:2" ht="14.4">
      <c r="A263" s="92"/>
      <c r="B263" s="92"/>
    </row>
    <row r="264" spans="1:2" ht="14.4">
      <c r="A264" s="92"/>
      <c r="B264" s="92"/>
    </row>
    <row r="265" spans="1:2" ht="14.4">
      <c r="A265" s="92"/>
      <c r="B265" s="92"/>
    </row>
    <row r="266" spans="1:2" ht="14.4">
      <c r="A266" s="92"/>
      <c r="B266" s="92"/>
    </row>
    <row r="267" spans="1:2" ht="14.4">
      <c r="A267" s="92"/>
      <c r="B267" s="92"/>
    </row>
    <row r="268" spans="1:2" ht="14.4">
      <c r="A268" s="92"/>
      <c r="B268" s="92"/>
    </row>
    <row r="269" spans="1:2" ht="14.4">
      <c r="A269" s="92"/>
      <c r="B269" s="92"/>
    </row>
    <row r="270" spans="1:2" ht="14.4">
      <c r="A270" s="92"/>
      <c r="B270" s="92"/>
    </row>
    <row r="271" spans="1:2" ht="14.4">
      <c r="A271" s="92"/>
      <c r="B271" s="92"/>
    </row>
    <row r="272" spans="1:2" ht="14.4">
      <c r="A272" s="92"/>
      <c r="B272" s="92"/>
    </row>
    <row r="273" spans="1:2" ht="14.4">
      <c r="A273" s="92"/>
      <c r="B273" s="92"/>
    </row>
    <row r="274" spans="1:2" ht="14.4">
      <c r="A274" s="92"/>
      <c r="B274" s="92"/>
    </row>
    <row r="275" spans="1:2" ht="14.4">
      <c r="A275" s="92"/>
      <c r="B275" s="92"/>
    </row>
    <row r="276" spans="1:2" ht="14.4">
      <c r="A276" s="92"/>
      <c r="B276" s="92"/>
    </row>
    <row r="277" spans="1:2" ht="14.4">
      <c r="A277" s="92"/>
      <c r="B277" s="92"/>
    </row>
    <row r="278" spans="1:2" ht="14.4">
      <c r="A278" s="92"/>
      <c r="B278" s="92"/>
    </row>
    <row r="279" spans="1:2" ht="14.4">
      <c r="A279" s="92"/>
      <c r="B279" s="92"/>
    </row>
    <row r="280" spans="1:2" ht="14.4">
      <c r="A280" s="92"/>
      <c r="B280" s="92"/>
    </row>
    <row r="281" spans="1:2" ht="14.4">
      <c r="A281" s="92"/>
      <c r="B281" s="92"/>
    </row>
    <row r="282" spans="1:2" ht="14.4">
      <c r="A282" s="92"/>
      <c r="B282" s="92"/>
    </row>
    <row r="283" spans="1:2" ht="14.4">
      <c r="A283" s="92"/>
      <c r="B283" s="92"/>
    </row>
    <row r="284" spans="1:2" ht="14.4">
      <c r="A284" s="92"/>
      <c r="B284" s="92"/>
    </row>
    <row r="285" spans="1:2" ht="14.4">
      <c r="A285" s="92"/>
      <c r="B285" s="92"/>
    </row>
    <row r="286" spans="1:2" ht="14.4">
      <c r="A286" s="92"/>
      <c r="B286" s="92"/>
    </row>
    <row r="287" spans="1:2" ht="14.4">
      <c r="A287" s="92"/>
      <c r="B287" s="92"/>
    </row>
    <row r="288" spans="1:2" ht="14.4">
      <c r="A288" s="92"/>
      <c r="B288" s="92"/>
    </row>
    <row r="289" spans="1:2" ht="14.4">
      <c r="A289" s="92"/>
      <c r="B289" s="92"/>
    </row>
    <row r="290" spans="1:2" ht="14.4">
      <c r="A290" s="92"/>
      <c r="B290" s="92"/>
    </row>
    <row r="291" spans="1:2" ht="14.4">
      <c r="A291" s="92"/>
      <c r="B291" s="92"/>
    </row>
    <row r="292" spans="1:2" ht="14.4">
      <c r="A292" s="92"/>
      <c r="B292" s="92"/>
    </row>
    <row r="293" spans="1:2" ht="14.4">
      <c r="A293" s="92"/>
      <c r="B293" s="92"/>
    </row>
    <row r="294" spans="1:2" ht="14.4">
      <c r="A294" s="92"/>
      <c r="B294" s="92"/>
    </row>
    <row r="295" spans="1:2" ht="14.4">
      <c r="A295" s="92"/>
      <c r="B295" s="92"/>
    </row>
    <row r="296" spans="1:2" ht="14.4">
      <c r="A296" s="92"/>
      <c r="B296" s="92"/>
    </row>
    <row r="297" spans="1:2" ht="14.4">
      <c r="A297" s="92"/>
      <c r="B297" s="92"/>
    </row>
    <row r="298" spans="1:2" ht="14.4">
      <c r="A298" s="92"/>
      <c r="B298" s="92"/>
    </row>
    <row r="299" spans="1:2" ht="14.4">
      <c r="A299" s="92"/>
      <c r="B299" s="92"/>
    </row>
    <row r="300" spans="1:2" ht="14.4">
      <c r="A300" s="92"/>
      <c r="B300" s="92"/>
    </row>
    <row r="301" spans="1:2" ht="14.4">
      <c r="A301" s="92"/>
      <c r="B301" s="92"/>
    </row>
    <row r="302" spans="1:2" ht="14.4">
      <c r="A302" s="92"/>
      <c r="B302" s="92"/>
    </row>
    <row r="303" spans="1:2" ht="14.4">
      <c r="A303" s="92"/>
      <c r="B303" s="92"/>
    </row>
    <row r="304" spans="1:2" ht="14.4">
      <c r="A304" s="92"/>
      <c r="B304" s="92"/>
    </row>
    <row r="305" spans="1:2" ht="14.4">
      <c r="A305" s="92"/>
      <c r="B305" s="92"/>
    </row>
    <row r="306" spans="1:2" ht="14.4">
      <c r="A306" s="92"/>
      <c r="B306" s="92"/>
    </row>
    <row r="307" spans="1:2" ht="14.4">
      <c r="A307" s="92"/>
      <c r="B307" s="92"/>
    </row>
    <row r="308" spans="1:2" ht="14.4">
      <c r="A308" s="92"/>
      <c r="B308" s="92"/>
    </row>
    <row r="309" spans="1:2" ht="14.4">
      <c r="A309" s="92"/>
      <c r="B309" s="92"/>
    </row>
    <row r="310" spans="1:2" ht="14.4">
      <c r="A310" s="92"/>
      <c r="B310" s="92"/>
    </row>
    <row r="311" spans="1:2" ht="14.4">
      <c r="A311" s="92"/>
      <c r="B311" s="92"/>
    </row>
    <row r="312" spans="1:2" ht="14.4">
      <c r="A312" s="92"/>
      <c r="B312" s="92"/>
    </row>
    <row r="313" spans="1:2" ht="14.4">
      <c r="A313" s="92"/>
      <c r="B313" s="92"/>
    </row>
    <row r="314" spans="1:2" ht="14.4">
      <c r="A314" s="92"/>
      <c r="B314" s="92"/>
    </row>
    <row r="315" spans="1:2" ht="14.4">
      <c r="A315" s="92"/>
      <c r="B315" s="92"/>
    </row>
    <row r="316" spans="1:2" ht="14.4">
      <c r="A316" s="92"/>
      <c r="B316" s="92"/>
    </row>
    <row r="317" spans="1:2" ht="14.4">
      <c r="A317" s="92"/>
      <c r="B317" s="92"/>
    </row>
    <row r="318" spans="1:2" ht="14.4">
      <c r="A318" s="92"/>
      <c r="B318" s="92"/>
    </row>
    <row r="319" spans="1:2" ht="14.4">
      <c r="A319" s="92"/>
      <c r="B319" s="92"/>
    </row>
    <row r="320" spans="1:2" ht="14.4">
      <c r="A320" s="92"/>
      <c r="B320" s="92"/>
    </row>
    <row r="321" spans="1:2" ht="14.4">
      <c r="A321" s="92"/>
      <c r="B321" s="92"/>
    </row>
    <row r="322" spans="1:2" ht="14.4">
      <c r="A322" s="92"/>
      <c r="B322" s="92"/>
    </row>
    <row r="323" spans="1:2" ht="14.4">
      <c r="A323" s="92"/>
      <c r="B323" s="92"/>
    </row>
    <row r="324" spans="1:2" ht="14.4">
      <c r="A324" s="92"/>
      <c r="B324" s="92"/>
    </row>
    <row r="325" spans="1:2" ht="14.4">
      <c r="A325" s="92"/>
      <c r="B325" s="92"/>
    </row>
    <row r="326" spans="1:2" ht="14.4">
      <c r="A326" s="92"/>
      <c r="B326" s="92"/>
    </row>
    <row r="327" spans="1:2" ht="14.4">
      <c r="A327" s="92"/>
      <c r="B327" s="92"/>
    </row>
    <row r="328" spans="1:2" ht="14.4">
      <c r="A328" s="92"/>
      <c r="B328" s="92"/>
    </row>
    <row r="329" spans="1:2" ht="14.4">
      <c r="A329" s="92"/>
      <c r="B329" s="92"/>
    </row>
    <row r="330" spans="1:2" ht="14.4">
      <c r="A330" s="92"/>
      <c r="B330" s="92"/>
    </row>
    <row r="331" spans="1:2" ht="14.4">
      <c r="A331" s="92"/>
      <c r="B331" s="92"/>
    </row>
    <row r="332" spans="1:2" ht="14.4">
      <c r="A332" s="92"/>
      <c r="B332" s="92"/>
    </row>
    <row r="333" spans="1:2" ht="14.4">
      <c r="A333" s="92"/>
      <c r="B333" s="92"/>
    </row>
    <row r="334" spans="1:2" ht="14.4">
      <c r="A334" s="92"/>
      <c r="B334" s="92"/>
    </row>
    <row r="335" spans="1:2" ht="14.4">
      <c r="A335" s="92"/>
      <c r="B335" s="92"/>
    </row>
    <row r="336" spans="1:2" ht="14.4">
      <c r="A336" s="92"/>
      <c r="B336" s="92"/>
    </row>
    <row r="337" spans="1:2" ht="14.4">
      <c r="A337" s="92"/>
      <c r="B337" s="92"/>
    </row>
    <row r="338" spans="1:2" ht="14.4">
      <c r="A338" s="92"/>
      <c r="B338" s="92"/>
    </row>
    <row r="339" spans="1:2" ht="14.4">
      <c r="A339" s="92"/>
      <c r="B339" s="92"/>
    </row>
    <row r="340" spans="1:2" ht="14.4">
      <c r="A340" s="92"/>
      <c r="B340" s="92"/>
    </row>
    <row r="341" spans="1:2" ht="14.4">
      <c r="A341" s="92"/>
      <c r="B341" s="92"/>
    </row>
    <row r="342" spans="1:2" ht="14.4">
      <c r="A342" s="92"/>
      <c r="B342" s="92"/>
    </row>
    <row r="343" spans="1:2" ht="14.4">
      <c r="A343" s="92"/>
      <c r="B343" s="92"/>
    </row>
    <row r="344" spans="1:2" ht="14.4">
      <c r="A344" s="92"/>
      <c r="B344" s="92"/>
    </row>
    <row r="345" spans="1:2" ht="14.4">
      <c r="A345" s="92"/>
      <c r="B345" s="92"/>
    </row>
    <row r="346" spans="1:2" ht="14.4">
      <c r="A346" s="92"/>
      <c r="B346" s="92"/>
    </row>
    <row r="347" spans="1:2" ht="14.4">
      <c r="A347" s="92"/>
      <c r="B347" s="92"/>
    </row>
    <row r="348" spans="1:2" ht="14.4">
      <c r="A348" s="92"/>
      <c r="B348" s="92"/>
    </row>
    <row r="349" spans="1:2" ht="14.4">
      <c r="A349" s="92"/>
      <c r="B349" s="92"/>
    </row>
    <row r="350" spans="1:2" ht="14.4">
      <c r="A350" s="92"/>
      <c r="B350" s="92"/>
    </row>
    <row r="351" spans="1:2" ht="14.4">
      <c r="A351" s="92"/>
      <c r="B351" s="92"/>
    </row>
    <row r="352" spans="1:2" ht="14.4">
      <c r="A352" s="92"/>
      <c r="B352" s="92"/>
    </row>
    <row r="353" spans="1:2" ht="14.4">
      <c r="A353" s="92"/>
      <c r="B353" s="92"/>
    </row>
    <row r="354" spans="1:2" ht="14.4">
      <c r="A354" s="92"/>
      <c r="B354" s="92"/>
    </row>
    <row r="355" spans="1:2" ht="14.4">
      <c r="A355" s="92"/>
      <c r="B355" s="92"/>
    </row>
    <row r="356" spans="1:2" ht="14.4">
      <c r="A356" s="92"/>
      <c r="B356" s="92"/>
    </row>
    <row r="357" spans="1:2" ht="14.4">
      <c r="A357" s="92"/>
      <c r="B357" s="92"/>
    </row>
    <row r="358" spans="1:2" ht="14.4">
      <c r="A358" s="92"/>
      <c r="B358" s="92"/>
    </row>
    <row r="359" spans="1:2" ht="14.4">
      <c r="A359" s="92"/>
      <c r="B359" s="92"/>
    </row>
    <row r="360" spans="1:2" ht="14.4">
      <c r="A360" s="92"/>
      <c r="B360" s="92"/>
    </row>
    <row r="361" spans="1:2" ht="14.4">
      <c r="A361" s="92"/>
      <c r="B361" s="92"/>
    </row>
    <row r="362" spans="1:2" ht="14.4">
      <c r="A362" s="92"/>
      <c r="B362" s="92"/>
    </row>
    <row r="363" spans="1:2" ht="14.4">
      <c r="A363" s="92"/>
      <c r="B363" s="92"/>
    </row>
    <row r="364" spans="1:2" ht="14.4">
      <c r="A364" s="92"/>
      <c r="B364" s="92"/>
    </row>
    <row r="365" spans="1:2" ht="14.4">
      <c r="A365" s="92"/>
      <c r="B365" s="92"/>
    </row>
    <row r="366" spans="1:2" ht="14.4">
      <c r="A366" s="92"/>
      <c r="B366" s="92"/>
    </row>
    <row r="367" spans="1:2" ht="14.4">
      <c r="A367" s="92"/>
      <c r="B367" s="92"/>
    </row>
    <row r="368" spans="1:2" ht="14.4">
      <c r="A368" s="92"/>
      <c r="B368" s="92"/>
    </row>
    <row r="369" spans="1:2" ht="14.4">
      <c r="A369" s="92"/>
      <c r="B369" s="92"/>
    </row>
    <row r="370" spans="1:2" ht="14.4">
      <c r="A370" s="92"/>
      <c r="B370" s="92"/>
    </row>
    <row r="371" spans="1:2" ht="14.4">
      <c r="A371" s="92"/>
      <c r="B371" s="92"/>
    </row>
    <row r="372" spans="1:2" ht="14.4">
      <c r="A372" s="92"/>
      <c r="B372" s="92"/>
    </row>
    <row r="373" spans="1:2" ht="14.4">
      <c r="A373" s="92"/>
      <c r="B373" s="92"/>
    </row>
    <row r="374" spans="1:2" ht="14.4">
      <c r="A374" s="92"/>
      <c r="B374" s="92"/>
    </row>
    <row r="375" spans="1:2" ht="14.4">
      <c r="A375" s="92"/>
      <c r="B375" s="92"/>
    </row>
    <row r="376" spans="1:2" ht="14.4">
      <c r="A376" s="92"/>
      <c r="B376" s="92"/>
    </row>
    <row r="377" spans="1:2" ht="14.4">
      <c r="A377" s="92"/>
      <c r="B377" s="92"/>
    </row>
    <row r="378" spans="1:2" ht="14.4">
      <c r="A378" s="92"/>
      <c r="B378" s="92"/>
    </row>
    <row r="379" spans="1:2" ht="14.4">
      <c r="A379" s="92"/>
      <c r="B379" s="92"/>
    </row>
    <row r="380" spans="1:2" ht="14.4">
      <c r="A380" s="92"/>
      <c r="B380" s="92"/>
    </row>
    <row r="381" spans="1:2" ht="14.4">
      <c r="A381" s="92"/>
      <c r="B381" s="92"/>
    </row>
    <row r="382" spans="1:2" ht="14.4">
      <c r="A382" s="92"/>
      <c r="B382" s="92"/>
    </row>
    <row r="383" spans="1:2" ht="14.4">
      <c r="A383" s="92"/>
      <c r="B383" s="92"/>
    </row>
    <row r="384" spans="1:2" ht="14.4">
      <c r="A384" s="92"/>
      <c r="B384" s="92"/>
    </row>
    <row r="385" spans="1:2" ht="14.4">
      <c r="A385" s="92"/>
      <c r="B385" s="92"/>
    </row>
    <row r="386" spans="1:2" ht="14.4">
      <c r="A386" s="92"/>
      <c r="B386" s="92"/>
    </row>
    <row r="387" spans="1:2" ht="14.4">
      <c r="A387" s="92"/>
      <c r="B387" s="92"/>
    </row>
    <row r="388" spans="1:2" ht="14.4">
      <c r="A388" s="92"/>
      <c r="B388" s="92"/>
    </row>
    <row r="389" spans="1:2" ht="14.4">
      <c r="A389" s="92"/>
      <c r="B389" s="92"/>
    </row>
    <row r="390" spans="1:2" ht="14.4">
      <c r="A390" s="92"/>
      <c r="B390" s="92"/>
    </row>
    <row r="391" spans="1:2" ht="14.4">
      <c r="A391" s="92"/>
      <c r="B391" s="92"/>
    </row>
    <row r="392" spans="1:2" ht="14.4">
      <c r="A392" s="92"/>
      <c r="B392" s="92"/>
    </row>
    <row r="393" spans="1:2" ht="14.4">
      <c r="A393" s="92"/>
      <c r="B393" s="92"/>
    </row>
    <row r="394" spans="1:2" ht="14.4">
      <c r="A394" s="92"/>
      <c r="B394" s="92"/>
    </row>
    <row r="395" spans="1:2" ht="14.4">
      <c r="A395" s="92"/>
      <c r="B395" s="92"/>
    </row>
    <row r="396" spans="1:2" ht="14.4">
      <c r="A396" s="92"/>
      <c r="B396" s="92"/>
    </row>
    <row r="397" spans="1:2" ht="14.4">
      <c r="A397" s="92"/>
      <c r="B397" s="92"/>
    </row>
    <row r="398" spans="1:2" ht="14.4">
      <c r="A398" s="92"/>
      <c r="B398" s="92"/>
    </row>
    <row r="399" spans="1:2" ht="14.4">
      <c r="A399" s="92"/>
      <c r="B399" s="92"/>
    </row>
    <row r="400" spans="1:2" ht="14.4">
      <c r="A400" s="92"/>
      <c r="B400" s="92"/>
    </row>
    <row r="401" spans="1:2" ht="14.4">
      <c r="A401" s="92"/>
      <c r="B401" s="92"/>
    </row>
    <row r="402" spans="1:2" ht="14.4">
      <c r="A402" s="92"/>
      <c r="B402" s="92"/>
    </row>
    <row r="403" spans="1:2" ht="14.4">
      <c r="A403" s="92"/>
      <c r="B403" s="92"/>
    </row>
    <row r="404" spans="1:2" ht="14.4">
      <c r="A404" s="92"/>
      <c r="B404" s="92"/>
    </row>
    <row r="405" spans="1:2" ht="14.4">
      <c r="A405" s="92"/>
      <c r="B405" s="92"/>
    </row>
    <row r="406" spans="1:2" ht="14.4">
      <c r="A406" s="92"/>
      <c r="B406" s="92"/>
    </row>
    <row r="407" spans="1:2" ht="14.4">
      <c r="A407" s="92"/>
      <c r="B407" s="92"/>
    </row>
    <row r="408" spans="1:2" ht="14.4">
      <c r="A408" s="92"/>
      <c r="B408" s="92"/>
    </row>
    <row r="409" spans="1:2" ht="14.4">
      <c r="A409" s="92"/>
      <c r="B409" s="92"/>
    </row>
    <row r="410" spans="1:2" ht="14.4">
      <c r="A410" s="92"/>
      <c r="B410" s="92"/>
    </row>
    <row r="411" spans="1:2" ht="14.4">
      <c r="A411" s="92"/>
      <c r="B411" s="92"/>
    </row>
    <row r="412" spans="1:2" ht="14.4">
      <c r="A412" s="92"/>
      <c r="B412" s="92"/>
    </row>
    <row r="413" spans="1:2" ht="14.4">
      <c r="A413" s="92"/>
      <c r="B413" s="92"/>
    </row>
    <row r="414" spans="1:2" ht="14.4">
      <c r="A414" s="92"/>
      <c r="B414" s="92"/>
    </row>
    <row r="415" spans="1:2" ht="14.4">
      <c r="A415" s="92"/>
      <c r="B415" s="92"/>
    </row>
    <row r="416" spans="1:2" ht="14.4">
      <c r="A416" s="92"/>
      <c r="B416" s="92"/>
    </row>
    <row r="417" spans="1:2" ht="14.4">
      <c r="A417" s="92"/>
      <c r="B417" s="92"/>
    </row>
    <row r="418" spans="1:2" ht="14.4">
      <c r="A418" s="92"/>
      <c r="B418" s="92"/>
    </row>
    <row r="419" spans="1:2" ht="14.4">
      <c r="A419" s="92"/>
      <c r="B419" s="92"/>
    </row>
    <row r="420" spans="1:2" ht="14.4">
      <c r="A420" s="92"/>
      <c r="B420" s="92"/>
    </row>
    <row r="421" spans="1:2" ht="14.4">
      <c r="A421" s="92"/>
      <c r="B421" s="92"/>
    </row>
    <row r="422" spans="1:2" ht="14.4">
      <c r="A422" s="92"/>
      <c r="B422" s="92"/>
    </row>
    <row r="423" spans="1:2" ht="14.4">
      <c r="A423" s="92"/>
      <c r="B423" s="92"/>
    </row>
    <row r="424" spans="1:2" ht="14.4">
      <c r="A424" s="92"/>
      <c r="B424" s="92"/>
    </row>
    <row r="425" spans="1:2" ht="14.4">
      <c r="A425" s="92"/>
      <c r="B425" s="92"/>
    </row>
    <row r="426" spans="1:2" ht="14.4">
      <c r="A426" s="92"/>
      <c r="B426" s="92"/>
    </row>
    <row r="427" spans="1:2" ht="14.4">
      <c r="A427" s="92"/>
      <c r="B427" s="92"/>
    </row>
    <row r="428" spans="1:2" ht="14.4">
      <c r="A428" s="92"/>
      <c r="B428" s="92"/>
    </row>
    <row r="429" spans="1:2" ht="14.4">
      <c r="A429" s="92"/>
      <c r="B429" s="92"/>
    </row>
    <row r="430" spans="1:2" ht="14.4">
      <c r="A430" s="92"/>
      <c r="B430" s="92"/>
    </row>
    <row r="431" spans="1:2" ht="14.4">
      <c r="A431" s="92"/>
      <c r="B431" s="92"/>
    </row>
    <row r="432" spans="1:2" ht="14.4">
      <c r="A432" s="92"/>
      <c r="B432" s="92"/>
    </row>
    <row r="433" spans="1:2" ht="14.4">
      <c r="A433" s="92"/>
      <c r="B433" s="92"/>
    </row>
    <row r="434" spans="1:2" ht="14.4">
      <c r="A434" s="92"/>
      <c r="B434" s="92"/>
    </row>
    <row r="435" spans="1:2" ht="14.4">
      <c r="A435" s="92"/>
      <c r="B435" s="92"/>
    </row>
    <row r="436" spans="1:2" ht="14.4">
      <c r="A436" s="92"/>
      <c r="B436" s="92"/>
    </row>
    <row r="437" spans="1:2" ht="14.4">
      <c r="A437" s="92"/>
      <c r="B437" s="92"/>
    </row>
    <row r="438" spans="1:2" ht="14.4">
      <c r="A438" s="92"/>
      <c r="B438" s="92"/>
    </row>
    <row r="439" spans="1:2" ht="14.4">
      <c r="A439" s="92"/>
      <c r="B439" s="92"/>
    </row>
    <row r="440" spans="1:2" ht="14.4">
      <c r="A440" s="92"/>
      <c r="B440" s="92"/>
    </row>
    <row r="441" spans="1:2" ht="14.4">
      <c r="A441" s="92"/>
      <c r="B441" s="92"/>
    </row>
    <row r="442" spans="1:2" ht="14.4">
      <c r="A442" s="92"/>
      <c r="B442" s="92"/>
    </row>
    <row r="443" spans="1:2" ht="14.4">
      <c r="A443" s="92"/>
      <c r="B443" s="92"/>
    </row>
    <row r="444" spans="1:2" ht="14.4">
      <c r="A444" s="92"/>
      <c r="B444" s="92"/>
    </row>
    <row r="445" spans="1:2" ht="14.4">
      <c r="A445" s="92"/>
      <c r="B445" s="92"/>
    </row>
    <row r="446" spans="1:2" ht="14.4">
      <c r="A446" s="92"/>
      <c r="B446" s="92"/>
    </row>
    <row r="447" spans="1:2" ht="14.4">
      <c r="A447" s="92"/>
      <c r="B447" s="92"/>
    </row>
    <row r="448" spans="1:2" ht="14.4">
      <c r="A448" s="92"/>
      <c r="B448" s="92"/>
    </row>
    <row r="449" spans="1:2" ht="14.4">
      <c r="A449" s="92"/>
      <c r="B449" s="92"/>
    </row>
    <row r="450" spans="1:2" ht="14.4">
      <c r="A450" s="92"/>
      <c r="B450" s="92"/>
    </row>
    <row r="451" spans="1:2" ht="14.4">
      <c r="A451" s="92"/>
      <c r="B451" s="92"/>
    </row>
    <row r="452" spans="1:2" ht="14.4">
      <c r="A452" s="92"/>
      <c r="B452" s="92"/>
    </row>
    <row r="453" spans="1:2" ht="14.4">
      <c r="A453" s="92"/>
      <c r="B453" s="92"/>
    </row>
    <row r="454" spans="1:2" ht="14.4">
      <c r="A454" s="92"/>
      <c r="B454" s="92"/>
    </row>
    <row r="455" spans="1:2" ht="14.4">
      <c r="A455" s="92"/>
      <c r="B455" s="92"/>
    </row>
    <row r="456" spans="1:2" ht="14.4">
      <c r="A456" s="92"/>
      <c r="B456" s="92"/>
    </row>
    <row r="457" spans="1:2" ht="14.4">
      <c r="A457" s="92"/>
      <c r="B457" s="92"/>
    </row>
    <row r="458" spans="1:2" ht="14.4">
      <c r="A458" s="92"/>
      <c r="B458" s="92"/>
    </row>
    <row r="459" spans="1:2" ht="14.4">
      <c r="A459" s="92"/>
      <c r="B459" s="92"/>
    </row>
    <row r="460" spans="1:2" ht="14.4">
      <c r="A460" s="92"/>
      <c r="B460" s="92"/>
    </row>
    <row r="461" spans="1:2" ht="14.4">
      <c r="A461" s="92"/>
      <c r="B461" s="92"/>
    </row>
    <row r="462" spans="1:2" ht="14.4">
      <c r="A462" s="92"/>
      <c r="B462" s="92"/>
    </row>
    <row r="463" spans="1:2" ht="14.4">
      <c r="A463" s="92"/>
      <c r="B463" s="92"/>
    </row>
    <row r="464" spans="1:2" ht="14.4">
      <c r="A464" s="92"/>
      <c r="B464" s="92"/>
    </row>
    <row r="465" spans="1:2" ht="14.4">
      <c r="A465" s="92"/>
      <c r="B465" s="92"/>
    </row>
    <row r="466" spans="1:2" ht="14.4">
      <c r="A466" s="92"/>
      <c r="B466" s="92"/>
    </row>
    <row r="467" spans="1:2" ht="14.4">
      <c r="A467" s="92"/>
      <c r="B467" s="92"/>
    </row>
    <row r="468" spans="1:2" ht="14.4">
      <c r="A468" s="92"/>
      <c r="B468" s="92"/>
    </row>
    <row r="469" spans="1:2" ht="14.4">
      <c r="A469" s="92"/>
      <c r="B469" s="92"/>
    </row>
    <row r="470" spans="1:2" ht="14.4">
      <c r="A470" s="92"/>
      <c r="B470" s="92"/>
    </row>
    <row r="471" spans="1:2" ht="14.4">
      <c r="A471" s="92"/>
      <c r="B471" s="92"/>
    </row>
    <row r="472" spans="1:2" ht="14.4">
      <c r="A472" s="92"/>
      <c r="B472" s="92"/>
    </row>
    <row r="473" spans="1:2" ht="14.4">
      <c r="A473" s="92"/>
      <c r="B473" s="92"/>
    </row>
    <row r="474" spans="1:2" ht="14.4">
      <c r="A474" s="92"/>
      <c r="B474" s="92"/>
    </row>
    <row r="475" spans="1:2" ht="14.4">
      <c r="A475" s="92"/>
      <c r="B475" s="92"/>
    </row>
    <row r="476" spans="1:2" ht="14.4">
      <c r="A476" s="92"/>
      <c r="B476" s="92"/>
    </row>
    <row r="477" spans="1:2" ht="14.4">
      <c r="A477" s="92"/>
      <c r="B477" s="92"/>
    </row>
    <row r="478" spans="1:2" ht="14.4">
      <c r="A478" s="92"/>
      <c r="B478" s="92"/>
    </row>
    <row r="479" spans="1:2" ht="14.4">
      <c r="A479" s="92"/>
      <c r="B479" s="92"/>
    </row>
    <row r="480" spans="1:2" ht="14.4">
      <c r="A480" s="92"/>
      <c r="B480" s="92"/>
    </row>
    <row r="481" spans="1:2" ht="14.4">
      <c r="A481" s="92"/>
      <c r="B481" s="92"/>
    </row>
    <row r="482" spans="1:2" ht="14.4">
      <c r="A482" s="92"/>
      <c r="B482" s="92"/>
    </row>
    <row r="483" spans="1:2" ht="14.4">
      <c r="A483" s="92"/>
      <c r="B483" s="92"/>
    </row>
    <row r="484" spans="1:2" ht="14.4">
      <c r="A484" s="92"/>
      <c r="B484" s="92"/>
    </row>
    <row r="485" spans="1:2" ht="14.4">
      <c r="A485" s="92"/>
      <c r="B485" s="92"/>
    </row>
    <row r="486" spans="1:2" ht="14.4">
      <c r="A486" s="92"/>
      <c r="B486" s="92"/>
    </row>
    <row r="487" spans="1:2" ht="14.4">
      <c r="A487" s="92"/>
      <c r="B487" s="92"/>
    </row>
    <row r="488" spans="1:2" ht="14.4">
      <c r="A488" s="92"/>
      <c r="B488" s="92"/>
    </row>
    <row r="489" spans="1:2" ht="14.4">
      <c r="A489" s="92"/>
      <c r="B489" s="92"/>
    </row>
    <row r="490" spans="1:2" ht="14.4">
      <c r="A490" s="92"/>
      <c r="B490" s="92"/>
    </row>
    <row r="491" spans="1:2" ht="14.4">
      <c r="A491" s="92"/>
      <c r="B491" s="92"/>
    </row>
    <row r="492" spans="1:2" ht="14.4">
      <c r="A492" s="92"/>
      <c r="B492" s="92"/>
    </row>
    <row r="493" spans="1:2" ht="14.4">
      <c r="A493" s="92"/>
      <c r="B493" s="92"/>
    </row>
    <row r="494" spans="1:2" ht="14.4">
      <c r="A494" s="92"/>
      <c r="B494" s="92"/>
    </row>
    <row r="495" spans="1:2" ht="14.4">
      <c r="A495" s="92"/>
      <c r="B495" s="92"/>
    </row>
    <row r="496" spans="1:2" ht="14.4">
      <c r="A496" s="92"/>
      <c r="B496" s="92"/>
    </row>
    <row r="497" spans="1:2" ht="14.4">
      <c r="A497" s="92"/>
      <c r="B497" s="92"/>
    </row>
    <row r="498" spans="1:2" ht="14.4">
      <c r="A498" s="92"/>
      <c r="B498" s="92"/>
    </row>
    <row r="499" spans="1:2" ht="14.4">
      <c r="A499" s="92"/>
      <c r="B499" s="92"/>
    </row>
    <row r="500" spans="1:2" ht="14.4">
      <c r="A500" s="92"/>
      <c r="B500" s="92"/>
    </row>
    <row r="501" spans="1:2" ht="14.4">
      <c r="A501" s="92"/>
      <c r="B501" s="92"/>
    </row>
    <row r="502" spans="1:2" ht="14.4">
      <c r="A502" s="92"/>
      <c r="B502" s="92"/>
    </row>
    <row r="503" spans="1:2" ht="14.4">
      <c r="A503" s="92"/>
      <c r="B503" s="92"/>
    </row>
    <row r="504" spans="1:2" ht="14.4">
      <c r="A504" s="92"/>
      <c r="B504" s="92"/>
    </row>
    <row r="505" spans="1:2" ht="14.4">
      <c r="A505" s="92"/>
      <c r="B505" s="92"/>
    </row>
    <row r="506" spans="1:2" ht="14.4">
      <c r="A506" s="92"/>
      <c r="B506" s="92"/>
    </row>
    <row r="507" spans="1:2" ht="14.4">
      <c r="A507" s="92"/>
      <c r="B507" s="92"/>
    </row>
    <row r="508" spans="1:2" ht="14.4">
      <c r="A508" s="92"/>
      <c r="B508" s="92"/>
    </row>
    <row r="509" spans="1:2" ht="14.4">
      <c r="A509" s="92"/>
      <c r="B509" s="92"/>
    </row>
    <row r="510" spans="1:2" ht="14.4">
      <c r="A510" s="92"/>
      <c r="B510" s="92"/>
    </row>
    <row r="511" spans="1:2" ht="14.4">
      <c r="A511" s="92"/>
      <c r="B511" s="92"/>
    </row>
    <row r="512" spans="1:2" ht="14.4">
      <c r="A512" s="92"/>
      <c r="B512" s="92"/>
    </row>
    <row r="513" spans="1:2" ht="14.4">
      <c r="A513" s="92"/>
      <c r="B513" s="92"/>
    </row>
    <row r="514" spans="1:2" ht="14.4">
      <c r="A514" s="92"/>
      <c r="B514" s="92"/>
    </row>
    <row r="515" spans="1:2" ht="14.4">
      <c r="A515" s="92"/>
      <c r="B515" s="92"/>
    </row>
    <row r="516" spans="1:2" ht="14.4">
      <c r="A516" s="92"/>
      <c r="B516" s="92"/>
    </row>
    <row r="517" spans="1:2" ht="14.4">
      <c r="A517" s="92"/>
      <c r="B517" s="92"/>
    </row>
    <row r="518" spans="1:2" ht="14.4">
      <c r="A518" s="92"/>
      <c r="B518" s="92"/>
    </row>
    <row r="519" spans="1:2" ht="14.4">
      <c r="A519" s="92"/>
      <c r="B519" s="92"/>
    </row>
    <row r="520" spans="1:2" ht="14.4">
      <c r="A520" s="92"/>
      <c r="B520" s="92"/>
    </row>
    <row r="521" spans="1:2" ht="14.4">
      <c r="A521" s="92"/>
      <c r="B521" s="92"/>
    </row>
    <row r="522" spans="1:2" ht="14.4">
      <c r="A522" s="92"/>
      <c r="B522" s="92"/>
    </row>
    <row r="523" spans="1:2" ht="14.4">
      <c r="A523" s="92"/>
      <c r="B523" s="92"/>
    </row>
    <row r="524" spans="1:2" ht="14.4">
      <c r="A524" s="92"/>
      <c r="B524" s="92"/>
    </row>
    <row r="525" spans="1:2" ht="14.4">
      <c r="A525" s="92"/>
      <c r="B525" s="92"/>
    </row>
    <row r="526" spans="1:2" ht="14.4">
      <c r="A526" s="92"/>
      <c r="B526" s="92"/>
    </row>
    <row r="527" spans="1:2" ht="14.4">
      <c r="A527" s="92"/>
      <c r="B527" s="92"/>
    </row>
    <row r="528" spans="1:2" ht="14.4">
      <c r="A528" s="92"/>
      <c r="B528" s="92"/>
    </row>
    <row r="529" spans="1:2" ht="14.4">
      <c r="A529" s="92"/>
      <c r="B529" s="92"/>
    </row>
    <row r="530" spans="1:2" ht="14.4">
      <c r="A530" s="92"/>
      <c r="B530" s="92"/>
    </row>
    <row r="531" spans="1:2" ht="14.4">
      <c r="A531" s="92"/>
      <c r="B531" s="92"/>
    </row>
    <row r="532" spans="1:2" ht="14.4">
      <c r="A532" s="92"/>
      <c r="B532" s="92"/>
    </row>
    <row r="533" spans="1:2" ht="14.4">
      <c r="A533" s="92"/>
      <c r="B533" s="92"/>
    </row>
    <row r="534" spans="1:2" ht="14.4">
      <c r="A534" s="92"/>
      <c r="B534" s="92"/>
    </row>
    <row r="535" spans="1:2" ht="14.4">
      <c r="A535" s="92"/>
      <c r="B535" s="92"/>
    </row>
    <row r="536" spans="1:2" ht="14.4">
      <c r="A536" s="92"/>
      <c r="B536" s="92"/>
    </row>
    <row r="537" spans="1:2" ht="14.4">
      <c r="A537" s="92"/>
      <c r="B537" s="92"/>
    </row>
    <row r="538" spans="1:2" ht="14.4">
      <c r="A538" s="92"/>
      <c r="B538" s="92"/>
    </row>
    <row r="539" spans="1:2" ht="14.4">
      <c r="A539" s="92"/>
      <c r="B539" s="92"/>
    </row>
    <row r="540" spans="1:2" ht="14.4">
      <c r="A540" s="92"/>
      <c r="B540" s="92"/>
    </row>
    <row r="541" spans="1:2" ht="14.4">
      <c r="A541" s="92"/>
      <c r="B541" s="92"/>
    </row>
    <row r="542" spans="1:2" ht="14.4">
      <c r="A542" s="92"/>
      <c r="B542" s="92"/>
    </row>
    <row r="543" spans="1:2" ht="14.4">
      <c r="A543" s="92"/>
      <c r="B543" s="92"/>
    </row>
    <row r="544" spans="1:2" ht="14.4">
      <c r="A544" s="92"/>
      <c r="B544" s="92"/>
    </row>
    <row r="545" spans="1:2" ht="14.4">
      <c r="A545" s="92"/>
      <c r="B545" s="92"/>
    </row>
    <row r="546" spans="1:2" ht="14.4">
      <c r="A546" s="92"/>
      <c r="B546" s="92"/>
    </row>
    <row r="547" spans="1:2" ht="14.4">
      <c r="A547" s="92"/>
      <c r="B547" s="92"/>
    </row>
    <row r="548" spans="1:2" ht="14.4">
      <c r="A548" s="92"/>
      <c r="B548" s="92"/>
    </row>
    <row r="549" spans="1:2" ht="14.4">
      <c r="A549" s="92"/>
      <c r="B549" s="92"/>
    </row>
    <row r="550" spans="1:2" ht="14.4">
      <c r="A550" s="92"/>
      <c r="B550" s="92"/>
    </row>
    <row r="551" spans="1:2" ht="14.4">
      <c r="A551" s="92"/>
      <c r="B551" s="92"/>
    </row>
    <row r="552" spans="1:2" ht="14.4">
      <c r="A552" s="92"/>
      <c r="B552" s="92"/>
    </row>
    <row r="553" spans="1:2" ht="14.4">
      <c r="A553" s="92"/>
      <c r="B553" s="92"/>
    </row>
    <row r="554" spans="1:2" ht="14.4">
      <c r="A554" s="92"/>
      <c r="B554" s="92"/>
    </row>
    <row r="555" spans="1:2" ht="14.4">
      <c r="A555" s="92"/>
      <c r="B555" s="92"/>
    </row>
    <row r="556" spans="1:2" ht="14.4">
      <c r="A556" s="92"/>
      <c r="B556" s="92"/>
    </row>
    <row r="557" spans="1:2" ht="14.4">
      <c r="A557" s="92"/>
      <c r="B557" s="92"/>
    </row>
    <row r="558" spans="1:2" ht="14.4">
      <c r="A558" s="92"/>
      <c r="B558" s="92"/>
    </row>
    <row r="559" spans="1:2" ht="14.4">
      <c r="A559" s="92"/>
      <c r="B559" s="92"/>
    </row>
    <row r="560" spans="1:2" ht="14.4">
      <c r="A560" s="92"/>
      <c r="B560" s="92"/>
    </row>
    <row r="561" spans="1:2" ht="14.4">
      <c r="A561" s="92"/>
      <c r="B561" s="92"/>
    </row>
    <row r="562" spans="1:2" ht="14.4">
      <c r="A562" s="92"/>
      <c r="B562" s="92"/>
    </row>
    <row r="563" spans="1:2" ht="14.4">
      <c r="A563" s="92"/>
      <c r="B563" s="92"/>
    </row>
    <row r="564" spans="1:2" ht="14.4">
      <c r="A564" s="92"/>
      <c r="B564" s="92"/>
    </row>
    <row r="565" spans="1:2" ht="14.4">
      <c r="A565" s="92"/>
      <c r="B565" s="92"/>
    </row>
    <row r="566" spans="1:2" ht="14.4">
      <c r="A566" s="92"/>
      <c r="B566" s="92"/>
    </row>
    <row r="567" spans="1:2" ht="14.4">
      <c r="A567" s="92"/>
      <c r="B567" s="92"/>
    </row>
    <row r="568" spans="1:2" ht="14.4">
      <c r="A568" s="92"/>
      <c r="B568" s="92"/>
    </row>
    <row r="569" spans="1:2" ht="14.4">
      <c r="A569" s="92"/>
      <c r="B569" s="92"/>
    </row>
    <row r="570" spans="1:2" ht="14.4">
      <c r="A570" s="92"/>
      <c r="B570" s="92"/>
    </row>
    <row r="571" spans="1:2" ht="14.4">
      <c r="A571" s="92"/>
      <c r="B571" s="92"/>
    </row>
    <row r="572" spans="1:2" ht="14.4">
      <c r="A572" s="92"/>
      <c r="B572" s="92"/>
    </row>
    <row r="573" spans="1:2" ht="14.4">
      <c r="A573" s="92"/>
      <c r="B573" s="92"/>
    </row>
    <row r="574" spans="1:2" ht="14.4">
      <c r="A574" s="92"/>
      <c r="B574" s="92"/>
    </row>
    <row r="575" spans="1:2" ht="14.4">
      <c r="A575" s="92"/>
      <c r="B575" s="92"/>
    </row>
    <row r="576" spans="1:2" ht="14.4">
      <c r="A576" s="92"/>
      <c r="B576" s="92"/>
    </row>
    <row r="577" spans="1:2" ht="14.4">
      <c r="A577" s="92"/>
      <c r="B577" s="92"/>
    </row>
    <row r="578" spans="1:2" ht="14.4">
      <c r="A578" s="92"/>
      <c r="B578" s="92"/>
    </row>
    <row r="579" spans="1:2" ht="14.4">
      <c r="A579" s="92"/>
      <c r="B579" s="92"/>
    </row>
    <row r="580" spans="1:2" ht="14.4">
      <c r="A580" s="92"/>
      <c r="B580" s="92"/>
    </row>
    <row r="581" spans="1:2" ht="14.4">
      <c r="A581" s="92"/>
      <c r="B581" s="92"/>
    </row>
    <row r="582" spans="1:2" ht="14.4">
      <c r="A582" s="92"/>
      <c r="B582" s="92"/>
    </row>
    <row r="583" spans="1:2" ht="14.4">
      <c r="A583" s="92"/>
      <c r="B583" s="92"/>
    </row>
    <row r="584" spans="1:2" ht="14.4">
      <c r="A584" s="92"/>
      <c r="B584" s="92"/>
    </row>
    <row r="585" spans="1:2" ht="14.4">
      <c r="A585" s="92"/>
      <c r="B585" s="92"/>
    </row>
    <row r="586" spans="1:2" ht="14.4">
      <c r="A586" s="92"/>
      <c r="B586" s="92"/>
    </row>
    <row r="587" spans="1:2" ht="14.4">
      <c r="A587" s="92"/>
      <c r="B587" s="92"/>
    </row>
    <row r="588" spans="1:2" ht="14.4">
      <c r="A588" s="92"/>
      <c r="B588" s="92"/>
    </row>
    <row r="589" spans="1:2" ht="14.4">
      <c r="A589" s="92"/>
      <c r="B589" s="92"/>
    </row>
    <row r="590" spans="1:2" ht="14.4">
      <c r="A590" s="92"/>
      <c r="B590" s="92"/>
    </row>
    <row r="591" spans="1:2" ht="14.4">
      <c r="A591" s="92"/>
      <c r="B591" s="92"/>
    </row>
    <row r="592" spans="1:2" ht="14.4">
      <c r="A592" s="92"/>
      <c r="B592" s="92"/>
    </row>
    <row r="593" spans="1:2" ht="14.4">
      <c r="A593" s="92"/>
      <c r="B593" s="92"/>
    </row>
    <row r="594" spans="1:2" ht="14.4">
      <c r="A594" s="92"/>
      <c r="B594" s="92"/>
    </row>
    <row r="595" spans="1:2" ht="14.4">
      <c r="A595" s="92"/>
      <c r="B595" s="92"/>
    </row>
    <row r="596" spans="1:2" ht="14.4">
      <c r="A596" s="92"/>
      <c r="B596" s="92"/>
    </row>
    <row r="597" spans="1:2" ht="14.4">
      <c r="A597" s="92"/>
      <c r="B597" s="92"/>
    </row>
    <row r="598" spans="1:2" ht="14.4">
      <c r="A598" s="92"/>
      <c r="B598" s="92"/>
    </row>
    <row r="599" spans="1:2" ht="14.4">
      <c r="A599" s="92"/>
      <c r="B599" s="92"/>
    </row>
    <row r="600" spans="1:2" ht="14.4">
      <c r="A600" s="92"/>
      <c r="B600" s="92"/>
    </row>
    <row r="601" spans="1:2" ht="14.4">
      <c r="A601" s="92"/>
      <c r="B601" s="92"/>
    </row>
    <row r="602" spans="1:2" ht="14.4">
      <c r="A602" s="92"/>
      <c r="B602" s="92"/>
    </row>
    <row r="603" spans="1:2" ht="14.4">
      <c r="A603" s="92"/>
      <c r="B603" s="92"/>
    </row>
    <row r="604" spans="1:2" ht="14.4">
      <c r="A604" s="92"/>
      <c r="B604" s="92"/>
    </row>
    <row r="605" spans="1:2" ht="14.4">
      <c r="A605" s="92"/>
      <c r="B605" s="92"/>
    </row>
    <row r="606" spans="1:2" ht="14.4">
      <c r="A606" s="92"/>
      <c r="B606" s="92"/>
    </row>
    <row r="607" spans="1:2" ht="14.4">
      <c r="A607" s="92"/>
      <c r="B607" s="92"/>
    </row>
    <row r="608" spans="1:2" ht="14.4">
      <c r="A608" s="92"/>
      <c r="B608" s="92"/>
    </row>
    <row r="609" spans="1:2" ht="14.4">
      <c r="A609" s="92"/>
      <c r="B609" s="92"/>
    </row>
    <row r="610" spans="1:2" ht="14.4">
      <c r="A610" s="92"/>
      <c r="B610" s="92"/>
    </row>
    <row r="611" spans="1:2" ht="14.4">
      <c r="A611" s="92"/>
      <c r="B611" s="92"/>
    </row>
    <row r="612" spans="1:2" ht="14.4">
      <c r="A612" s="92"/>
      <c r="B612" s="92"/>
    </row>
    <row r="613" spans="1:2" ht="14.4">
      <c r="A613" s="92"/>
      <c r="B613" s="92"/>
    </row>
    <row r="614" spans="1:2" ht="14.4">
      <c r="A614" s="92"/>
      <c r="B614" s="92"/>
    </row>
    <row r="615" spans="1:2" ht="14.4">
      <c r="A615" s="92"/>
      <c r="B615" s="92"/>
    </row>
    <row r="616" spans="1:2" ht="14.4">
      <c r="A616" s="92"/>
      <c r="B616" s="92"/>
    </row>
    <row r="617" spans="1:2" ht="14.4">
      <c r="A617" s="92"/>
      <c r="B617" s="92"/>
    </row>
    <row r="618" spans="1:2" ht="14.4">
      <c r="A618" s="92"/>
      <c r="B618" s="92"/>
    </row>
    <row r="619" spans="1:2" ht="14.4">
      <c r="A619" s="92"/>
      <c r="B619" s="92"/>
    </row>
    <row r="620" spans="1:2" ht="14.4">
      <c r="A620" s="92"/>
      <c r="B620" s="92"/>
    </row>
    <row r="621" spans="1:2" ht="14.4">
      <c r="A621" s="92"/>
      <c r="B621" s="92"/>
    </row>
    <row r="622" spans="1:2" ht="14.4">
      <c r="A622" s="92"/>
      <c r="B622" s="92"/>
    </row>
    <row r="623" spans="1:2" ht="14.4">
      <c r="A623" s="92"/>
      <c r="B623" s="92"/>
    </row>
    <row r="624" spans="1:2" ht="14.4">
      <c r="A624" s="92"/>
      <c r="B624" s="92"/>
    </row>
    <row r="625" spans="1:2" ht="14.4">
      <c r="A625" s="92"/>
      <c r="B625" s="92"/>
    </row>
    <row r="626" spans="1:2" ht="14.4">
      <c r="A626" s="92"/>
      <c r="B626" s="92"/>
    </row>
    <row r="627" spans="1:2" ht="14.4">
      <c r="A627" s="92"/>
      <c r="B627" s="92"/>
    </row>
    <row r="628" spans="1:2" ht="14.4">
      <c r="A628" s="92"/>
      <c r="B628" s="92"/>
    </row>
    <row r="629" spans="1:2" ht="14.4">
      <c r="A629" s="92"/>
      <c r="B629" s="92"/>
    </row>
    <row r="630" spans="1:2" ht="14.4">
      <c r="A630" s="92"/>
      <c r="B630" s="92"/>
    </row>
    <row r="631" spans="1:2" ht="14.4">
      <c r="A631" s="92"/>
      <c r="B631" s="92"/>
    </row>
    <row r="632" spans="1:2" ht="14.4">
      <c r="A632" s="92"/>
      <c r="B632" s="92"/>
    </row>
    <row r="633" spans="1:2" ht="14.4">
      <c r="A633" s="92"/>
      <c r="B633" s="92"/>
    </row>
    <row r="634" spans="1:2" ht="14.4">
      <c r="A634" s="92"/>
      <c r="B634" s="92"/>
    </row>
    <row r="635" spans="1:2" ht="14.4">
      <c r="A635" s="92"/>
      <c r="B635" s="92"/>
    </row>
    <row r="636" spans="1:2" ht="14.4">
      <c r="A636" s="92"/>
      <c r="B636" s="92"/>
    </row>
    <row r="637" spans="1:2" ht="14.4">
      <c r="A637" s="92"/>
      <c r="B637" s="92"/>
    </row>
    <row r="638" spans="1:2" ht="14.4">
      <c r="A638" s="92"/>
      <c r="B638" s="92"/>
    </row>
    <row r="639" spans="1:2" ht="14.4">
      <c r="A639" s="92"/>
      <c r="B639" s="92"/>
    </row>
    <row r="640" spans="1:2" ht="14.4">
      <c r="A640" s="92"/>
      <c r="B640" s="92"/>
    </row>
    <row r="641" spans="1:2" ht="14.4">
      <c r="A641" s="92"/>
      <c r="B641" s="92"/>
    </row>
    <row r="642" spans="1:2" ht="14.4">
      <c r="A642" s="92"/>
      <c r="B642" s="92"/>
    </row>
    <row r="643" spans="1:2" ht="14.4">
      <c r="A643" s="92"/>
      <c r="B643" s="92"/>
    </row>
    <row r="644" spans="1:2" ht="14.4">
      <c r="A644" s="92"/>
      <c r="B644" s="92"/>
    </row>
    <row r="645" spans="1:2" ht="14.4">
      <c r="A645" s="92"/>
      <c r="B645" s="92"/>
    </row>
    <row r="646" spans="1:2" ht="14.4">
      <c r="A646" s="92"/>
      <c r="B646" s="92"/>
    </row>
    <row r="647" spans="1:2" ht="14.4">
      <c r="A647" s="92"/>
      <c r="B647" s="92"/>
    </row>
    <row r="648" spans="1:2" ht="14.4">
      <c r="A648" s="92"/>
      <c r="B648" s="92"/>
    </row>
    <row r="649" spans="1:2" ht="14.4">
      <c r="A649" s="92"/>
      <c r="B649" s="92"/>
    </row>
    <row r="650" spans="1:2" ht="14.4">
      <c r="A650" s="92"/>
      <c r="B650" s="92"/>
    </row>
    <row r="651" spans="1:2" ht="14.4">
      <c r="A651" s="92"/>
      <c r="B651" s="92"/>
    </row>
    <row r="652" spans="1:2" ht="14.4">
      <c r="A652" s="92"/>
      <c r="B652" s="92"/>
    </row>
    <row r="653" spans="1:2" ht="14.4">
      <c r="A653" s="92"/>
      <c r="B653" s="92"/>
    </row>
    <row r="654" spans="1:2" ht="14.4">
      <c r="A654" s="92"/>
      <c r="B654" s="92"/>
    </row>
    <row r="655" spans="1:2" ht="14.4">
      <c r="A655" s="92"/>
      <c r="B655" s="92"/>
    </row>
    <row r="656" spans="1:2" ht="14.4">
      <c r="A656" s="92"/>
      <c r="B656" s="92"/>
    </row>
    <row r="657" spans="1:2" ht="14.4">
      <c r="A657" s="92"/>
      <c r="B657" s="92"/>
    </row>
    <row r="658" spans="1:2" ht="14.4">
      <c r="A658" s="92"/>
      <c r="B658" s="92"/>
    </row>
    <row r="659" spans="1:2" ht="14.4">
      <c r="A659" s="92"/>
      <c r="B659" s="92"/>
    </row>
    <row r="660" spans="1:2" ht="14.4">
      <c r="A660" s="92"/>
      <c r="B660" s="92"/>
    </row>
    <row r="661" spans="1:2" ht="14.4">
      <c r="A661" s="92"/>
      <c r="B661" s="92"/>
    </row>
    <row r="662" spans="1:2" ht="14.4">
      <c r="A662" s="92"/>
      <c r="B662" s="92"/>
    </row>
    <row r="663" spans="1:2" ht="14.4">
      <c r="A663" s="92"/>
      <c r="B663" s="92"/>
    </row>
    <row r="664" spans="1:2" ht="14.4">
      <c r="A664" s="92"/>
      <c r="B664" s="92"/>
    </row>
    <row r="665" spans="1:2" ht="14.4">
      <c r="A665" s="92"/>
      <c r="B665" s="92"/>
    </row>
    <row r="666" spans="1:2" ht="14.4">
      <c r="A666" s="92"/>
      <c r="B666" s="92"/>
    </row>
    <row r="667" spans="1:2" ht="14.4">
      <c r="A667" s="92"/>
      <c r="B667" s="92"/>
    </row>
    <row r="668" spans="1:2" ht="14.4">
      <c r="A668" s="92"/>
      <c r="B668" s="92"/>
    </row>
    <row r="669" spans="1:2" ht="14.4">
      <c r="A669" s="92"/>
      <c r="B669" s="92"/>
    </row>
    <row r="670" spans="1:2" ht="14.4">
      <c r="A670" s="92"/>
      <c r="B670" s="92"/>
    </row>
    <row r="671" spans="1:2" ht="14.4">
      <c r="A671" s="92"/>
      <c r="B671" s="92"/>
    </row>
    <row r="672" spans="1:2" ht="14.4">
      <c r="A672" s="92"/>
      <c r="B672" s="92"/>
    </row>
    <row r="673" spans="1:2" ht="14.4">
      <c r="A673" s="92"/>
      <c r="B673" s="92"/>
    </row>
    <row r="674" spans="1:2" ht="14.4">
      <c r="A674" s="92"/>
      <c r="B674" s="92"/>
    </row>
    <row r="675" spans="1:2" ht="14.4">
      <c r="A675" s="92"/>
      <c r="B675" s="92"/>
    </row>
    <row r="676" spans="1:2" ht="14.4">
      <c r="A676" s="92"/>
      <c r="B676" s="92"/>
    </row>
    <row r="677" spans="1:2" ht="14.4">
      <c r="A677" s="92"/>
      <c r="B677" s="92"/>
    </row>
    <row r="678" spans="1:2" ht="14.4">
      <c r="A678" s="92"/>
      <c r="B678" s="92"/>
    </row>
    <row r="679" spans="1:2" ht="14.4">
      <c r="A679" s="92"/>
      <c r="B679" s="92"/>
    </row>
    <row r="680" spans="1:2" ht="14.4">
      <c r="A680" s="92"/>
      <c r="B680" s="92"/>
    </row>
    <row r="681" spans="1:2" ht="14.4">
      <c r="A681" s="92"/>
      <c r="B681" s="92"/>
    </row>
    <row r="682" spans="1:2" ht="14.4">
      <c r="A682" s="92"/>
      <c r="B682" s="92"/>
    </row>
    <row r="683" spans="1:2" ht="14.4">
      <c r="A683" s="92"/>
      <c r="B683" s="92"/>
    </row>
    <row r="684" spans="1:2" ht="14.4">
      <c r="A684" s="92"/>
      <c r="B684" s="92"/>
    </row>
    <row r="685" spans="1:2" ht="14.4">
      <c r="A685" s="92"/>
      <c r="B685" s="92"/>
    </row>
    <row r="686" spans="1:2" ht="14.4">
      <c r="A686" s="92"/>
      <c r="B686" s="92"/>
    </row>
    <row r="687" spans="1:2" ht="14.4">
      <c r="A687" s="92"/>
      <c r="B687" s="92"/>
    </row>
    <row r="688" spans="1:2" ht="14.4">
      <c r="A688" s="92"/>
      <c r="B688" s="92"/>
    </row>
    <row r="689" spans="1:2" ht="14.4">
      <c r="A689" s="92"/>
      <c r="B689" s="92"/>
    </row>
    <row r="690" spans="1:2" ht="14.4">
      <c r="A690" s="92"/>
      <c r="B690" s="92"/>
    </row>
    <row r="691" spans="1:2" ht="14.4">
      <c r="A691" s="92"/>
      <c r="B691" s="92"/>
    </row>
    <row r="692" spans="1:2" ht="14.4">
      <c r="A692" s="92"/>
      <c r="B692" s="92"/>
    </row>
    <row r="693" spans="1:2" ht="14.4">
      <c r="A693" s="92"/>
      <c r="B693" s="92"/>
    </row>
    <row r="694" spans="1:2" ht="14.4">
      <c r="A694" s="92"/>
      <c r="B694" s="92"/>
    </row>
    <row r="695" spans="1:2" ht="14.4">
      <c r="A695" s="92"/>
      <c r="B695" s="92"/>
    </row>
    <row r="696" spans="1:2" ht="14.4">
      <c r="A696" s="92"/>
      <c r="B696" s="92"/>
    </row>
    <row r="697" spans="1:2" ht="14.4">
      <c r="A697" s="92"/>
      <c r="B697" s="92"/>
    </row>
    <row r="698" spans="1:2" ht="14.4">
      <c r="A698" s="92"/>
      <c r="B698" s="92"/>
    </row>
    <row r="699" spans="1:2" ht="14.4">
      <c r="A699" s="92"/>
      <c r="B699" s="92"/>
    </row>
    <row r="700" spans="1:2" ht="14.4">
      <c r="A700" s="92"/>
      <c r="B700" s="92"/>
    </row>
    <row r="701" spans="1:2" ht="14.4">
      <c r="A701" s="92"/>
      <c r="B701" s="92"/>
    </row>
    <row r="702" spans="1:2" ht="14.4">
      <c r="A702" s="92"/>
      <c r="B702" s="92"/>
    </row>
    <row r="703" spans="1:2" ht="14.4">
      <c r="A703" s="92"/>
      <c r="B703" s="92"/>
    </row>
    <row r="704" spans="1:2" ht="14.4">
      <c r="A704" s="92"/>
      <c r="B704" s="92"/>
    </row>
    <row r="705" spans="1:2" ht="14.4">
      <c r="A705" s="92"/>
      <c r="B705" s="92"/>
    </row>
    <row r="706" spans="1:2" ht="14.4">
      <c r="A706" s="92"/>
      <c r="B706" s="92"/>
    </row>
    <row r="707" spans="1:2" ht="14.4">
      <c r="A707" s="92"/>
      <c r="B707" s="92"/>
    </row>
    <row r="708" spans="1:2" ht="14.4">
      <c r="A708" s="92"/>
      <c r="B708" s="92"/>
    </row>
    <row r="709" spans="1:2" ht="14.4">
      <c r="A709" s="92"/>
      <c r="B709" s="92"/>
    </row>
    <row r="710" spans="1:2" ht="14.4">
      <c r="A710" s="92"/>
      <c r="B710" s="92"/>
    </row>
    <row r="711" spans="1:2" ht="14.4">
      <c r="A711" s="92"/>
      <c r="B711" s="92"/>
    </row>
    <row r="712" spans="1:2" ht="14.4">
      <c r="A712" s="92"/>
      <c r="B712" s="92"/>
    </row>
    <row r="713" spans="1:2" ht="14.4">
      <c r="A713" s="92"/>
      <c r="B713" s="92"/>
    </row>
    <row r="714" spans="1:2" ht="14.4">
      <c r="A714" s="92"/>
      <c r="B714" s="92"/>
    </row>
    <row r="715" spans="1:2" ht="14.4">
      <c r="A715" s="92"/>
      <c r="B715" s="92"/>
    </row>
    <row r="716" spans="1:2" ht="14.4">
      <c r="A716" s="92"/>
      <c r="B716" s="92"/>
    </row>
    <row r="717" spans="1:2" ht="14.4">
      <c r="A717" s="92"/>
      <c r="B717" s="92"/>
    </row>
    <row r="718" spans="1:2" ht="14.4">
      <c r="A718" s="92"/>
      <c r="B718" s="92"/>
    </row>
    <row r="719" spans="1:2" ht="14.4">
      <c r="A719" s="92"/>
      <c r="B719" s="92"/>
    </row>
    <row r="720" spans="1:2" ht="14.4">
      <c r="A720" s="92"/>
      <c r="B720" s="92"/>
    </row>
    <row r="721" spans="1:2" ht="14.4">
      <c r="A721" s="92"/>
      <c r="B721" s="92"/>
    </row>
    <row r="722" spans="1:2" ht="14.4">
      <c r="A722" s="92"/>
      <c r="B722" s="92"/>
    </row>
    <row r="723" spans="1:2" ht="14.4">
      <c r="A723" s="92"/>
      <c r="B723" s="92"/>
    </row>
    <row r="724" spans="1:2" ht="14.4">
      <c r="A724" s="92"/>
      <c r="B724" s="92"/>
    </row>
    <row r="725" spans="1:2" ht="14.4">
      <c r="A725" s="92"/>
      <c r="B725" s="92"/>
    </row>
    <row r="726" spans="1:2" ht="14.4">
      <c r="A726" s="92"/>
      <c r="B726" s="92"/>
    </row>
    <row r="727" spans="1:2" ht="14.4">
      <c r="A727" s="92"/>
      <c r="B727" s="92"/>
    </row>
    <row r="728" spans="1:2" ht="14.4">
      <c r="A728" s="92"/>
      <c r="B728" s="92"/>
    </row>
    <row r="729" spans="1:2" ht="14.4">
      <c r="A729" s="92"/>
      <c r="B729" s="92"/>
    </row>
    <row r="730" spans="1:2" ht="14.4">
      <c r="A730" s="92"/>
      <c r="B730" s="92"/>
    </row>
    <row r="731" spans="1:2" ht="14.4">
      <c r="A731" s="92"/>
      <c r="B731" s="92"/>
    </row>
    <row r="732" spans="1:2" ht="14.4">
      <c r="A732" s="92"/>
      <c r="B732" s="92"/>
    </row>
    <row r="733" spans="1:2" ht="14.4">
      <c r="A733" s="92"/>
      <c r="B733" s="92"/>
    </row>
    <row r="734" spans="1:2" ht="14.4">
      <c r="A734" s="92"/>
      <c r="B734" s="92"/>
    </row>
    <row r="735" spans="1:2" ht="14.4">
      <c r="A735" s="92"/>
      <c r="B735" s="92"/>
    </row>
    <row r="736" spans="1:2" ht="14.4">
      <c r="A736" s="92"/>
      <c r="B736" s="92"/>
    </row>
    <row r="737" spans="1:2" ht="14.4">
      <c r="A737" s="92"/>
      <c r="B737" s="92"/>
    </row>
    <row r="738" spans="1:2" ht="14.4">
      <c r="A738" s="92"/>
      <c r="B738" s="92"/>
    </row>
    <row r="739" spans="1:2" ht="14.4">
      <c r="A739" s="92"/>
      <c r="B739" s="92"/>
    </row>
    <row r="740" spans="1:2" ht="14.4">
      <c r="A740" s="92"/>
      <c r="B740" s="92"/>
    </row>
    <row r="741" spans="1:2" ht="14.4">
      <c r="A741" s="92"/>
      <c r="B741" s="92"/>
    </row>
    <row r="742" spans="1:2" ht="14.4">
      <c r="A742" s="92"/>
      <c r="B742" s="92"/>
    </row>
    <row r="743" spans="1:2" ht="14.4">
      <c r="A743" s="92"/>
      <c r="B743" s="92"/>
    </row>
    <row r="744" spans="1:2" ht="14.4">
      <c r="A744" s="92"/>
      <c r="B744" s="92"/>
    </row>
    <row r="745" spans="1:2" ht="14.4">
      <c r="A745" s="92"/>
      <c r="B745" s="92"/>
    </row>
    <row r="746" spans="1:2" ht="14.4">
      <c r="A746" s="92"/>
      <c r="B746" s="92"/>
    </row>
    <row r="747" spans="1:2" ht="14.4">
      <c r="A747" s="92"/>
      <c r="B747" s="92"/>
    </row>
    <row r="748" spans="1:2" ht="14.4">
      <c r="A748" s="92"/>
      <c r="B748" s="92"/>
    </row>
    <row r="749" spans="1:2" ht="14.4">
      <c r="A749" s="92"/>
      <c r="B749" s="92"/>
    </row>
    <row r="750" spans="1:2" ht="14.4">
      <c r="A750" s="92"/>
      <c r="B750" s="92"/>
    </row>
    <row r="751" spans="1:2" ht="14.4">
      <c r="A751" s="92"/>
      <c r="B751" s="92"/>
    </row>
    <row r="752" spans="1:2" ht="14.4">
      <c r="A752" s="92"/>
      <c r="B752" s="92"/>
    </row>
    <row r="753" spans="1:2" ht="14.4">
      <c r="A753" s="92"/>
      <c r="B753" s="92"/>
    </row>
    <row r="754" spans="1:2" ht="14.4">
      <c r="A754" s="92"/>
      <c r="B754" s="92"/>
    </row>
    <row r="755" spans="1:2" ht="14.4">
      <c r="A755" s="92"/>
      <c r="B755" s="92"/>
    </row>
    <row r="756" spans="1:2" ht="14.4">
      <c r="A756" s="92"/>
      <c r="B756" s="92"/>
    </row>
    <row r="757" spans="1:2" ht="14.4">
      <c r="A757" s="92"/>
      <c r="B757" s="92"/>
    </row>
    <row r="758" spans="1:2" ht="14.4">
      <c r="A758" s="92"/>
      <c r="B758" s="92"/>
    </row>
    <row r="759" spans="1:2" ht="14.4">
      <c r="A759" s="92"/>
      <c r="B759" s="92"/>
    </row>
    <row r="760" spans="1:2" ht="14.4">
      <c r="A760" s="92"/>
      <c r="B760" s="92"/>
    </row>
    <row r="761" spans="1:2" ht="14.4">
      <c r="A761" s="92"/>
      <c r="B761" s="92"/>
    </row>
    <row r="762" spans="1:2" ht="14.4">
      <c r="A762" s="92"/>
      <c r="B762" s="92"/>
    </row>
    <row r="763" spans="1:2" ht="14.4">
      <c r="A763" s="92"/>
      <c r="B763" s="92"/>
    </row>
    <row r="764" spans="1:2" ht="14.4">
      <c r="A764" s="92"/>
      <c r="B764" s="92"/>
    </row>
    <row r="765" spans="1:2" ht="14.4">
      <c r="A765" s="92"/>
      <c r="B765" s="92"/>
    </row>
    <row r="766" spans="1:2" ht="14.4">
      <c r="A766" s="92"/>
      <c r="B766" s="92"/>
    </row>
    <row r="767" spans="1:2" ht="14.4">
      <c r="A767" s="92"/>
      <c r="B767" s="92"/>
    </row>
    <row r="768" spans="1:2" ht="14.4">
      <c r="A768" s="92"/>
      <c r="B768" s="92"/>
    </row>
    <row r="769" spans="1:2" ht="14.4">
      <c r="A769" s="92"/>
      <c r="B769" s="92"/>
    </row>
    <row r="770" spans="1:2" ht="14.4">
      <c r="A770" s="92"/>
      <c r="B770" s="92"/>
    </row>
    <row r="771" spans="1:2" ht="14.4">
      <c r="A771" s="92"/>
      <c r="B771" s="92"/>
    </row>
    <row r="772" spans="1:2" ht="14.4">
      <c r="A772" s="92"/>
      <c r="B772" s="92"/>
    </row>
    <row r="773" spans="1:2" ht="14.4">
      <c r="A773" s="92"/>
      <c r="B773" s="92"/>
    </row>
    <row r="774" spans="1:2" ht="14.4">
      <c r="A774" s="92"/>
      <c r="B774" s="92"/>
    </row>
    <row r="775" spans="1:2" ht="14.4">
      <c r="A775" s="92"/>
      <c r="B775" s="92"/>
    </row>
    <row r="776" spans="1:2" ht="14.4">
      <c r="A776" s="92"/>
      <c r="B776" s="92"/>
    </row>
    <row r="777" spans="1:2" ht="14.4">
      <c r="A777" s="92"/>
      <c r="B777" s="92"/>
    </row>
    <row r="778" spans="1:2" ht="14.4">
      <c r="A778" s="92"/>
      <c r="B778" s="92"/>
    </row>
    <row r="779" spans="1:2" ht="14.4">
      <c r="A779" s="92"/>
      <c r="B779" s="92"/>
    </row>
    <row r="780" spans="1:2" ht="14.4">
      <c r="A780" s="92"/>
      <c r="B780" s="92"/>
    </row>
    <row r="781" spans="1:2" ht="14.4">
      <c r="A781" s="92"/>
      <c r="B781" s="92"/>
    </row>
    <row r="782" spans="1:2" ht="14.4">
      <c r="A782" s="92"/>
      <c r="B782" s="92"/>
    </row>
    <row r="783" spans="1:2" ht="14.4">
      <c r="A783" s="92"/>
      <c r="B783" s="92"/>
    </row>
    <row r="784" spans="1:2" ht="14.4">
      <c r="A784" s="92"/>
      <c r="B784" s="92"/>
    </row>
    <row r="785" spans="1:2" ht="14.4">
      <c r="A785" s="92"/>
      <c r="B785" s="92"/>
    </row>
    <row r="786" spans="1:2" ht="14.4">
      <c r="A786" s="92"/>
      <c r="B786" s="92"/>
    </row>
    <row r="787" spans="1:2" ht="14.4">
      <c r="A787" s="92"/>
      <c r="B787" s="92"/>
    </row>
    <row r="788" spans="1:2" ht="14.4">
      <c r="A788" s="92"/>
      <c r="B788" s="92"/>
    </row>
    <row r="789" spans="1:2" ht="14.4">
      <c r="A789" s="92"/>
      <c r="B789" s="92"/>
    </row>
    <row r="790" spans="1:2" ht="14.4">
      <c r="A790" s="92"/>
      <c r="B790" s="92"/>
    </row>
    <row r="791" spans="1:2" ht="14.4">
      <c r="A791" s="92"/>
      <c r="B791" s="92"/>
    </row>
    <row r="792" spans="1:2" ht="14.4">
      <c r="A792" s="92"/>
      <c r="B792" s="92"/>
    </row>
    <row r="793" spans="1:2" ht="14.4">
      <c r="A793" s="92"/>
      <c r="B793" s="92"/>
    </row>
    <row r="794" spans="1:2" ht="14.4">
      <c r="A794" s="92"/>
      <c r="B794" s="92"/>
    </row>
    <row r="795" spans="1:2" ht="14.4">
      <c r="A795" s="92"/>
      <c r="B795" s="92"/>
    </row>
    <row r="796" spans="1:2" ht="14.4">
      <c r="A796" s="92"/>
      <c r="B796" s="92"/>
    </row>
    <row r="797" spans="1:2" ht="14.4">
      <c r="A797" s="92"/>
      <c r="B797" s="92"/>
    </row>
    <row r="798" spans="1:2" ht="14.4">
      <c r="A798" s="92"/>
      <c r="B798" s="92"/>
    </row>
    <row r="799" spans="1:2" ht="14.4">
      <c r="A799" s="92"/>
      <c r="B799" s="92"/>
    </row>
    <row r="800" spans="1:2" ht="14.4">
      <c r="A800" s="92"/>
      <c r="B800" s="92"/>
    </row>
    <row r="801" spans="1:2" ht="14.4">
      <c r="A801" s="92"/>
      <c r="B801" s="92"/>
    </row>
    <row r="802" spans="1:2" ht="14.4">
      <c r="A802" s="92"/>
      <c r="B802" s="92"/>
    </row>
    <row r="803" spans="1:2" ht="14.4">
      <c r="A803" s="92"/>
      <c r="B803" s="92"/>
    </row>
    <row r="804" spans="1:2" ht="14.4">
      <c r="A804" s="92"/>
      <c r="B804" s="92"/>
    </row>
    <row r="805" spans="1:2" ht="14.4">
      <c r="A805" s="92"/>
      <c r="B805" s="92"/>
    </row>
    <row r="806" spans="1:2" ht="14.4">
      <c r="A806" s="92"/>
      <c r="B806" s="92"/>
    </row>
    <row r="807" spans="1:2" ht="14.4">
      <c r="A807" s="92"/>
      <c r="B807" s="92"/>
    </row>
    <row r="808" spans="1:2" ht="14.4">
      <c r="A808" s="92"/>
      <c r="B808" s="92"/>
    </row>
    <row r="809" spans="1:2" ht="14.4">
      <c r="A809" s="92"/>
      <c r="B809" s="92"/>
    </row>
    <row r="810" spans="1:2" ht="14.4">
      <c r="A810" s="92"/>
      <c r="B810" s="92"/>
    </row>
    <row r="811" spans="1:2" ht="14.4">
      <c r="A811" s="92"/>
      <c r="B811" s="92"/>
    </row>
    <row r="812" spans="1:2" ht="14.4">
      <c r="A812" s="92"/>
      <c r="B812" s="92"/>
    </row>
    <row r="813" spans="1:2" ht="14.4">
      <c r="A813" s="92"/>
      <c r="B813" s="92"/>
    </row>
    <row r="814" spans="1:2" ht="14.4">
      <c r="A814" s="92"/>
      <c r="B814" s="92"/>
    </row>
    <row r="815" spans="1:2" ht="14.4">
      <c r="A815" s="92"/>
      <c r="B815" s="92"/>
    </row>
    <row r="816" spans="1:2" ht="14.4">
      <c r="A816" s="92"/>
      <c r="B816" s="92"/>
    </row>
    <row r="817" spans="1:2" ht="14.4">
      <c r="A817" s="92"/>
      <c r="B817" s="92"/>
    </row>
    <row r="818" spans="1:2" ht="14.4">
      <c r="A818" s="92"/>
      <c r="B818" s="92"/>
    </row>
    <row r="819" spans="1:2" ht="14.4">
      <c r="A819" s="92"/>
      <c r="B819" s="92"/>
    </row>
    <row r="820" spans="1:2" ht="14.4">
      <c r="A820" s="92"/>
      <c r="B820" s="92"/>
    </row>
    <row r="821" spans="1:2" ht="14.4">
      <c r="A821" s="92"/>
      <c r="B821" s="92"/>
    </row>
    <row r="822" spans="1:2" ht="14.4">
      <c r="A822" s="92"/>
      <c r="B822" s="92"/>
    </row>
    <row r="823" spans="1:2" ht="14.4">
      <c r="A823" s="92"/>
      <c r="B823" s="92"/>
    </row>
    <row r="824" spans="1:2" ht="14.4">
      <c r="A824" s="92"/>
      <c r="B824" s="92"/>
    </row>
    <row r="825" spans="1:2" ht="14.4">
      <c r="A825" s="92"/>
      <c r="B825" s="92"/>
    </row>
    <row r="826" spans="1:2" ht="14.4">
      <c r="A826" s="92"/>
      <c r="B826" s="92"/>
    </row>
    <row r="827" spans="1:2" ht="14.4">
      <c r="A827" s="92"/>
      <c r="B827" s="92"/>
    </row>
    <row r="828" spans="1:2" ht="14.4">
      <c r="A828" s="92"/>
      <c r="B828" s="92"/>
    </row>
    <row r="829" spans="1:2" ht="14.4">
      <c r="A829" s="92"/>
      <c r="B829" s="92"/>
    </row>
    <row r="830" spans="1:2" ht="14.4">
      <c r="A830" s="92"/>
      <c r="B830" s="92"/>
    </row>
    <row r="831" spans="1:2" ht="14.4">
      <c r="A831" s="92"/>
      <c r="B831" s="92"/>
    </row>
    <row r="832" spans="1:2" ht="14.4">
      <c r="A832" s="92"/>
      <c r="B832" s="92"/>
    </row>
    <row r="833" spans="1:2" ht="14.4">
      <c r="A833" s="92"/>
      <c r="B833" s="92"/>
    </row>
    <row r="834" spans="1:2" ht="14.4">
      <c r="A834" s="92"/>
      <c r="B834" s="92"/>
    </row>
    <row r="835" spans="1:2" ht="14.4">
      <c r="A835" s="92"/>
      <c r="B835" s="92"/>
    </row>
    <row r="836" spans="1:2" ht="14.4">
      <c r="A836" s="92"/>
      <c r="B836" s="92"/>
    </row>
    <row r="837" spans="1:2" ht="14.4">
      <c r="A837" s="92"/>
      <c r="B837" s="92"/>
    </row>
    <row r="838" spans="1:2" ht="14.4">
      <c r="A838" s="92"/>
      <c r="B838" s="92"/>
    </row>
    <row r="839" spans="1:2" ht="14.4">
      <c r="A839" s="92"/>
      <c r="B839" s="92"/>
    </row>
    <row r="840" spans="1:2" ht="14.4">
      <c r="A840" s="92"/>
      <c r="B840" s="92"/>
    </row>
    <row r="841" spans="1:2" ht="14.4">
      <c r="A841" s="92"/>
      <c r="B841" s="92"/>
    </row>
    <row r="842" spans="1:2" ht="14.4">
      <c r="A842" s="92"/>
      <c r="B842" s="92"/>
    </row>
    <row r="843" spans="1:2" ht="14.4">
      <c r="A843" s="92"/>
      <c r="B843" s="92"/>
    </row>
    <row r="844" spans="1:2" ht="14.4">
      <c r="A844" s="92"/>
      <c r="B844" s="92"/>
    </row>
    <row r="845" spans="1:2" ht="14.4">
      <c r="A845" s="92"/>
      <c r="B845" s="92"/>
    </row>
    <row r="846" spans="1:2" ht="14.4">
      <c r="A846" s="92"/>
      <c r="B846" s="92"/>
    </row>
    <row r="847" spans="1:2" ht="14.4">
      <c r="A847" s="92"/>
      <c r="B847" s="92"/>
    </row>
    <row r="848" spans="1:2" ht="14.4">
      <c r="A848" s="92"/>
      <c r="B848" s="92"/>
    </row>
    <row r="849" spans="1:2" ht="14.4">
      <c r="A849" s="92"/>
      <c r="B849" s="92"/>
    </row>
    <row r="850" spans="1:2" ht="14.4">
      <c r="A850" s="92"/>
      <c r="B850" s="92"/>
    </row>
    <row r="851" spans="1:2" ht="14.4">
      <c r="A851" s="92"/>
      <c r="B851" s="92"/>
    </row>
    <row r="852" spans="1:2" ht="14.4">
      <c r="A852" s="92"/>
      <c r="B852" s="92"/>
    </row>
    <row r="853" spans="1:2" ht="14.4">
      <c r="A853" s="92"/>
      <c r="B853" s="92"/>
    </row>
    <row r="854" spans="1:2" ht="14.4">
      <c r="A854" s="92"/>
      <c r="B854" s="92"/>
    </row>
    <row r="855" spans="1:2" ht="14.4">
      <c r="A855" s="92"/>
      <c r="B855" s="92"/>
    </row>
    <row r="856" spans="1:2" ht="14.4">
      <c r="A856" s="92"/>
      <c r="B856" s="92"/>
    </row>
    <row r="857" spans="1:2" ht="14.4">
      <c r="A857" s="92"/>
      <c r="B857" s="92"/>
    </row>
    <row r="858" spans="1:2" ht="14.4">
      <c r="A858" s="92"/>
      <c r="B858" s="92"/>
    </row>
    <row r="859" spans="1:2" ht="14.4">
      <c r="A859" s="92"/>
      <c r="B859" s="92"/>
    </row>
    <row r="860" spans="1:2" ht="14.4">
      <c r="A860" s="92"/>
      <c r="B860" s="92"/>
    </row>
    <row r="861" spans="1:2" ht="14.4">
      <c r="A861" s="92"/>
      <c r="B861" s="92"/>
    </row>
    <row r="862" spans="1:2" ht="14.4">
      <c r="A862" s="92"/>
      <c r="B862" s="92"/>
    </row>
    <row r="863" spans="1:2" ht="14.4">
      <c r="A863" s="92"/>
      <c r="B863" s="92"/>
    </row>
    <row r="864" spans="1:2" ht="14.4">
      <c r="A864" s="92"/>
      <c r="B864" s="92"/>
    </row>
    <row r="865" spans="1:2" ht="14.4">
      <c r="A865" s="92"/>
      <c r="B865" s="92"/>
    </row>
    <row r="866" spans="1:2" ht="14.4">
      <c r="A866" s="92"/>
      <c r="B866" s="92"/>
    </row>
    <row r="867" spans="1:2" ht="14.4">
      <c r="A867" s="92"/>
      <c r="B867" s="92"/>
    </row>
    <row r="868" spans="1:2" ht="14.4">
      <c r="A868" s="92"/>
      <c r="B868" s="92"/>
    </row>
    <row r="869" spans="1:2" ht="14.4">
      <c r="A869" s="92"/>
      <c r="B869" s="92"/>
    </row>
    <row r="870" spans="1:2" ht="14.4">
      <c r="A870" s="92"/>
      <c r="B870" s="92"/>
    </row>
    <row r="871" spans="1:2" ht="14.4">
      <c r="A871" s="92"/>
      <c r="B871" s="92"/>
    </row>
    <row r="872" spans="1:2" ht="14.4">
      <c r="A872" s="92"/>
      <c r="B872" s="92"/>
    </row>
    <row r="873" spans="1:2" ht="14.4">
      <c r="A873" s="92"/>
      <c r="B873" s="92"/>
    </row>
    <row r="874" spans="1:2" ht="14.4">
      <c r="A874" s="92"/>
      <c r="B874" s="92"/>
    </row>
    <row r="875" spans="1:2" ht="14.4">
      <c r="A875" s="92"/>
      <c r="B875" s="92"/>
    </row>
    <row r="876" spans="1:2" ht="14.4">
      <c r="A876" s="92"/>
      <c r="B876" s="92"/>
    </row>
    <row r="877" spans="1:2" ht="14.4">
      <c r="A877" s="92"/>
      <c r="B877" s="92"/>
    </row>
    <row r="878" spans="1:2" ht="14.4">
      <c r="A878" s="92"/>
      <c r="B878" s="92"/>
    </row>
    <row r="879" spans="1:2" ht="14.4">
      <c r="A879" s="92"/>
      <c r="B879" s="92"/>
    </row>
    <row r="880" spans="1:2" ht="14.4">
      <c r="A880" s="92"/>
      <c r="B880" s="92"/>
    </row>
    <row r="881" spans="1:2" ht="14.4">
      <c r="A881" s="92"/>
      <c r="B881" s="92"/>
    </row>
    <row r="882" spans="1:2" ht="14.4">
      <c r="A882" s="92"/>
      <c r="B882" s="92"/>
    </row>
    <row r="883" spans="1:2" ht="14.4">
      <c r="A883" s="92"/>
      <c r="B883" s="92"/>
    </row>
    <row r="884" spans="1:2" ht="14.4">
      <c r="A884" s="92"/>
      <c r="B884" s="92"/>
    </row>
    <row r="885" spans="1:2" ht="14.4">
      <c r="A885" s="92"/>
      <c r="B885" s="92"/>
    </row>
    <row r="886" spans="1:2" ht="14.4">
      <c r="A886" s="92"/>
      <c r="B886" s="92"/>
    </row>
    <row r="887" spans="1:2" ht="14.4">
      <c r="A887" s="92"/>
      <c r="B887" s="92"/>
    </row>
    <row r="888" spans="1:2" ht="14.4">
      <c r="A888" s="92"/>
      <c r="B888" s="92"/>
    </row>
    <row r="889" spans="1:2" ht="14.4">
      <c r="A889" s="92"/>
      <c r="B889" s="92"/>
    </row>
    <row r="890" spans="1:2" ht="14.4">
      <c r="A890" s="92"/>
      <c r="B890" s="92"/>
    </row>
    <row r="891" spans="1:2" ht="14.4">
      <c r="A891" s="92"/>
      <c r="B891" s="92"/>
    </row>
    <row r="892" spans="1:2" ht="14.4">
      <c r="A892" s="92"/>
      <c r="B892" s="92"/>
    </row>
    <row r="893" spans="1:2" ht="14.4">
      <c r="A893" s="92"/>
      <c r="B893" s="92"/>
    </row>
    <row r="894" spans="1:2" ht="14.4">
      <c r="A894" s="92"/>
      <c r="B894" s="92"/>
    </row>
    <row r="895" spans="1:2" ht="14.4">
      <c r="A895" s="92"/>
      <c r="B895" s="92"/>
    </row>
    <row r="896" spans="1:2" ht="14.4">
      <c r="A896" s="92"/>
      <c r="B896" s="92"/>
    </row>
    <row r="897" spans="1:2" ht="14.4">
      <c r="A897" s="92"/>
      <c r="B897" s="92"/>
    </row>
    <row r="898" spans="1:2" ht="14.4">
      <c r="A898" s="92"/>
      <c r="B898" s="92"/>
    </row>
    <row r="899" spans="1:2" ht="14.4">
      <c r="A899" s="92"/>
      <c r="B899" s="92"/>
    </row>
    <row r="900" spans="1:2" ht="14.4">
      <c r="A900" s="92"/>
      <c r="B900" s="92"/>
    </row>
    <row r="901" spans="1:2" ht="14.4">
      <c r="A901" s="92"/>
      <c r="B901" s="92"/>
    </row>
    <row r="902" spans="1:2" ht="14.4">
      <c r="A902" s="92"/>
      <c r="B902" s="92"/>
    </row>
    <row r="903" spans="1:2" ht="14.4">
      <c r="A903" s="92"/>
      <c r="B903" s="92"/>
    </row>
    <row r="904" spans="1:2" ht="14.4">
      <c r="A904" s="92"/>
      <c r="B904" s="92"/>
    </row>
    <row r="905" spans="1:2" ht="14.4">
      <c r="A905" s="92"/>
      <c r="B905" s="92"/>
    </row>
    <row r="906" spans="1:2" ht="14.4">
      <c r="A906" s="92"/>
      <c r="B906" s="92"/>
    </row>
    <row r="907" spans="1:2" ht="14.4">
      <c r="A907" s="92"/>
      <c r="B907" s="92"/>
    </row>
    <row r="908" spans="1:2" ht="14.4">
      <c r="A908" s="92"/>
      <c r="B908" s="92"/>
    </row>
    <row r="909" spans="1:2" ht="14.4">
      <c r="A909" s="92"/>
      <c r="B909" s="92"/>
    </row>
    <row r="910" spans="1:2" ht="14.4">
      <c r="A910" s="92"/>
      <c r="B910" s="92"/>
    </row>
    <row r="911" spans="1:2" ht="14.4">
      <c r="A911" s="92"/>
      <c r="B911" s="92"/>
    </row>
    <row r="912" spans="1:2" ht="14.4">
      <c r="A912" s="92"/>
      <c r="B912" s="92"/>
    </row>
    <row r="913" spans="1:2" ht="14.4">
      <c r="A913" s="92"/>
      <c r="B913" s="92"/>
    </row>
    <row r="914" spans="1:2" ht="14.4">
      <c r="A914" s="92"/>
      <c r="B914" s="92"/>
    </row>
    <row r="915" spans="1:2" ht="14.4">
      <c r="A915" s="92"/>
      <c r="B915" s="92"/>
    </row>
    <row r="916" spans="1:2" ht="14.4">
      <c r="A916" s="92"/>
      <c r="B916" s="92"/>
    </row>
    <row r="917" spans="1:2" ht="14.4">
      <c r="A917" s="92"/>
      <c r="B917" s="92"/>
    </row>
    <row r="918" spans="1:2" ht="14.4">
      <c r="A918" s="92"/>
      <c r="B918" s="92"/>
    </row>
    <row r="919" spans="1:2" ht="14.4">
      <c r="A919" s="92"/>
      <c r="B919" s="92"/>
    </row>
    <row r="920" spans="1:2" ht="14.4">
      <c r="A920" s="92"/>
      <c r="B920" s="92"/>
    </row>
    <row r="921" spans="1:2" ht="14.4">
      <c r="A921" s="92"/>
      <c r="B921" s="92"/>
    </row>
    <row r="922" spans="1:2" ht="14.4">
      <c r="A922" s="92"/>
      <c r="B922" s="92"/>
    </row>
    <row r="923" spans="1:2" ht="14.4">
      <c r="A923" s="92"/>
      <c r="B923" s="92"/>
    </row>
    <row r="924" spans="1:2" ht="14.4">
      <c r="A924" s="92"/>
      <c r="B924" s="92"/>
    </row>
    <row r="925" spans="1:2" ht="14.4">
      <c r="A925" s="92"/>
      <c r="B925" s="92"/>
    </row>
    <row r="926" spans="1:2" ht="14.4">
      <c r="A926" s="92"/>
      <c r="B926" s="92"/>
    </row>
    <row r="927" spans="1:2" ht="14.4">
      <c r="A927" s="92"/>
      <c r="B927" s="92"/>
    </row>
    <row r="928" spans="1:2" ht="14.4">
      <c r="A928" s="92"/>
      <c r="B928" s="92"/>
    </row>
    <row r="929" spans="1:2" ht="14.4">
      <c r="A929" s="92"/>
      <c r="B929" s="92"/>
    </row>
    <row r="930" spans="1:2" ht="14.4">
      <c r="A930" s="92"/>
      <c r="B930" s="92"/>
    </row>
    <row r="931" spans="1:2" ht="14.4">
      <c r="A931" s="92"/>
      <c r="B931" s="92"/>
    </row>
    <row r="932" spans="1:2" ht="14.4">
      <c r="A932" s="92"/>
      <c r="B932" s="92"/>
    </row>
    <row r="933" spans="1:2" ht="14.4">
      <c r="A933" s="92"/>
      <c r="B933" s="92"/>
    </row>
    <row r="934" spans="1:2" ht="14.4">
      <c r="A934" s="92"/>
      <c r="B934" s="92"/>
    </row>
    <row r="935" spans="1:2" ht="14.4">
      <c r="A935" s="92"/>
      <c r="B935" s="92"/>
    </row>
    <row r="936" spans="1:2" ht="14.4">
      <c r="A936" s="92"/>
      <c r="B936" s="92"/>
    </row>
    <row r="937" spans="1:2" ht="14.4">
      <c r="A937" s="92"/>
      <c r="B937" s="92"/>
    </row>
    <row r="938" spans="1:2" ht="14.4">
      <c r="A938" s="92"/>
      <c r="B938" s="92"/>
    </row>
    <row r="939" spans="1:2" ht="14.4">
      <c r="A939" s="92"/>
      <c r="B939" s="92"/>
    </row>
    <row r="940" spans="1:2" ht="14.4">
      <c r="A940" s="92"/>
      <c r="B940" s="92"/>
    </row>
    <row r="941" spans="1:2" ht="14.4">
      <c r="A941" s="92"/>
      <c r="B941" s="92"/>
    </row>
    <row r="942" spans="1:2" ht="14.4">
      <c r="A942" s="92"/>
      <c r="B942" s="92"/>
    </row>
    <row r="943" spans="1:2" ht="14.4">
      <c r="A943" s="92"/>
      <c r="B943" s="92"/>
    </row>
    <row r="944" spans="1:2" ht="14.4">
      <c r="A944" s="92"/>
      <c r="B944" s="92"/>
    </row>
    <row r="945" spans="1:2" ht="14.4">
      <c r="A945" s="92"/>
      <c r="B945" s="92"/>
    </row>
    <row r="946" spans="1:2" ht="14.4">
      <c r="A946" s="92"/>
      <c r="B946" s="92"/>
    </row>
    <row r="947" spans="1:2" ht="14.4">
      <c r="A947" s="92"/>
      <c r="B947" s="92"/>
    </row>
    <row r="948" spans="1:2" ht="14.4">
      <c r="A948" s="92"/>
      <c r="B948" s="92"/>
    </row>
    <row r="949" spans="1:2" ht="14.4">
      <c r="A949" s="92"/>
      <c r="B949" s="92"/>
    </row>
    <row r="950" spans="1:2" ht="14.4">
      <c r="A950" s="92"/>
      <c r="B950" s="92"/>
    </row>
    <row r="951" spans="1:2" ht="14.4">
      <c r="A951" s="92"/>
      <c r="B951" s="92"/>
    </row>
    <row r="952" spans="1:2" ht="14.4">
      <c r="A952" s="92"/>
      <c r="B952" s="92"/>
    </row>
    <row r="953" spans="1:2" ht="14.4">
      <c r="A953" s="92"/>
      <c r="B953" s="92"/>
    </row>
    <row r="954" spans="1:2" ht="14.4">
      <c r="A954" s="92"/>
      <c r="B954" s="92"/>
    </row>
    <row r="955" spans="1:2" ht="14.4">
      <c r="A955" s="92"/>
      <c r="B955" s="92"/>
    </row>
    <row r="956" spans="1:2" ht="14.4">
      <c r="A956" s="92"/>
      <c r="B956" s="92"/>
    </row>
    <row r="957" spans="1:2" ht="14.4">
      <c r="A957" s="92"/>
      <c r="B957" s="92"/>
    </row>
    <row r="958" spans="1:2" ht="14.4">
      <c r="A958" s="92"/>
      <c r="B958" s="92"/>
    </row>
    <row r="959" spans="1:2" ht="14.4">
      <c r="A959" s="92"/>
      <c r="B959" s="92"/>
    </row>
    <row r="960" spans="1:2" ht="14.4">
      <c r="A960" s="92"/>
      <c r="B960" s="92"/>
    </row>
    <row r="961" spans="1:2" ht="14.4">
      <c r="A961" s="92"/>
      <c r="B961" s="92"/>
    </row>
    <row r="962" spans="1:2" ht="14.4">
      <c r="A962" s="92"/>
      <c r="B962" s="92"/>
    </row>
    <row r="963" spans="1:2" ht="14.4">
      <c r="A963" s="92"/>
      <c r="B963" s="92"/>
    </row>
    <row r="964" spans="1:2" ht="14.4">
      <c r="A964" s="92"/>
      <c r="B964" s="92"/>
    </row>
    <row r="965" spans="1:2" ht="14.4">
      <c r="A965" s="92"/>
      <c r="B965" s="92"/>
    </row>
    <row r="966" spans="1:2" ht="14.4">
      <c r="A966" s="92"/>
      <c r="B966" s="92"/>
    </row>
    <row r="967" spans="1:2" ht="14.4">
      <c r="A967" s="92"/>
      <c r="B967" s="92"/>
    </row>
    <row r="968" spans="1:2" ht="14.4">
      <c r="A968" s="92"/>
      <c r="B968" s="92"/>
    </row>
    <row r="969" spans="1:2" ht="14.4">
      <c r="A969" s="92"/>
      <c r="B969" s="92"/>
    </row>
    <row r="970" spans="1:2" ht="14.4">
      <c r="A970" s="92"/>
      <c r="B970" s="92"/>
    </row>
    <row r="971" spans="1:2" ht="14.4">
      <c r="A971" s="92"/>
      <c r="B971" s="92"/>
    </row>
    <row r="972" spans="1:2" ht="14.4">
      <c r="A972" s="92"/>
      <c r="B972" s="92"/>
    </row>
    <row r="973" spans="1:2" ht="14.4">
      <c r="A973" s="92"/>
      <c r="B973" s="92"/>
    </row>
    <row r="974" spans="1:2" ht="14.4">
      <c r="A974" s="92"/>
      <c r="B974" s="92"/>
    </row>
    <row r="975" spans="1:2" ht="14.4">
      <c r="A975" s="92"/>
      <c r="B975" s="92"/>
    </row>
    <row r="976" spans="1:2" ht="14.4">
      <c r="A976" s="92"/>
      <c r="B976" s="92"/>
    </row>
    <row r="977" spans="1:2" ht="14.4">
      <c r="A977" s="92"/>
      <c r="B977" s="92"/>
    </row>
    <row r="978" spans="1:2" ht="14.4">
      <c r="A978" s="92"/>
      <c r="B978" s="92"/>
    </row>
    <row r="979" spans="1:2" ht="14.4">
      <c r="A979" s="92"/>
      <c r="B979" s="92"/>
    </row>
    <row r="980" spans="1:2" ht="14.4">
      <c r="A980" s="92"/>
      <c r="B980" s="92"/>
    </row>
    <row r="981" spans="1:2" ht="14.4">
      <c r="A981" s="92"/>
      <c r="B981" s="92"/>
    </row>
    <row r="982" spans="1:2" ht="14.4">
      <c r="A982" s="92"/>
      <c r="B982" s="92"/>
    </row>
    <row r="983" spans="1:2" ht="14.4">
      <c r="A983" s="92"/>
      <c r="B983" s="92"/>
    </row>
    <row r="984" spans="1:2" ht="14.4">
      <c r="A984" s="92"/>
      <c r="B984" s="92"/>
    </row>
    <row r="985" spans="1:2" ht="14.4">
      <c r="A985" s="92"/>
      <c r="B985" s="92"/>
    </row>
    <row r="986" spans="1:2" ht="14.4">
      <c r="A986" s="92"/>
      <c r="B986" s="92"/>
    </row>
    <row r="987" spans="1:2" ht="14.4">
      <c r="A987" s="92"/>
      <c r="B987" s="92"/>
    </row>
    <row r="988" spans="1:2" ht="14.4">
      <c r="A988" s="92"/>
      <c r="B988" s="92"/>
    </row>
    <row r="989" spans="1:2" ht="14.4">
      <c r="A989" s="92"/>
      <c r="B989" s="92"/>
    </row>
    <row r="990" spans="1:2" ht="14.4">
      <c r="A990" s="92"/>
      <c r="B990" s="92"/>
    </row>
    <row r="991" spans="1:2" ht="14.4">
      <c r="A991" s="92"/>
      <c r="B991" s="92"/>
    </row>
    <row r="992" spans="1:2" ht="14.4">
      <c r="A992" s="92"/>
      <c r="B992" s="92"/>
    </row>
    <row r="993" spans="1:2" ht="14.4">
      <c r="A993" s="92"/>
      <c r="B993" s="92"/>
    </row>
    <row r="994" spans="1:2" ht="14.4">
      <c r="A994" s="92"/>
      <c r="B994" s="92"/>
    </row>
    <row r="995" spans="1:2" ht="14.4">
      <c r="A995" s="92"/>
      <c r="B995" s="92"/>
    </row>
    <row r="996" spans="1:2" ht="14.4">
      <c r="A996" s="92"/>
      <c r="B996" s="92"/>
    </row>
    <row r="997" spans="1:2" ht="14.4">
      <c r="A997" s="92"/>
      <c r="B997" s="92"/>
    </row>
    <row r="998" spans="1:2" ht="14.4">
      <c r="A998" s="92"/>
      <c r="B998" s="92"/>
    </row>
    <row r="999" spans="1:2" ht="14.4">
      <c r="A999" s="92"/>
      <c r="B999" s="92"/>
    </row>
    <row r="1000" spans="1:2" ht="14.4">
      <c r="A1000" s="92"/>
      <c r="B1000" s="92"/>
    </row>
  </sheetData>
  <mergeCells count="32">
    <mergeCell ref="S24:Y24"/>
    <mergeCell ref="AE24:AK24"/>
    <mergeCell ref="G6:M6"/>
    <mergeCell ref="S6:Y6"/>
    <mergeCell ref="AE6:AK6"/>
    <mergeCell ref="G13:M13"/>
    <mergeCell ref="S13:Y13"/>
    <mergeCell ref="AE13:AK13"/>
    <mergeCell ref="G24:M24"/>
    <mergeCell ref="S49:Y49"/>
    <mergeCell ref="AE49:AK49"/>
    <mergeCell ref="G31:M31"/>
    <mergeCell ref="S31:Y31"/>
    <mergeCell ref="AE31:AK31"/>
    <mergeCell ref="G38:M38"/>
    <mergeCell ref="S38:Y38"/>
    <mergeCell ref="AE38:AK38"/>
    <mergeCell ref="G49:M49"/>
    <mergeCell ref="G88:M88"/>
    <mergeCell ref="G95:M95"/>
    <mergeCell ref="G56:M56"/>
    <mergeCell ref="S56:Y56"/>
    <mergeCell ref="AE56:AK56"/>
    <mergeCell ref="G63:M63"/>
    <mergeCell ref="S63:Y63"/>
    <mergeCell ref="AE63:AK63"/>
    <mergeCell ref="G70:M70"/>
    <mergeCell ref="S70:Y70"/>
    <mergeCell ref="AE70:AK70"/>
    <mergeCell ref="S77:Y77"/>
    <mergeCell ref="G81:M81"/>
    <mergeCell ref="S84:Y8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outlinePr summaryBelow="0" summaryRight="0"/>
  </sheetPr>
  <dimension ref="B1:H103"/>
  <sheetViews>
    <sheetView showGridLines="0" workbookViewId="0">
      <pane ySplit="3" topLeftCell="A4" activePane="bottomLeft" state="frozen"/>
      <selection pane="bottomLeft" activeCell="H12" sqref="H12"/>
    </sheetView>
  </sheetViews>
  <sheetFormatPr defaultColWidth="12.6640625" defaultRowHeight="15.75" customHeight="1"/>
  <cols>
    <col min="1" max="1" width="0.33203125" customWidth="1"/>
  </cols>
  <sheetData>
    <row r="1" spans="2:8" ht="3.75" customHeight="1"/>
    <row r="2" spans="2:8" ht="13.8">
      <c r="B2" s="1"/>
      <c r="C2" s="2" t="s">
        <v>0</v>
      </c>
      <c r="D2" s="423" t="s">
        <v>1</v>
      </c>
      <c r="E2" s="419"/>
      <c r="F2" s="419"/>
      <c r="G2" s="419"/>
      <c r="H2" s="417"/>
    </row>
    <row r="3" spans="2:8" ht="13.2"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13.2">
      <c r="B4" s="5" t="s">
        <v>9</v>
      </c>
      <c r="C4" s="6" t="str">
        <f>VLOOKUP(B4,'население 2023'!C:D,2,0)</f>
        <v>СПб</v>
      </c>
      <c r="D4" s="7">
        <v>1.2999999999999999E-2</v>
      </c>
      <c r="E4" s="8">
        <v>756818</v>
      </c>
      <c r="F4" s="8">
        <v>8098</v>
      </c>
      <c r="G4" s="8">
        <v>0</v>
      </c>
      <c r="H4" s="8">
        <v>764916</v>
      </c>
    </row>
    <row r="5" spans="2:8" ht="13.2">
      <c r="B5" s="5" t="s">
        <v>10</v>
      </c>
      <c r="C5" s="6" t="str">
        <f>VLOOKUP(B5,'население 2023'!C:D,2,0)</f>
        <v>Екб</v>
      </c>
      <c r="D5" s="7">
        <v>0.05</v>
      </c>
      <c r="E5" s="8">
        <v>698190</v>
      </c>
      <c r="F5" s="8">
        <v>18906</v>
      </c>
      <c r="G5" s="8">
        <v>0</v>
      </c>
      <c r="H5" s="8">
        <v>717096</v>
      </c>
    </row>
    <row r="6" spans="2:8" ht="13.2">
      <c r="B6" s="5" t="s">
        <v>11</v>
      </c>
      <c r="C6" s="6" t="str">
        <f>VLOOKUP(B6,'население 2023'!C:D,2,0)</f>
        <v>НиНо</v>
      </c>
      <c r="D6" s="7">
        <v>9.1999999999999998E-2</v>
      </c>
      <c r="E6" s="8">
        <v>475066</v>
      </c>
      <c r="F6" s="8">
        <v>32126</v>
      </c>
      <c r="G6" s="8">
        <v>0</v>
      </c>
      <c r="H6" s="8">
        <v>507191</v>
      </c>
    </row>
    <row r="7" spans="2:8" ht="13.2">
      <c r="B7" s="5" t="s">
        <v>12</v>
      </c>
      <c r="C7" s="6" t="str">
        <f>VLOOKUP(B7,'население 2023'!C:D,2,0)</f>
        <v>Нск</v>
      </c>
      <c r="D7" s="7">
        <v>2.7E-2</v>
      </c>
      <c r="E7" s="8">
        <v>321639</v>
      </c>
      <c r="F7" s="8">
        <v>91550</v>
      </c>
      <c r="G7" s="8">
        <v>0</v>
      </c>
      <c r="H7" s="8">
        <v>415189</v>
      </c>
    </row>
    <row r="8" spans="2:8" ht="13.2">
      <c r="B8" s="5" t="s">
        <v>13</v>
      </c>
      <c r="C8" s="6" t="str">
        <f>VLOOKUP(B8,'население 2023'!C:D,2,0)</f>
        <v>Краснодар</v>
      </c>
      <c r="D8" s="7">
        <v>1.4999999999999999E-2</v>
      </c>
      <c r="E8" s="8">
        <v>253000</v>
      </c>
      <c r="F8" s="8">
        <v>39950</v>
      </c>
      <c r="G8" s="8">
        <v>0</v>
      </c>
      <c r="H8" s="8">
        <v>294699</v>
      </c>
    </row>
    <row r="9" spans="2:8" ht="13.2">
      <c r="B9" s="5" t="s">
        <v>14</v>
      </c>
      <c r="C9" s="6" t="str">
        <f>VLOOKUP(B9,'население 2023'!C:D,2,0)</f>
        <v>Пермь</v>
      </c>
      <c r="D9" s="7">
        <v>8.2000000000000003E-2</v>
      </c>
      <c r="E9" s="8">
        <v>246709</v>
      </c>
      <c r="F9" s="8">
        <v>43963</v>
      </c>
      <c r="G9" s="8">
        <v>0</v>
      </c>
      <c r="H9" s="8">
        <v>290672</v>
      </c>
    </row>
    <row r="10" spans="2:8" ht="13.2">
      <c r="B10" s="5" t="s">
        <v>15</v>
      </c>
      <c r="C10" s="6" t="str">
        <f>VLOOKUP(B10,'население 2023'!C:D,2,0)</f>
        <v>Самара</v>
      </c>
      <c r="D10" s="7">
        <v>5.6000000000000001E-2</v>
      </c>
      <c r="E10" s="8">
        <v>198851</v>
      </c>
      <c r="F10" s="8">
        <v>43859</v>
      </c>
      <c r="G10" s="8">
        <v>0</v>
      </c>
      <c r="H10" s="8">
        <v>242711</v>
      </c>
    </row>
    <row r="11" spans="2:8" ht="13.2">
      <c r="B11" s="5" t="s">
        <v>16</v>
      </c>
      <c r="C11" s="6" t="str">
        <f>VLOOKUP(B11,'население 2023'!C:D,2,0)</f>
        <v>Казань</v>
      </c>
      <c r="D11" s="7">
        <v>2.7E-2</v>
      </c>
      <c r="E11" s="8">
        <v>203000</v>
      </c>
      <c r="F11" s="8">
        <v>29646</v>
      </c>
      <c r="G11" s="8">
        <v>0</v>
      </c>
      <c r="H11" s="8">
        <v>232646</v>
      </c>
    </row>
    <row r="12" spans="2:8" ht="13.2">
      <c r="B12" s="5" t="s">
        <v>17</v>
      </c>
      <c r="C12" s="6" t="str">
        <f>VLOOKUP(B12,'население 2023'!C:D,2,0)</f>
        <v>РнД</v>
      </c>
      <c r="D12" s="7">
        <v>0.02</v>
      </c>
      <c r="E12" s="8">
        <v>177603</v>
      </c>
      <c r="F12" s="8">
        <v>17948</v>
      </c>
      <c r="G12" s="8">
        <v>0</v>
      </c>
      <c r="H12" s="8">
        <v>195551</v>
      </c>
    </row>
    <row r="13" spans="2:8" ht="13.2">
      <c r="B13" s="5" t="s">
        <v>18</v>
      </c>
      <c r="C13" s="6" t="str">
        <f>VLOOKUP(B13,'население 2023'!C:D,2,0)</f>
        <v>Влг</v>
      </c>
      <c r="D13" s="7">
        <v>7.0999999999999994E-2</v>
      </c>
      <c r="E13" s="8">
        <v>129219</v>
      </c>
      <c r="F13" s="8">
        <v>9543</v>
      </c>
      <c r="G13" s="8">
        <v>0</v>
      </c>
      <c r="H13" s="8">
        <v>138763</v>
      </c>
    </row>
    <row r="14" spans="2:8" ht="13.2">
      <c r="B14" s="5" t="s">
        <v>19</v>
      </c>
      <c r="C14" s="6" t="str">
        <f>VLOOKUP(B14,'население 2023'!C:D,2,0)</f>
        <v>Сочи</v>
      </c>
      <c r="D14" s="7">
        <v>8.8999999999999996E-2</v>
      </c>
      <c r="E14" s="8">
        <v>78595</v>
      </c>
      <c r="F14" s="8">
        <v>32947</v>
      </c>
      <c r="G14" s="8">
        <v>0</v>
      </c>
      <c r="H14" s="8">
        <v>111542</v>
      </c>
    </row>
    <row r="15" spans="2:8" ht="13.2">
      <c r="B15" s="5" t="s">
        <v>20</v>
      </c>
      <c r="C15" s="6" t="str">
        <f>VLOOKUP(B15,'население 2023'!C:D,2,0)</f>
        <v>Омск</v>
      </c>
      <c r="D15" s="7">
        <v>5.2999999999999999E-2</v>
      </c>
      <c r="E15" s="8">
        <v>103592</v>
      </c>
      <c r="F15" s="8">
        <v>3614</v>
      </c>
      <c r="G15" s="8">
        <v>0</v>
      </c>
      <c r="H15" s="8">
        <v>107206</v>
      </c>
    </row>
    <row r="16" spans="2:8" ht="13.2">
      <c r="B16" s="5" t="s">
        <v>21</v>
      </c>
      <c r="C16" s="6" t="str">
        <f>VLOOKUP(B16,'население 2023'!C:D,2,0)</f>
        <v>Члб</v>
      </c>
      <c r="D16" s="7">
        <v>1.7999999999999999E-2</v>
      </c>
      <c r="E16" s="8">
        <v>90265</v>
      </c>
      <c r="F16" s="8">
        <v>14926</v>
      </c>
      <c r="G16" s="8">
        <v>0</v>
      </c>
      <c r="H16" s="8">
        <v>105191</v>
      </c>
    </row>
    <row r="17" spans="2:8" ht="13.2">
      <c r="B17" s="5" t="s">
        <v>22</v>
      </c>
      <c r="C17" s="6" t="str">
        <f>VLOOKUP(B17,'население 2023'!C:D,2,0)</f>
        <v>Уфа</v>
      </c>
      <c r="D17" s="7">
        <v>2.8000000000000001E-2</v>
      </c>
      <c r="E17" s="8">
        <v>76599</v>
      </c>
      <c r="F17" s="8">
        <v>26409</v>
      </c>
      <c r="G17" s="8">
        <v>0</v>
      </c>
      <c r="H17" s="8">
        <v>103008</v>
      </c>
    </row>
    <row r="18" spans="2:8" ht="13.2">
      <c r="B18" s="5" t="s">
        <v>23</v>
      </c>
      <c r="C18" s="6" t="str">
        <f>VLOOKUP(B18,'население 2023'!C:D,2,0)</f>
        <v>Тюмень</v>
      </c>
      <c r="D18" s="7">
        <v>3.5000000000000003E-2</v>
      </c>
      <c r="E18" s="8">
        <v>85000</v>
      </c>
      <c r="F18" s="8">
        <v>8467</v>
      </c>
      <c r="G18" s="8">
        <v>0</v>
      </c>
      <c r="H18" s="8">
        <v>93467</v>
      </c>
    </row>
    <row r="19" spans="2:8" ht="13.2">
      <c r="B19" s="5" t="s">
        <v>24</v>
      </c>
      <c r="C19" s="6" t="str">
        <f>VLOOKUP(B19,'население 2023'!C:D,2,0)</f>
        <v>Калининград</v>
      </c>
      <c r="D19" s="7">
        <v>9.6000000000000002E-2</v>
      </c>
      <c r="E19" s="8">
        <v>74012</v>
      </c>
      <c r="F19" s="8">
        <v>15877</v>
      </c>
      <c r="G19" s="8">
        <v>0</v>
      </c>
      <c r="H19" s="8">
        <v>89889</v>
      </c>
    </row>
    <row r="20" spans="2:8" ht="13.2">
      <c r="B20" s="5" t="s">
        <v>25</v>
      </c>
      <c r="C20" s="6" t="str">
        <f>VLOOKUP(B20,'население 2023'!C:D,2,0)</f>
        <v>Саратов</v>
      </c>
      <c r="D20" s="7">
        <v>4.5999999999999999E-2</v>
      </c>
      <c r="E20" s="8">
        <v>55191</v>
      </c>
      <c r="F20" s="8">
        <v>19943</v>
      </c>
      <c r="G20" s="8">
        <v>0</v>
      </c>
      <c r="H20" s="8">
        <v>75134</v>
      </c>
    </row>
    <row r="21" spans="2:8" ht="13.2">
      <c r="B21" s="5" t="s">
        <v>26</v>
      </c>
      <c r="C21" s="6" t="str">
        <f>VLOOKUP(B21,'население 2023'!C:D,2,0)</f>
        <v>Москва</v>
      </c>
      <c r="D21" s="7">
        <v>0</v>
      </c>
      <c r="E21" s="8">
        <v>16626</v>
      </c>
      <c r="F21" s="8">
        <v>43582</v>
      </c>
      <c r="G21" s="8">
        <v>542</v>
      </c>
      <c r="H21" s="8">
        <v>60749</v>
      </c>
    </row>
    <row r="22" spans="2:8" ht="13.2">
      <c r="B22" s="5" t="s">
        <v>27</v>
      </c>
      <c r="C22" s="6" t="str">
        <f>VLOOKUP(B22,'население 2023'!C:D,2,0)</f>
        <v>Ставрополь</v>
      </c>
      <c r="D22" s="7">
        <v>0.161</v>
      </c>
      <c r="E22" s="8">
        <v>46788</v>
      </c>
      <c r="F22" s="8">
        <v>13603</v>
      </c>
      <c r="G22" s="8">
        <v>0</v>
      </c>
      <c r="H22" s="8">
        <v>60390</v>
      </c>
    </row>
    <row r="23" spans="2:8" ht="13.2">
      <c r="B23" s="5" t="s">
        <v>28</v>
      </c>
      <c r="C23" s="6" t="str">
        <f>VLOOKUP(B23,'население 2023'!C:D,2,0)</f>
        <v>Красноярск</v>
      </c>
      <c r="D23" s="7">
        <v>3.5000000000000003E-2</v>
      </c>
      <c r="E23" s="8">
        <v>49586</v>
      </c>
      <c r="F23" s="8">
        <v>3965</v>
      </c>
      <c r="G23" s="8">
        <v>0</v>
      </c>
      <c r="H23" s="8">
        <v>53551</v>
      </c>
    </row>
    <row r="24" spans="2:8" ht="13.2">
      <c r="B24" s="5" t="s">
        <v>29</v>
      </c>
      <c r="C24" s="6" t="str">
        <f>VLOOKUP(B24,'население 2023'!C:D,2,0)</f>
        <v>Иваново</v>
      </c>
      <c r="D24" s="7">
        <v>0.23799999999999999</v>
      </c>
      <c r="E24" s="8">
        <v>31829</v>
      </c>
      <c r="F24" s="8">
        <v>21417</v>
      </c>
      <c r="G24" s="8">
        <v>0</v>
      </c>
      <c r="H24" s="8">
        <v>53246</v>
      </c>
    </row>
    <row r="25" spans="2:8" ht="13.2">
      <c r="B25" s="5" t="s">
        <v>30</v>
      </c>
      <c r="C25" s="6" t="str">
        <f>VLOOKUP(B25,'население 2023'!C:D,2,0)</f>
        <v>Орел</v>
      </c>
      <c r="D25" s="7">
        <v>0.14599999999999999</v>
      </c>
      <c r="E25" s="8">
        <v>29400</v>
      </c>
      <c r="F25" s="8">
        <v>9513</v>
      </c>
      <c r="G25" s="8">
        <v>0</v>
      </c>
      <c r="H25" s="8">
        <v>38913</v>
      </c>
    </row>
    <row r="26" spans="2:8" ht="13.2">
      <c r="B26" s="5" t="s">
        <v>31</v>
      </c>
      <c r="C26" s="6" t="str">
        <f>VLOOKUP(B26,'население 2023'!C:D,2,0)</f>
        <v>Астрахань</v>
      </c>
      <c r="D26" s="7">
        <v>0.157</v>
      </c>
      <c r="E26" s="8">
        <v>27752</v>
      </c>
      <c r="F26" s="8">
        <v>6906</v>
      </c>
      <c r="G26" s="8">
        <v>0</v>
      </c>
      <c r="H26" s="8">
        <v>34659</v>
      </c>
    </row>
    <row r="27" spans="2:8" ht="13.2">
      <c r="B27" s="5" t="s">
        <v>32</v>
      </c>
      <c r="C27" s="6" t="str">
        <f>VLOOKUP(B27,'население 2023'!C:D,2,0)</f>
        <v>Тольятти</v>
      </c>
      <c r="D27" s="7">
        <v>0.15</v>
      </c>
      <c r="E27" s="8">
        <v>27400</v>
      </c>
      <c r="F27" s="8">
        <v>5884</v>
      </c>
      <c r="G27" s="8">
        <v>0</v>
      </c>
      <c r="H27" s="8">
        <v>33284</v>
      </c>
    </row>
    <row r="28" spans="2:8" ht="13.2">
      <c r="B28" s="5" t="s">
        <v>33</v>
      </c>
      <c r="C28" s="6" t="str">
        <f>VLOOKUP(B28,'население 2023'!C:D,2,0)</f>
        <v>Воронеж</v>
      </c>
      <c r="D28" s="7">
        <v>0.01</v>
      </c>
      <c r="E28" s="8">
        <v>26347</v>
      </c>
      <c r="F28" s="8">
        <v>6780</v>
      </c>
      <c r="G28" s="8">
        <v>0</v>
      </c>
      <c r="H28" s="8">
        <v>33126</v>
      </c>
    </row>
    <row r="29" spans="2:8" ht="13.2">
      <c r="B29" s="5" t="s">
        <v>34</v>
      </c>
      <c r="C29" s="6" t="str">
        <f>VLOOKUP(B29,'население 2023'!C:D,2,0)</f>
        <v>Иркутск</v>
      </c>
      <c r="D29" s="7">
        <v>7.2999999999999995E-2</v>
      </c>
      <c r="E29" s="8">
        <v>25900</v>
      </c>
      <c r="F29" s="8">
        <v>4585</v>
      </c>
      <c r="G29" s="8">
        <v>0</v>
      </c>
      <c r="H29" s="8">
        <v>30485</v>
      </c>
    </row>
    <row r="30" spans="2:8" ht="13.2">
      <c r="B30" s="5" t="s">
        <v>35</v>
      </c>
      <c r="C30" s="6" t="e">
        <f>VLOOKUP(B30,'население 2023'!C:D,2,0)</f>
        <v>#N/A</v>
      </c>
      <c r="D30" s="7">
        <v>6.0999999999999999E-2</v>
      </c>
      <c r="E30" s="8">
        <v>22914</v>
      </c>
      <c r="F30" s="8">
        <v>3489</v>
      </c>
      <c r="G30" s="8">
        <v>0</v>
      </c>
      <c r="H30" s="8">
        <v>26402</v>
      </c>
    </row>
    <row r="31" spans="2:8" ht="13.2">
      <c r="B31" s="5" t="s">
        <v>36</v>
      </c>
      <c r="C31" s="6" t="str">
        <f>VLOOKUP(B31,'население 2023'!C:D,2,0)</f>
        <v>Оренбург</v>
      </c>
      <c r="D31" s="7">
        <v>0.13300000000000001</v>
      </c>
      <c r="E31" s="8">
        <v>18600</v>
      </c>
      <c r="F31" s="8">
        <v>6129</v>
      </c>
      <c r="G31" s="8">
        <v>0</v>
      </c>
      <c r="H31" s="8">
        <v>24729</v>
      </c>
    </row>
    <row r="32" spans="2:8" ht="13.2">
      <c r="B32" s="5" t="s">
        <v>37</v>
      </c>
      <c r="C32" s="6" t="str">
        <f>VLOOKUP(B32,'население 2023'!C:D,2,0)</f>
        <v>Набережные Челны</v>
      </c>
      <c r="D32" s="7">
        <v>0.185</v>
      </c>
      <c r="E32" s="8">
        <v>13857</v>
      </c>
      <c r="F32" s="8">
        <v>9782</v>
      </c>
      <c r="G32" s="8">
        <v>0</v>
      </c>
      <c r="H32" s="8">
        <v>23640</v>
      </c>
    </row>
    <row r="33" spans="2:8" ht="13.2">
      <c r="B33" s="5" t="s">
        <v>38</v>
      </c>
      <c r="C33" s="6" t="str">
        <f>VLOOKUP(B33,'население 2023'!C:D,2,0)</f>
        <v>Барнаул</v>
      </c>
      <c r="D33" s="7">
        <v>9.4E-2</v>
      </c>
      <c r="E33" s="8">
        <v>15700</v>
      </c>
      <c r="F33" s="8">
        <v>2770</v>
      </c>
      <c r="G33" s="8">
        <v>0</v>
      </c>
      <c r="H33" s="8">
        <v>18470</v>
      </c>
    </row>
    <row r="34" spans="2:8" ht="13.2">
      <c r="B34" s="5" t="s">
        <v>39</v>
      </c>
      <c r="C34" s="6" t="str">
        <f>VLOOKUP(B34,'население 2023'!C:D,2,0)</f>
        <v>Чебоксары</v>
      </c>
      <c r="D34" s="7">
        <v>7.8E-2</v>
      </c>
      <c r="E34" s="8">
        <v>17167</v>
      </c>
      <c r="F34" s="8">
        <v>972</v>
      </c>
      <c r="G34" s="8">
        <v>0</v>
      </c>
      <c r="H34" s="8">
        <v>18139</v>
      </c>
    </row>
    <row r="35" spans="2:8" ht="13.2">
      <c r="B35" s="5" t="s">
        <v>40</v>
      </c>
      <c r="C35" s="6" t="str">
        <f>VLOOKUP(B35,'население 2023'!C:D,2,0)</f>
        <v>Ульяновск</v>
      </c>
      <c r="D35" s="7">
        <v>7.5999999999999998E-2</v>
      </c>
      <c r="E35" s="8">
        <v>16771</v>
      </c>
      <c r="F35" s="8">
        <v>1171</v>
      </c>
      <c r="G35" s="8">
        <v>0</v>
      </c>
      <c r="H35" s="8">
        <v>17943</v>
      </c>
    </row>
    <row r="36" spans="2:8" ht="13.2">
      <c r="B36" s="5" t="s">
        <v>41</v>
      </c>
      <c r="C36" s="6" t="e">
        <f>VLOOKUP(B36,'население 2023'!C:D,2,0)</f>
        <v>#N/A</v>
      </c>
      <c r="D36" s="7">
        <v>0.01</v>
      </c>
      <c r="E36" s="8">
        <v>17461</v>
      </c>
      <c r="F36" s="8">
        <v>0</v>
      </c>
      <c r="G36" s="8">
        <v>0</v>
      </c>
      <c r="H36" s="8">
        <v>17461</v>
      </c>
    </row>
    <row r="37" spans="2:8" ht="13.2">
      <c r="B37" s="5" t="s">
        <v>42</v>
      </c>
      <c r="C37" s="6" t="str">
        <f>VLOOKUP(B37,'население 2023'!C:D,2,0)</f>
        <v>Новороссийск</v>
      </c>
      <c r="D37" s="7">
        <v>6.6000000000000003E-2</v>
      </c>
      <c r="E37" s="8">
        <v>12567</v>
      </c>
      <c r="F37" s="8">
        <v>3929</v>
      </c>
      <c r="G37" s="8">
        <v>0</v>
      </c>
      <c r="H37" s="8">
        <v>16496</v>
      </c>
    </row>
    <row r="38" spans="2:8" ht="13.2">
      <c r="B38" s="5" t="s">
        <v>43</v>
      </c>
      <c r="C38" s="6" t="str">
        <f>VLOOKUP(B38,'население 2023'!C:D,2,0)</f>
        <v>Вологда</v>
      </c>
      <c r="D38" s="7">
        <v>0.28499999999999998</v>
      </c>
      <c r="E38" s="8">
        <v>14714</v>
      </c>
      <c r="F38" s="8">
        <v>1535</v>
      </c>
      <c r="G38" s="8">
        <v>0</v>
      </c>
      <c r="H38" s="8">
        <v>16249</v>
      </c>
    </row>
    <row r="39" spans="2:8" ht="13.2">
      <c r="B39" s="5" t="s">
        <v>44</v>
      </c>
      <c r="C39" s="6" t="str">
        <f>VLOOKUP(B39,'население 2023'!C:D,2,0)</f>
        <v>Владивосток</v>
      </c>
      <c r="D39" s="7">
        <v>7.9000000000000001E-2</v>
      </c>
      <c r="E39" s="8">
        <v>13858</v>
      </c>
      <c r="F39" s="8">
        <v>821</v>
      </c>
      <c r="G39" s="8">
        <v>0</v>
      </c>
      <c r="H39" s="8">
        <v>14679</v>
      </c>
    </row>
    <row r="40" spans="2:8" ht="13.2">
      <c r="B40" s="5" t="s">
        <v>45</v>
      </c>
      <c r="C40" s="6" t="e">
        <f>VLOOKUP(B40,'население 2023'!C:D,2,0)</f>
        <v>#N/A</v>
      </c>
      <c r="D40" s="7">
        <v>1.2999999999999999E-2</v>
      </c>
      <c r="E40" s="8">
        <v>13089</v>
      </c>
      <c r="F40" s="8">
        <v>0</v>
      </c>
      <c r="G40" s="8">
        <v>0</v>
      </c>
      <c r="H40" s="8">
        <v>13089</v>
      </c>
    </row>
    <row r="41" spans="2:8" ht="13.2">
      <c r="B41" s="5" t="s">
        <v>46</v>
      </c>
      <c r="C41" s="6" t="str">
        <f>VLOOKUP(B41,'население 2023'!C:D,2,0)</f>
        <v>Ижевск</v>
      </c>
      <c r="D41" s="7">
        <v>8.7999999999999995E-2</v>
      </c>
      <c r="E41" s="8">
        <v>9519</v>
      </c>
      <c r="F41" s="8">
        <v>2670</v>
      </c>
      <c r="G41" s="8">
        <v>0</v>
      </c>
      <c r="H41" s="8">
        <v>12189</v>
      </c>
    </row>
    <row r="42" spans="2:8" ht="13.2">
      <c r="B42" s="5" t="s">
        <v>47</v>
      </c>
      <c r="C42" s="6" t="str">
        <f>VLOOKUP(B42,'население 2023'!C:D,2,0)</f>
        <v>Пенза</v>
      </c>
      <c r="D42" s="7">
        <v>1.7000000000000001E-2</v>
      </c>
      <c r="E42" s="8">
        <v>0</v>
      </c>
      <c r="F42" s="8">
        <v>11382</v>
      </c>
      <c r="G42" s="8">
        <v>0</v>
      </c>
      <c r="H42" s="8">
        <v>11382</v>
      </c>
    </row>
    <row r="43" spans="2:8" ht="13.2">
      <c r="B43" s="5" t="s">
        <v>48</v>
      </c>
      <c r="C43" s="6" t="s">
        <v>49</v>
      </c>
      <c r="D43" s="7">
        <v>8.0000000000000002E-3</v>
      </c>
      <c r="E43" s="8">
        <v>10983</v>
      </c>
      <c r="F43" s="8">
        <v>170</v>
      </c>
      <c r="G43" s="8">
        <v>0</v>
      </c>
      <c r="H43" s="8">
        <v>11153</v>
      </c>
    </row>
    <row r="44" spans="2:8" ht="13.2">
      <c r="B44" s="5" t="s">
        <v>50</v>
      </c>
      <c r="C44" s="6" t="e">
        <f>VLOOKUP(B44,'население 2023'!C:D,2,0)</f>
        <v>#N/A</v>
      </c>
      <c r="D44" s="7">
        <v>1.4E-2</v>
      </c>
      <c r="E44" s="8">
        <v>4230</v>
      </c>
      <c r="F44" s="8">
        <v>3106</v>
      </c>
      <c r="G44" s="8">
        <v>0</v>
      </c>
      <c r="H44" s="8">
        <v>10336</v>
      </c>
    </row>
    <row r="45" spans="2:8" ht="13.2">
      <c r="B45" s="5" t="s">
        <v>51</v>
      </c>
      <c r="C45" s="6" t="str">
        <f>VLOOKUP(B45,'население 2023'!C:D,2,0)</f>
        <v>Одинцово</v>
      </c>
      <c r="D45" s="7">
        <v>1E-3</v>
      </c>
      <c r="E45" s="8">
        <v>5446</v>
      </c>
      <c r="F45" s="8">
        <v>1855</v>
      </c>
      <c r="G45" s="8">
        <v>0</v>
      </c>
      <c r="H45" s="8">
        <v>7302</v>
      </c>
    </row>
    <row r="46" spans="2:8" ht="13.2">
      <c r="B46" s="5" t="s">
        <v>52</v>
      </c>
      <c r="C46" s="6" t="str">
        <f>VLOOKUP(B46,'население 2023'!C:D,2,0)</f>
        <v>Томск</v>
      </c>
      <c r="D46" s="7">
        <v>6.0999999999999999E-2</v>
      </c>
      <c r="E46" s="8">
        <v>7100</v>
      </c>
      <c r="F46" s="8">
        <v>116</v>
      </c>
      <c r="G46" s="8">
        <v>0</v>
      </c>
      <c r="H46" s="8">
        <v>7216</v>
      </c>
    </row>
    <row r="47" spans="2:8" ht="13.2">
      <c r="B47" s="5" t="s">
        <v>53</v>
      </c>
      <c r="C47" s="6" t="str">
        <f>VLOOKUP(B47,'население 2023'!C:D,2,0)</f>
        <v>Подольск</v>
      </c>
      <c r="D47" s="7">
        <v>1E-3</v>
      </c>
      <c r="E47" s="8">
        <v>0</v>
      </c>
      <c r="F47" s="8">
        <v>5514</v>
      </c>
      <c r="G47" s="8">
        <v>1437</v>
      </c>
      <c r="H47" s="8">
        <v>6951</v>
      </c>
    </row>
    <row r="48" spans="2:8" ht="13.2">
      <c r="B48" s="5" t="s">
        <v>54</v>
      </c>
      <c r="C48" s="6" t="e">
        <f>VLOOKUP(B48,'население 2023'!C:D,2,0)</f>
        <v>#N/A</v>
      </c>
      <c r="D48" s="7">
        <v>5.0000000000000001E-3</v>
      </c>
      <c r="E48" s="8">
        <v>6803</v>
      </c>
      <c r="F48" s="8">
        <v>26</v>
      </c>
      <c r="G48" s="8">
        <v>0</v>
      </c>
      <c r="H48" s="8">
        <v>6830</v>
      </c>
    </row>
    <row r="49" spans="2:8" ht="13.2">
      <c r="B49" s="5" t="s">
        <v>55</v>
      </c>
      <c r="C49" s="6" t="str">
        <f>VLOOKUP(B49,'население 2023'!C:D,2,0)</f>
        <v>Ярославль</v>
      </c>
      <c r="D49" s="7">
        <v>0.11</v>
      </c>
      <c r="E49" s="8">
        <v>6200</v>
      </c>
      <c r="F49" s="8">
        <v>530</v>
      </c>
      <c r="G49" s="8">
        <v>0</v>
      </c>
      <c r="H49" s="8">
        <v>6730</v>
      </c>
    </row>
    <row r="50" spans="2:8" ht="13.2">
      <c r="B50" s="5" t="s">
        <v>56</v>
      </c>
      <c r="C50" s="6" t="str">
        <f>VLOOKUP(B50,'население 2023'!C:D,2,0)</f>
        <v>Липецк</v>
      </c>
      <c r="D50" s="7">
        <v>0.16400000000000001</v>
      </c>
      <c r="E50" s="8">
        <v>5300</v>
      </c>
      <c r="F50" s="8">
        <v>852</v>
      </c>
      <c r="G50" s="8">
        <v>0</v>
      </c>
      <c r="H50" s="8">
        <v>6152</v>
      </c>
    </row>
    <row r="51" spans="2:8" ht="13.2">
      <c r="B51" s="5" t="s">
        <v>57</v>
      </c>
      <c r="C51" s="6" t="str">
        <f>VLOOKUP(B51,'население 2023'!C:D,2,0)</f>
        <v>Макхачкала</v>
      </c>
      <c r="D51" s="7">
        <v>9.2999999999999999E-2</v>
      </c>
      <c r="E51" s="8">
        <v>5246</v>
      </c>
      <c r="F51" s="8">
        <v>660</v>
      </c>
      <c r="G51" s="8">
        <v>0</v>
      </c>
      <c r="H51" s="8">
        <v>5906</v>
      </c>
    </row>
    <row r="52" spans="2:8" ht="13.2">
      <c r="B52" s="5" t="s">
        <v>58</v>
      </c>
      <c r="C52" s="6" t="str">
        <f>VLOOKUP(B52,'население 2023'!C:D,2,0)</f>
        <v>Рязань</v>
      </c>
      <c r="D52" s="7">
        <v>0.03</v>
      </c>
      <c r="E52" s="8">
        <v>4295</v>
      </c>
      <c r="F52" s="8">
        <v>970</v>
      </c>
      <c r="G52" s="8">
        <v>0</v>
      </c>
      <c r="H52" s="8">
        <v>5265</v>
      </c>
    </row>
    <row r="53" spans="2:8" ht="13.2">
      <c r="B53" s="5" t="s">
        <v>59</v>
      </c>
      <c r="C53" s="6" t="str">
        <f>VLOOKUP(B53,'население 2023'!C:D,2,0)</f>
        <v>Кострома</v>
      </c>
      <c r="D53" s="7">
        <v>0.23200000000000001</v>
      </c>
      <c r="E53" s="8">
        <v>2000</v>
      </c>
      <c r="F53" s="8">
        <v>3065</v>
      </c>
      <c r="G53" s="8">
        <v>0</v>
      </c>
      <c r="H53" s="8">
        <v>5065</v>
      </c>
    </row>
    <row r="54" spans="2:8" ht="13.2">
      <c r="B54" s="5" t="s">
        <v>60</v>
      </c>
      <c r="C54" s="6" t="str">
        <f>VLOOKUP(B54,'население 2023'!C:D,2,0)</f>
        <v>Тверь</v>
      </c>
      <c r="D54" s="7">
        <v>8.0000000000000002E-3</v>
      </c>
      <c r="E54" s="8">
        <v>0</v>
      </c>
      <c r="F54" s="8">
        <v>4963</v>
      </c>
      <c r="G54" s="8">
        <v>0</v>
      </c>
      <c r="H54" s="8">
        <v>4963</v>
      </c>
    </row>
    <row r="55" spans="2:8" ht="13.2">
      <c r="B55" s="5" t="s">
        <v>61</v>
      </c>
      <c r="C55" s="6" t="str">
        <f>VLOOKUP(B55,'население 2023'!C:D,2,0)</f>
        <v>Таганрог</v>
      </c>
      <c r="D55" s="7">
        <v>8.1000000000000003E-2</v>
      </c>
      <c r="E55" s="8">
        <v>3955</v>
      </c>
      <c r="F55" s="8">
        <v>734</v>
      </c>
      <c r="G55" s="8">
        <v>0</v>
      </c>
      <c r="H55" s="8">
        <v>4689</v>
      </c>
    </row>
    <row r="56" spans="2:8" ht="13.2">
      <c r="B56" s="5" t="s">
        <v>62</v>
      </c>
      <c r="C56" s="6" t="str">
        <f>VLOOKUP(B56,'население 2023'!C:D,2,0)</f>
        <v>Люберцы</v>
      </c>
      <c r="D56" s="7">
        <v>1E-3</v>
      </c>
      <c r="E56" s="8">
        <v>1569</v>
      </c>
      <c r="F56" s="8">
        <v>2860</v>
      </c>
      <c r="G56" s="8">
        <v>105</v>
      </c>
      <c r="H56" s="8">
        <v>4535</v>
      </c>
    </row>
    <row r="57" spans="2:8" ht="13.2">
      <c r="B57" s="5" t="s">
        <v>63</v>
      </c>
      <c r="C57" s="6" t="str">
        <f>VLOOKUP(B57,'население 2023'!C:D,2,0)</f>
        <v>Кемерово</v>
      </c>
      <c r="D57" s="7">
        <v>9.7000000000000003E-2</v>
      </c>
      <c r="E57" s="8">
        <v>3762</v>
      </c>
      <c r="F57" s="8">
        <v>574</v>
      </c>
      <c r="G57" s="8">
        <v>0</v>
      </c>
      <c r="H57" s="8">
        <v>4336</v>
      </c>
    </row>
    <row r="58" spans="2:8" ht="13.2">
      <c r="B58" s="5" t="s">
        <v>64</v>
      </c>
      <c r="C58" s="6" t="str">
        <f>VLOOKUP(B58,'население 2023'!C:D,2,0)</f>
        <v>Химки</v>
      </c>
      <c r="D58" s="7">
        <v>1E-3</v>
      </c>
      <c r="E58" s="8">
        <v>2603</v>
      </c>
      <c r="F58" s="8">
        <v>1641</v>
      </c>
      <c r="G58" s="8">
        <v>0</v>
      </c>
      <c r="H58" s="8">
        <v>4244</v>
      </c>
    </row>
    <row r="59" spans="2:8" ht="13.2">
      <c r="B59" s="5" t="s">
        <v>65</v>
      </c>
      <c r="C59" s="6" t="str">
        <f>VLOOKUP(B59,'население 2023'!C:D,2,0)</f>
        <v>Тула</v>
      </c>
      <c r="D59" s="7">
        <v>1.7999999999999999E-2</v>
      </c>
      <c r="E59" s="8">
        <v>4000</v>
      </c>
      <c r="F59" s="8">
        <v>210</v>
      </c>
      <c r="G59" s="8">
        <v>0</v>
      </c>
      <c r="H59" s="8">
        <v>4210</v>
      </c>
    </row>
    <row r="60" spans="2:8" ht="13.2">
      <c r="B60" s="5" t="s">
        <v>66</v>
      </c>
      <c r="C60" s="6" t="e">
        <f>VLOOKUP(B60,'население 2023'!C:D,2,0)</f>
        <v>#N/A</v>
      </c>
      <c r="D60" s="7">
        <v>1E-3</v>
      </c>
      <c r="E60" s="8">
        <v>1372</v>
      </c>
      <c r="F60" s="8">
        <v>2707</v>
      </c>
      <c r="G60" s="8">
        <v>0</v>
      </c>
      <c r="H60" s="8">
        <v>4080</v>
      </c>
    </row>
    <row r="61" spans="2:8" ht="13.2">
      <c r="B61" s="5" t="s">
        <v>67</v>
      </c>
      <c r="C61" s="6" t="str">
        <f>VLOOKUP(B61,'население 2023'!C:D,2,0)</f>
        <v>Реутов</v>
      </c>
      <c r="D61" s="7">
        <v>1E-3</v>
      </c>
      <c r="E61" s="8">
        <v>3851</v>
      </c>
      <c r="F61" s="8">
        <v>158</v>
      </c>
      <c r="G61" s="8">
        <v>0</v>
      </c>
      <c r="H61" s="8">
        <v>4009</v>
      </c>
    </row>
    <row r="62" spans="2:8" ht="13.2">
      <c r="B62" s="5" t="s">
        <v>68</v>
      </c>
      <c r="C62" s="6" t="str">
        <f>VLOOKUP(B62,'население 2023'!C:D,2,0)</f>
        <v>Волжский</v>
      </c>
      <c r="D62" s="7">
        <v>1.9E-2</v>
      </c>
      <c r="E62" s="8">
        <v>3427</v>
      </c>
      <c r="F62" s="8">
        <v>496</v>
      </c>
      <c r="G62" s="8">
        <v>0</v>
      </c>
      <c r="H62" s="8">
        <v>3923</v>
      </c>
    </row>
    <row r="63" spans="2:8" ht="13.2">
      <c r="B63" s="5" t="s">
        <v>69</v>
      </c>
      <c r="C63" s="6" t="str">
        <f>VLOOKUP(B63,'население 2023'!C:D,2,0)</f>
        <v>Стерлитамак</v>
      </c>
      <c r="D63" s="7">
        <v>0.128</v>
      </c>
      <c r="E63" s="8">
        <v>2700</v>
      </c>
      <c r="F63" s="8">
        <v>1089</v>
      </c>
      <c r="G63" s="8">
        <v>0</v>
      </c>
      <c r="H63" s="8">
        <v>3789</v>
      </c>
    </row>
    <row r="64" spans="2:8" ht="13.2">
      <c r="B64" s="5" t="s">
        <v>70</v>
      </c>
      <c r="C64" s="6" t="str">
        <f>VLOOKUP(B64,'население 2023'!C:D,2,0)</f>
        <v>Красногорск</v>
      </c>
      <c r="D64" s="7">
        <v>0</v>
      </c>
      <c r="E64" s="8">
        <v>1064</v>
      </c>
      <c r="F64" s="8">
        <v>2382</v>
      </c>
      <c r="G64" s="8">
        <v>0</v>
      </c>
      <c r="H64" s="8">
        <v>3446</v>
      </c>
    </row>
    <row r="65" spans="2:8" ht="13.2">
      <c r="B65" s="5" t="s">
        <v>71</v>
      </c>
      <c r="C65" s="6" t="str">
        <f>VLOOKUP(B65,'население 2023'!C:D,2,0)</f>
        <v>Владикавказ</v>
      </c>
      <c r="D65" s="7">
        <v>5.6000000000000001E-2</v>
      </c>
      <c r="E65" s="8">
        <v>1800</v>
      </c>
      <c r="F65" s="8">
        <v>1590</v>
      </c>
      <c r="G65" s="8">
        <v>0</v>
      </c>
      <c r="H65" s="8">
        <v>3390</v>
      </c>
    </row>
    <row r="66" spans="2:8" ht="13.2">
      <c r="B66" s="5" t="s">
        <v>72</v>
      </c>
      <c r="C66" s="6" t="str">
        <f>VLOOKUP(B66,'население 2023'!C:D,2,0)</f>
        <v>Видное</v>
      </c>
      <c r="D66" s="7">
        <v>0</v>
      </c>
      <c r="E66" s="8">
        <v>2124</v>
      </c>
      <c r="F66" s="8">
        <v>1236</v>
      </c>
      <c r="G66" s="8">
        <v>0</v>
      </c>
      <c r="H66" s="8">
        <v>3360</v>
      </c>
    </row>
    <row r="67" spans="2:8" ht="13.2">
      <c r="B67" s="5" t="s">
        <v>73</v>
      </c>
      <c r="C67" s="6" t="str">
        <f>VLOOKUP(B67,'население 2023'!C:D,2,0)</f>
        <v>Нальчик</v>
      </c>
      <c r="D67" s="7">
        <v>0.05</v>
      </c>
      <c r="E67" s="8">
        <v>3100</v>
      </c>
      <c r="F67" s="8">
        <v>233</v>
      </c>
      <c r="G67" s="8">
        <v>0</v>
      </c>
      <c r="H67" s="8">
        <v>3333</v>
      </c>
    </row>
    <row r="68" spans="2:8" ht="13.2">
      <c r="B68" s="5" t="s">
        <v>74</v>
      </c>
      <c r="C68" s="6" t="str">
        <f>VLOOKUP(B68,'население 2023'!C:D,2,0)</f>
        <v>Магнитогорск</v>
      </c>
      <c r="D68" s="7">
        <v>0.11799999999999999</v>
      </c>
      <c r="E68" s="8">
        <v>2167</v>
      </c>
      <c r="F68" s="8">
        <v>1098</v>
      </c>
      <c r="G68" s="8">
        <v>0</v>
      </c>
      <c r="H68" s="8">
        <v>3265</v>
      </c>
    </row>
    <row r="69" spans="2:8" ht="13.2">
      <c r="B69" s="5" t="s">
        <v>75</v>
      </c>
      <c r="C69" s="6" t="str">
        <f>VLOOKUP(B69,'население 2023'!C:D,2,0)</f>
        <v>Петрозаводск</v>
      </c>
      <c r="D69" s="7">
        <v>4.7E-2</v>
      </c>
      <c r="E69" s="8">
        <v>2000</v>
      </c>
      <c r="F69" s="8">
        <v>1081</v>
      </c>
      <c r="G69" s="8">
        <v>0</v>
      </c>
      <c r="H69" s="8">
        <v>3081</v>
      </c>
    </row>
    <row r="70" spans="2:8" ht="13.2">
      <c r="B70" s="5" t="s">
        <v>76</v>
      </c>
      <c r="C70" s="6" t="str">
        <f>VLOOKUP(B70,'население 2023'!C:D,2,0)</f>
        <v>Тамбов</v>
      </c>
      <c r="D70" s="7">
        <v>0.05</v>
      </c>
      <c r="E70" s="8">
        <v>2200</v>
      </c>
      <c r="F70" s="8">
        <v>714</v>
      </c>
      <c r="G70" s="8">
        <v>0</v>
      </c>
      <c r="H70" s="8">
        <v>2914</v>
      </c>
    </row>
    <row r="71" spans="2:8" ht="13.2">
      <c r="B71" s="5" t="s">
        <v>77</v>
      </c>
      <c r="C71" s="6" t="str">
        <f>VLOOKUP(B71,'население 2023'!C:D,2,0)</f>
        <v>Нижний Тагил</v>
      </c>
      <c r="D71" s="7">
        <v>0.1</v>
      </c>
      <c r="E71" s="8">
        <v>0</v>
      </c>
      <c r="F71" s="8">
        <v>2895</v>
      </c>
      <c r="G71" s="8">
        <v>0</v>
      </c>
      <c r="H71" s="8">
        <v>2895</v>
      </c>
    </row>
    <row r="72" spans="2:8" ht="13.2">
      <c r="B72" s="5" t="s">
        <v>78</v>
      </c>
      <c r="C72" s="6" t="e">
        <f>VLOOKUP(B72,'население 2023'!C:D,2,0)</f>
        <v>#N/A</v>
      </c>
      <c r="D72" s="7">
        <v>1E-3</v>
      </c>
      <c r="E72" s="8">
        <v>1998</v>
      </c>
      <c r="F72" s="8">
        <v>712</v>
      </c>
      <c r="G72" s="8">
        <v>0</v>
      </c>
      <c r="H72" s="8">
        <v>2710</v>
      </c>
    </row>
    <row r="73" spans="2:8" ht="13.2">
      <c r="B73" s="5" t="s">
        <v>79</v>
      </c>
      <c r="C73" s="6" t="e">
        <f>VLOOKUP(B73,'население 2023'!C:D,2,0)</f>
        <v>#N/A</v>
      </c>
      <c r="D73" s="7">
        <v>2E-3</v>
      </c>
      <c r="E73" s="8">
        <v>867</v>
      </c>
      <c r="F73" s="8">
        <v>1640</v>
      </c>
      <c r="G73" s="8">
        <v>0</v>
      </c>
      <c r="H73" s="8">
        <v>2507</v>
      </c>
    </row>
    <row r="74" spans="2:8" ht="13.2">
      <c r="B74" s="5" t="s">
        <v>80</v>
      </c>
      <c r="C74" s="6" t="e">
        <f>VLOOKUP(B74,'население 2023'!C:D,2,0)</f>
        <v>#N/A</v>
      </c>
      <c r="D74" s="7">
        <v>1E-3</v>
      </c>
      <c r="E74" s="8">
        <v>578</v>
      </c>
      <c r="F74" s="8">
        <v>1927</v>
      </c>
      <c r="G74" s="8">
        <v>0</v>
      </c>
      <c r="H74" s="8">
        <v>2505</v>
      </c>
    </row>
    <row r="75" spans="2:8" ht="13.2">
      <c r="B75" s="5" t="s">
        <v>81</v>
      </c>
      <c r="C75" s="6" t="str">
        <f>VLOOKUP(B75,'население 2023'!C:D,2,0)</f>
        <v>Мурманск</v>
      </c>
      <c r="D75" s="7">
        <v>6.6000000000000003E-2</v>
      </c>
      <c r="E75" s="8">
        <v>2200</v>
      </c>
      <c r="F75" s="8">
        <v>197</v>
      </c>
      <c r="G75" s="8">
        <v>0</v>
      </c>
      <c r="H75" s="8">
        <v>2397</v>
      </c>
    </row>
    <row r="76" spans="2:8" ht="13.2">
      <c r="B76" s="5" t="s">
        <v>82</v>
      </c>
      <c r="C76" s="6" t="str">
        <f>VLOOKUP(B76,'население 2023'!C:D,2,0)</f>
        <v>Бердск</v>
      </c>
      <c r="D76" s="7">
        <v>8.9999999999999993E-3</v>
      </c>
      <c r="E76" s="8">
        <v>175</v>
      </c>
      <c r="F76" s="8">
        <v>1864</v>
      </c>
      <c r="G76" s="8">
        <v>0</v>
      </c>
      <c r="H76" s="8">
        <v>2039</v>
      </c>
    </row>
    <row r="77" spans="2:8" ht="13.2">
      <c r="B77" s="5" t="s">
        <v>83</v>
      </c>
      <c r="C77" s="6" t="str">
        <f>VLOOKUP(B77,'население 2023'!C:D,2,0)</f>
        <v>Белгород</v>
      </c>
      <c r="D77" s="7">
        <v>1.7999999999999999E-2</v>
      </c>
      <c r="E77" s="8">
        <v>0</v>
      </c>
      <c r="F77" s="8">
        <v>2029</v>
      </c>
      <c r="G77" s="8">
        <v>0</v>
      </c>
      <c r="H77" s="8">
        <v>2029</v>
      </c>
    </row>
    <row r="78" spans="2:8" ht="13.2">
      <c r="B78" s="5" t="s">
        <v>84</v>
      </c>
      <c r="C78" s="6" t="e">
        <f>VLOOKUP(B78,'население 2023'!C:D,2,0)</f>
        <v>#N/A</v>
      </c>
      <c r="D78" s="7">
        <v>4.0000000000000001E-3</v>
      </c>
      <c r="E78" s="8">
        <v>1000</v>
      </c>
      <c r="F78" s="8">
        <v>1000</v>
      </c>
      <c r="G78" s="8">
        <v>0</v>
      </c>
      <c r="H78" s="8">
        <v>2000</v>
      </c>
    </row>
    <row r="79" spans="2:8" ht="13.2">
      <c r="B79" s="5" t="s">
        <v>85</v>
      </c>
      <c r="C79" s="6" t="e">
        <f>VLOOKUP(B79,'население 2023'!C:D,2,0)</f>
        <v>#N/A</v>
      </c>
      <c r="D79" s="7">
        <v>2.3E-2</v>
      </c>
      <c r="E79" s="8">
        <v>2000</v>
      </c>
      <c r="F79" s="8">
        <v>0</v>
      </c>
      <c r="G79" s="8">
        <v>0</v>
      </c>
      <c r="H79" s="8">
        <v>2000</v>
      </c>
    </row>
    <row r="80" spans="2:8" ht="13.2">
      <c r="B80" s="5" t="s">
        <v>86</v>
      </c>
      <c r="C80" s="6" t="str">
        <f>VLOOKUP(B80,'население 2023'!C:D,2,0)</f>
        <v>Мытищи</v>
      </c>
      <c r="D80" s="7">
        <v>0</v>
      </c>
      <c r="E80" s="8">
        <v>1386</v>
      </c>
      <c r="F80" s="8">
        <v>257</v>
      </c>
      <c r="G80" s="8">
        <v>168</v>
      </c>
      <c r="H80" s="8">
        <v>1812</v>
      </c>
    </row>
    <row r="81" spans="2:8" ht="13.2">
      <c r="B81" s="5" t="s">
        <v>87</v>
      </c>
      <c r="C81" s="6" t="str">
        <f>VLOOKUP(B81,'население 2023'!C:D,2,0)</f>
        <v>Гатчина</v>
      </c>
      <c r="D81" s="7">
        <v>4.0000000000000001E-3</v>
      </c>
      <c r="E81" s="8">
        <v>1800</v>
      </c>
      <c r="F81" s="8">
        <v>0</v>
      </c>
      <c r="G81" s="8">
        <v>0</v>
      </c>
      <c r="H81" s="8">
        <v>1800</v>
      </c>
    </row>
    <row r="82" spans="2:8" ht="13.2">
      <c r="B82" s="5" t="s">
        <v>88</v>
      </c>
      <c r="C82" s="6" t="e">
        <f>VLOOKUP(B82,'население 2023'!C:D,2,0)</f>
        <v>#N/A</v>
      </c>
      <c r="D82" s="7">
        <v>0</v>
      </c>
      <c r="E82" s="8">
        <v>952</v>
      </c>
      <c r="F82" s="8">
        <v>819</v>
      </c>
      <c r="G82" s="8">
        <v>0</v>
      </c>
      <c r="H82" s="8">
        <v>1771</v>
      </c>
    </row>
    <row r="83" spans="2:8" ht="13.2">
      <c r="B83" s="5" t="s">
        <v>89</v>
      </c>
      <c r="C83" s="6" t="str">
        <f>VLOOKUP(B83,'население 2023'!C:D,2,0)</f>
        <v>Сыктывкар</v>
      </c>
      <c r="D83" s="7">
        <v>4.5999999999999999E-2</v>
      </c>
      <c r="E83" s="8">
        <v>0</v>
      </c>
      <c r="F83" s="8">
        <v>1762</v>
      </c>
      <c r="G83" s="8">
        <v>0</v>
      </c>
      <c r="H83" s="8">
        <v>1762</v>
      </c>
    </row>
    <row r="84" spans="2:8" ht="13.2">
      <c r="B84" s="5" t="s">
        <v>90</v>
      </c>
      <c r="C84" s="6" t="str">
        <f>VLOOKUP(B84,'население 2023'!C:D,2,0)</f>
        <v>Бор</v>
      </c>
      <c r="D84" s="7">
        <v>1.2999999999999999E-2</v>
      </c>
      <c r="E84" s="8">
        <v>1114</v>
      </c>
      <c r="F84" s="8">
        <v>0</v>
      </c>
      <c r="G84" s="8">
        <v>0</v>
      </c>
      <c r="H84" s="8">
        <v>1114</v>
      </c>
    </row>
    <row r="85" spans="2:8" ht="13.2">
      <c r="B85" s="5" t="s">
        <v>91</v>
      </c>
      <c r="C85" s="6" t="str">
        <f>VLOOKUP(B85,'население 2023'!C:D,2,0)</f>
        <v>Электросталь</v>
      </c>
      <c r="D85" s="7">
        <v>1E-3</v>
      </c>
      <c r="E85" s="8">
        <v>0</v>
      </c>
      <c r="F85" s="8">
        <v>1092</v>
      </c>
      <c r="G85" s="8">
        <v>0</v>
      </c>
      <c r="H85" s="8">
        <v>1092</v>
      </c>
    </row>
    <row r="86" spans="2:8" ht="13.2">
      <c r="B86" s="5" t="s">
        <v>92</v>
      </c>
      <c r="C86" s="6" t="str">
        <f>VLOOKUP(B86,'население 2023'!C:D,2,0)</f>
        <v>Долгопрудный</v>
      </c>
      <c r="D86" s="7">
        <v>0</v>
      </c>
      <c r="E86" s="8">
        <v>386</v>
      </c>
      <c r="F86" s="8">
        <v>669</v>
      </c>
      <c r="G86" s="8">
        <v>0</v>
      </c>
      <c r="H86" s="8">
        <v>1054</v>
      </c>
    </row>
    <row r="87" spans="2:8" ht="13.2">
      <c r="B87" s="5" t="s">
        <v>93</v>
      </c>
      <c r="C87" s="6" t="str">
        <f>VLOOKUP(B87,'население 2023'!C:D,2,0)</f>
        <v>Энгельс</v>
      </c>
      <c r="D87" s="7">
        <v>6.0000000000000001E-3</v>
      </c>
      <c r="E87" s="8">
        <v>431</v>
      </c>
      <c r="F87" s="8">
        <v>462</v>
      </c>
      <c r="G87" s="8">
        <v>0</v>
      </c>
      <c r="H87" s="8">
        <v>893</v>
      </c>
    </row>
    <row r="88" spans="2:8" ht="13.2">
      <c r="B88" s="5" t="s">
        <v>94</v>
      </c>
      <c r="C88" s="6" t="e">
        <f>VLOOKUP(B88,'население 2023'!C:D,2,0)</f>
        <v>#N/A</v>
      </c>
      <c r="D88" s="7">
        <v>0</v>
      </c>
      <c r="E88" s="8">
        <v>675</v>
      </c>
      <c r="F88" s="8">
        <v>203</v>
      </c>
      <c r="G88" s="8">
        <v>0</v>
      </c>
      <c r="H88" s="8">
        <v>877</v>
      </c>
    </row>
    <row r="89" spans="2:8" ht="13.2">
      <c r="B89" s="5" t="s">
        <v>95</v>
      </c>
      <c r="C89" s="6" t="e">
        <f>VLOOKUP(B89,'население 2023'!C:D,2,0)</f>
        <v>#N/A</v>
      </c>
      <c r="D89" s="7">
        <v>1.2E-2</v>
      </c>
      <c r="E89" s="8">
        <v>782</v>
      </c>
      <c r="F89" s="8">
        <v>0</v>
      </c>
      <c r="G89" s="8">
        <v>0</v>
      </c>
      <c r="H89" s="8">
        <v>782</v>
      </c>
    </row>
    <row r="90" spans="2:8" ht="13.2">
      <c r="B90" s="5" t="s">
        <v>96</v>
      </c>
      <c r="C90" s="6" t="e">
        <f>VLOOKUP(B90,'население 2023'!C:D,2,0)</f>
        <v>#N/A</v>
      </c>
      <c r="D90" s="7">
        <v>0</v>
      </c>
      <c r="E90" s="8">
        <v>0</v>
      </c>
      <c r="F90" s="8">
        <v>773</v>
      </c>
      <c r="G90" s="8">
        <v>0</v>
      </c>
      <c r="H90" s="8">
        <v>773</v>
      </c>
    </row>
    <row r="91" spans="2:8" ht="13.2">
      <c r="B91" s="5" t="s">
        <v>97</v>
      </c>
      <c r="C91" s="6" t="str">
        <f>VLOOKUP(B91,'население 2023'!C:D,2,0)</f>
        <v>Калуга</v>
      </c>
      <c r="D91" s="7">
        <v>3.0000000000000001E-3</v>
      </c>
      <c r="E91" s="8">
        <v>0</v>
      </c>
      <c r="F91" s="8">
        <v>676</v>
      </c>
      <c r="G91" s="8">
        <v>0</v>
      </c>
      <c r="H91" s="8">
        <v>676</v>
      </c>
    </row>
    <row r="92" spans="2:8" ht="13.2">
      <c r="B92" s="5" t="s">
        <v>98</v>
      </c>
      <c r="C92" s="6" t="str">
        <f>VLOOKUP(B92,'население 2023'!C:D,2,0)</f>
        <v>Пушкино</v>
      </c>
      <c r="D92" s="7">
        <v>0</v>
      </c>
      <c r="E92" s="8">
        <v>0</v>
      </c>
      <c r="F92" s="8">
        <v>640</v>
      </c>
      <c r="G92" s="8">
        <v>36</v>
      </c>
      <c r="H92" s="8">
        <v>676</v>
      </c>
    </row>
    <row r="93" spans="2:8" ht="13.2">
      <c r="B93" s="5" t="s">
        <v>99</v>
      </c>
      <c r="C93" s="6" t="str">
        <f>VLOOKUP(B93,'население 2023'!C:D,2,0)</f>
        <v>Дзержинск</v>
      </c>
      <c r="D93" s="7">
        <v>6.0000000000000001E-3</v>
      </c>
      <c r="E93" s="8">
        <v>150</v>
      </c>
      <c r="F93" s="8">
        <v>479</v>
      </c>
      <c r="G93" s="8">
        <v>0</v>
      </c>
      <c r="H93" s="8">
        <v>629</v>
      </c>
    </row>
    <row r="94" spans="2:8" ht="13.2">
      <c r="B94" s="5" t="s">
        <v>100</v>
      </c>
      <c r="C94" s="6" t="e">
        <f>VLOOKUP(B94,'население 2023'!C:D,2,0)</f>
        <v>#N/A</v>
      </c>
      <c r="D94" s="7">
        <v>0</v>
      </c>
      <c r="E94" s="8">
        <v>361</v>
      </c>
      <c r="F94" s="8">
        <v>175</v>
      </c>
      <c r="G94" s="8">
        <v>0</v>
      </c>
      <c r="H94" s="8">
        <v>536</v>
      </c>
    </row>
    <row r="95" spans="2:8" ht="13.2">
      <c r="B95" s="5" t="s">
        <v>101</v>
      </c>
      <c r="C95" s="6" t="e">
        <f>VLOOKUP(B95,'население 2023'!C:D,2,0)</f>
        <v>#N/A</v>
      </c>
      <c r="D95" s="7">
        <v>0</v>
      </c>
      <c r="E95" s="8">
        <v>0</v>
      </c>
      <c r="F95" s="8">
        <v>533</v>
      </c>
      <c r="G95" s="8">
        <v>0</v>
      </c>
      <c r="H95" s="8">
        <v>533</v>
      </c>
    </row>
    <row r="96" spans="2:8" ht="13.2">
      <c r="B96" s="5" t="s">
        <v>102</v>
      </c>
      <c r="C96" s="6" t="str">
        <f>VLOOKUP(B96,'население 2023'!C:D,2,0)</f>
        <v>Клин</v>
      </c>
      <c r="D96" s="7">
        <v>3.0000000000000001E-3</v>
      </c>
      <c r="E96" s="8">
        <v>476</v>
      </c>
      <c r="F96" s="8">
        <v>54</v>
      </c>
      <c r="G96" s="8">
        <v>0</v>
      </c>
      <c r="H96" s="8">
        <v>530</v>
      </c>
    </row>
    <row r="97" spans="2:8" ht="13.2">
      <c r="B97" s="5" t="s">
        <v>103</v>
      </c>
      <c r="C97" s="6" t="str">
        <f>VLOOKUP(B97,'население 2023'!C:D,2,0)</f>
        <v>Раменское</v>
      </c>
      <c r="D97" s="7">
        <v>0</v>
      </c>
      <c r="E97" s="8">
        <v>433</v>
      </c>
      <c r="F97" s="8">
        <v>0</v>
      </c>
      <c r="G97" s="8">
        <v>0</v>
      </c>
      <c r="H97" s="8">
        <v>433</v>
      </c>
    </row>
    <row r="98" spans="2:8" ht="13.2">
      <c r="B98" s="5" t="s">
        <v>104</v>
      </c>
      <c r="C98" s="6" t="str">
        <f>VLOOKUP(B98,'население 2023'!C:D,2,0)</f>
        <v>Сургут</v>
      </c>
      <c r="D98" s="7">
        <v>2E-3</v>
      </c>
      <c r="E98" s="8">
        <v>0</v>
      </c>
      <c r="F98" s="8">
        <v>394</v>
      </c>
      <c r="G98" s="8">
        <v>0</v>
      </c>
      <c r="H98" s="8">
        <v>394</v>
      </c>
    </row>
    <row r="99" spans="2:8" ht="13.2">
      <c r="B99" s="5" t="s">
        <v>105</v>
      </c>
      <c r="C99" s="6" t="str">
        <f>VLOOKUP(B99,'население 2023'!C:D,2,0)</f>
        <v>Королев</v>
      </c>
      <c r="D99" s="7">
        <v>0</v>
      </c>
      <c r="E99" s="8">
        <v>0</v>
      </c>
      <c r="F99" s="8">
        <v>132</v>
      </c>
      <c r="G99" s="8">
        <v>216</v>
      </c>
      <c r="H99" s="8">
        <v>348</v>
      </c>
    </row>
    <row r="100" spans="2:8" ht="13.2">
      <c r="B100" s="5" t="s">
        <v>106</v>
      </c>
      <c r="C100" s="6" t="str">
        <f>VLOOKUP(B100,'население 2023'!C:D,2,0)</f>
        <v>Истра</v>
      </c>
      <c r="D100" s="7">
        <v>0</v>
      </c>
      <c r="E100" s="8">
        <v>0</v>
      </c>
      <c r="F100" s="8">
        <v>318</v>
      </c>
      <c r="G100" s="8">
        <v>0</v>
      </c>
      <c r="H100" s="8">
        <v>318</v>
      </c>
    </row>
    <row r="101" spans="2:8" ht="13.2">
      <c r="B101" s="5" t="s">
        <v>107</v>
      </c>
      <c r="C101" s="6" t="s">
        <v>108</v>
      </c>
      <c r="D101" s="7">
        <v>0.01</v>
      </c>
      <c r="E101" s="8">
        <v>277</v>
      </c>
      <c r="F101" s="8">
        <v>0</v>
      </c>
      <c r="G101" s="8">
        <v>0</v>
      </c>
      <c r="H101" s="8">
        <v>277</v>
      </c>
    </row>
    <row r="102" spans="2:8" ht="13.2">
      <c r="B102" s="5" t="s">
        <v>109</v>
      </c>
      <c r="C102" s="6" t="e">
        <f>VLOOKUP(B102,'население 2023'!C:D,2,0)</f>
        <v>#N/A</v>
      </c>
      <c r="D102" s="7">
        <v>0</v>
      </c>
      <c r="E102" s="8">
        <v>0</v>
      </c>
      <c r="F102" s="8">
        <v>239</v>
      </c>
      <c r="G102" s="8">
        <v>0</v>
      </c>
      <c r="H102" s="8">
        <v>239</v>
      </c>
    </row>
    <row r="103" spans="2:8" ht="13.2">
      <c r="B103" s="5" t="s">
        <v>110</v>
      </c>
      <c r="C103" s="6" t="str">
        <f>VLOOKUP(B103,'население 2023'!C:D,2,0)</f>
        <v>Каспийск</v>
      </c>
      <c r="D103" s="7">
        <v>1.4E-2</v>
      </c>
      <c r="E103" s="8">
        <v>156</v>
      </c>
      <c r="F103" s="8">
        <v>0</v>
      </c>
      <c r="G103" s="8">
        <v>0</v>
      </c>
      <c r="H103" s="8">
        <v>156</v>
      </c>
    </row>
  </sheetData>
  <mergeCells count="1">
    <mergeCell ref="D2:H2"/>
  </mergeCells>
  <hyperlinks>
    <hyperlink ref="C2" r:id="rId1" xr:uid="{00000000-0004-0000-00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00"/>
    <outlinePr summaryBelow="0" summaryRight="0"/>
  </sheetPr>
  <dimension ref="B1:E1000"/>
  <sheetViews>
    <sheetView showGridLines="0" workbookViewId="0"/>
  </sheetViews>
  <sheetFormatPr defaultColWidth="12.6640625" defaultRowHeight="15.75" customHeight="1"/>
  <cols>
    <col min="1" max="1" width="0.33203125" customWidth="1"/>
  </cols>
  <sheetData>
    <row r="1" spans="2:5" ht="3.75" customHeight="1"/>
    <row r="2" spans="2:5" ht="31.2">
      <c r="B2" s="217" t="s">
        <v>1066</v>
      </c>
      <c r="C2" s="217" t="s">
        <v>432</v>
      </c>
      <c r="D2" s="218" t="s">
        <v>1067</v>
      </c>
      <c r="E2" s="92" t="s">
        <v>1068</v>
      </c>
    </row>
    <row r="3" spans="2:5" ht="15.6">
      <c r="B3" s="219" t="s">
        <v>437</v>
      </c>
      <c r="C3" s="219" t="s">
        <v>438</v>
      </c>
      <c r="D3" s="220">
        <v>441709</v>
      </c>
      <c r="E3" s="92" t="s">
        <v>26</v>
      </c>
    </row>
    <row r="4" spans="2:5" ht="15.6">
      <c r="B4" s="219" t="s">
        <v>441</v>
      </c>
      <c r="C4" s="219" t="s">
        <v>171</v>
      </c>
      <c r="D4" s="220">
        <v>126609</v>
      </c>
      <c r="E4" s="92" t="s">
        <v>9</v>
      </c>
    </row>
    <row r="5" spans="2:5" ht="15.6">
      <c r="B5" s="219" t="s">
        <v>463</v>
      </c>
      <c r="C5" s="219" t="s">
        <v>445</v>
      </c>
      <c r="D5" s="220">
        <v>63368</v>
      </c>
      <c r="E5" s="92" t="s">
        <v>13</v>
      </c>
    </row>
    <row r="6" spans="2:5" ht="15.6">
      <c r="B6" s="219" t="s">
        <v>443</v>
      </c>
      <c r="C6" s="219" t="s">
        <v>445</v>
      </c>
      <c r="D6" s="220">
        <v>50424</v>
      </c>
      <c r="E6" s="92" t="s">
        <v>12</v>
      </c>
    </row>
    <row r="7" spans="2:5" ht="15.6">
      <c r="B7" s="219" t="s">
        <v>447</v>
      </c>
      <c r="C7" s="219" t="s">
        <v>445</v>
      </c>
      <c r="D7" s="220">
        <v>40797</v>
      </c>
      <c r="E7" s="92" t="s">
        <v>10</v>
      </c>
    </row>
    <row r="8" spans="2:5" ht="15.6">
      <c r="B8" s="219" t="s">
        <v>461</v>
      </c>
      <c r="C8" s="219" t="s">
        <v>445</v>
      </c>
      <c r="D8" s="220">
        <v>33209</v>
      </c>
      <c r="E8" s="92" t="s">
        <v>17</v>
      </c>
    </row>
    <row r="9" spans="2:5" ht="15.6">
      <c r="B9" s="219" t="s">
        <v>449</v>
      </c>
      <c r="C9" s="219" t="s">
        <v>445</v>
      </c>
      <c r="D9" s="220">
        <v>26018</v>
      </c>
      <c r="E9" s="92" t="s">
        <v>16</v>
      </c>
    </row>
    <row r="10" spans="2:5" ht="15.6">
      <c r="B10" s="219" t="s">
        <v>455</v>
      </c>
      <c r="C10" s="219" t="s">
        <v>445</v>
      </c>
      <c r="D10" s="220">
        <v>23161</v>
      </c>
      <c r="E10" s="92" t="s">
        <v>21</v>
      </c>
    </row>
    <row r="11" spans="2:5" ht="15.6">
      <c r="B11" s="219" t="s">
        <v>451</v>
      </c>
      <c r="C11" s="219" t="s">
        <v>445</v>
      </c>
      <c r="D11" s="220">
        <v>22951</v>
      </c>
      <c r="E11" s="92" t="s">
        <v>11</v>
      </c>
    </row>
    <row r="12" spans="2:5" ht="15.6">
      <c r="B12" s="219" t="s">
        <v>457</v>
      </c>
      <c r="C12" s="219" t="s">
        <v>445</v>
      </c>
      <c r="D12" s="220">
        <v>15860</v>
      </c>
      <c r="E12" s="92" t="s">
        <v>15</v>
      </c>
    </row>
    <row r="13" spans="2:5" ht="15.6">
      <c r="B13" s="219" t="s">
        <v>469</v>
      </c>
      <c r="C13" s="219" t="s">
        <v>445</v>
      </c>
      <c r="D13" s="220">
        <v>11226</v>
      </c>
      <c r="E13" s="92" t="s">
        <v>14</v>
      </c>
    </row>
    <row r="14" spans="2:5" ht="15.6">
      <c r="B14" s="219" t="s">
        <v>459</v>
      </c>
      <c r="C14" s="219" t="s">
        <v>445</v>
      </c>
      <c r="D14" s="220">
        <v>11060</v>
      </c>
      <c r="E14" s="92" t="s">
        <v>22</v>
      </c>
    </row>
    <row r="15" spans="2:5" ht="15.6">
      <c r="B15" s="219" t="s">
        <v>476</v>
      </c>
      <c r="C15" s="219" t="s">
        <v>474</v>
      </c>
      <c r="D15" s="220">
        <v>10732</v>
      </c>
      <c r="E15" s="92" t="s">
        <v>23</v>
      </c>
    </row>
    <row r="16" spans="2:5" ht="15.6">
      <c r="B16" s="219" t="s">
        <v>467</v>
      </c>
      <c r="C16" s="219" t="s">
        <v>445</v>
      </c>
      <c r="D16" s="220">
        <v>10419</v>
      </c>
      <c r="E16" s="92" t="s">
        <v>33</v>
      </c>
    </row>
    <row r="17" spans="2:5" ht="15.6">
      <c r="B17" s="219" t="s">
        <v>465</v>
      </c>
      <c r="C17" s="219" t="s">
        <v>445</v>
      </c>
      <c r="D17" s="220">
        <v>7676</v>
      </c>
      <c r="E17" s="92" t="s">
        <v>20</v>
      </c>
    </row>
    <row r="18" spans="2:5" ht="15.6">
      <c r="B18" s="219" t="s">
        <v>471</v>
      </c>
      <c r="C18" s="219" t="s">
        <v>445</v>
      </c>
      <c r="D18" s="220">
        <v>7409</v>
      </c>
      <c r="E18" s="92" t="s">
        <v>18</v>
      </c>
    </row>
    <row r="19" spans="2:5" ht="15.6">
      <c r="B19" s="219" t="s">
        <v>473</v>
      </c>
      <c r="C19" s="219" t="s">
        <v>474</v>
      </c>
      <c r="D19" s="220">
        <v>7124</v>
      </c>
      <c r="E19" s="92" t="s">
        <v>25</v>
      </c>
    </row>
    <row r="20" spans="2:5" ht="15.6">
      <c r="B20" s="219" t="s">
        <v>559</v>
      </c>
      <c r="C20" s="219" t="s">
        <v>538</v>
      </c>
      <c r="D20" s="220">
        <v>6646</v>
      </c>
      <c r="E20" s="92" t="s">
        <v>19</v>
      </c>
    </row>
    <row r="21" spans="2:5" ht="15.6">
      <c r="B21" s="219" t="s">
        <v>453</v>
      </c>
      <c r="C21" s="219" t="s">
        <v>445</v>
      </c>
      <c r="D21" s="220">
        <v>5539</v>
      </c>
      <c r="E21" s="92" t="s">
        <v>28</v>
      </c>
    </row>
    <row r="22" spans="2:5" ht="15.6">
      <c r="B22" s="219" t="s">
        <v>546</v>
      </c>
      <c r="C22" s="219" t="s">
        <v>538</v>
      </c>
      <c r="D22" s="220">
        <v>3623</v>
      </c>
      <c r="E22" s="92" t="s">
        <v>24</v>
      </c>
    </row>
    <row r="23" spans="2:5" ht="15.6">
      <c r="B23" s="219" t="s">
        <v>540</v>
      </c>
      <c r="C23" s="219" t="s">
        <v>538</v>
      </c>
      <c r="D23" s="220">
        <v>2694</v>
      </c>
      <c r="E23" s="92" t="s">
        <v>47</v>
      </c>
    </row>
    <row r="24" spans="2:5" ht="15.6">
      <c r="B24" s="219" t="s">
        <v>516</v>
      </c>
      <c r="C24" s="219" t="s">
        <v>505</v>
      </c>
      <c r="D24" s="220">
        <v>2198</v>
      </c>
      <c r="E24" s="92" t="s">
        <v>27</v>
      </c>
    </row>
    <row r="25" spans="2:5" ht="15.6">
      <c r="B25" s="219" t="s">
        <v>777</v>
      </c>
      <c r="C25" s="219" t="s">
        <v>780</v>
      </c>
      <c r="D25" s="220">
        <v>1913</v>
      </c>
      <c r="E25" s="92" t="s">
        <v>91</v>
      </c>
    </row>
    <row r="26" spans="2:5" ht="15.6">
      <c r="B26" s="219" t="s">
        <v>500</v>
      </c>
      <c r="C26" s="219" t="s">
        <v>482</v>
      </c>
      <c r="D26" s="220">
        <v>1476</v>
      </c>
      <c r="E26" s="92" t="s">
        <v>34</v>
      </c>
    </row>
    <row r="27" spans="2:5" ht="15.6">
      <c r="B27" s="219" t="s">
        <v>888</v>
      </c>
      <c r="C27" s="219" t="s">
        <v>886</v>
      </c>
      <c r="D27" s="220">
        <v>1395</v>
      </c>
      <c r="E27" s="92" t="s">
        <v>106</v>
      </c>
    </row>
    <row r="28" spans="2:5" ht="15.6">
      <c r="B28" s="219" t="s">
        <v>490</v>
      </c>
      <c r="C28" s="219" t="s">
        <v>482</v>
      </c>
      <c r="D28" s="220">
        <v>1374</v>
      </c>
      <c r="E28" s="92" t="s">
        <v>46</v>
      </c>
    </row>
    <row r="29" spans="2:5" ht="15.6">
      <c r="B29" s="219" t="s">
        <v>583</v>
      </c>
      <c r="C29" s="219" t="s">
        <v>578</v>
      </c>
      <c r="D29" s="220">
        <v>1356</v>
      </c>
      <c r="E29" s="92" t="s">
        <v>29</v>
      </c>
    </row>
    <row r="30" spans="2:5" ht="15.6">
      <c r="B30" s="219" t="s">
        <v>497</v>
      </c>
      <c r="C30" s="219" t="s">
        <v>482</v>
      </c>
      <c r="D30" s="220">
        <v>1290</v>
      </c>
      <c r="E30" s="92" t="s">
        <v>40</v>
      </c>
    </row>
    <row r="31" spans="2:5" ht="15.6">
      <c r="B31" s="219" t="s">
        <v>536</v>
      </c>
      <c r="C31" s="219" t="s">
        <v>538</v>
      </c>
      <c r="D31" s="220">
        <v>1244</v>
      </c>
      <c r="E31" s="92" t="s">
        <v>39</v>
      </c>
    </row>
    <row r="32" spans="2:5" ht="15.6">
      <c r="B32" s="219" t="s">
        <v>556</v>
      </c>
      <c r="C32" s="219" t="s">
        <v>538</v>
      </c>
      <c r="D32" s="220">
        <v>1230</v>
      </c>
      <c r="E32" s="92" t="s">
        <v>65</v>
      </c>
    </row>
    <row r="33" spans="2:5" ht="15.6">
      <c r="B33" s="219" t="s">
        <v>524</v>
      </c>
      <c r="C33" s="219" t="s">
        <v>505</v>
      </c>
      <c r="D33" s="220">
        <v>1148</v>
      </c>
      <c r="E33" s="92" t="s">
        <v>36</v>
      </c>
    </row>
    <row r="34" spans="2:5" ht="15.6">
      <c r="B34" s="219" t="s">
        <v>553</v>
      </c>
      <c r="C34" s="219" t="s">
        <v>538</v>
      </c>
      <c r="D34" s="220">
        <v>1138</v>
      </c>
      <c r="E34" s="92" t="s">
        <v>31</v>
      </c>
    </row>
    <row r="35" spans="2:5" ht="15.6">
      <c r="B35" s="219" t="s">
        <v>595</v>
      </c>
      <c r="C35" s="219" t="s">
        <v>578</v>
      </c>
      <c r="D35" s="220">
        <v>1122</v>
      </c>
      <c r="E35" s="92" t="s">
        <v>97</v>
      </c>
    </row>
    <row r="36" spans="2:5" ht="15.6">
      <c r="B36" s="219" t="s">
        <v>948</v>
      </c>
      <c r="C36" s="219" t="s">
        <v>886</v>
      </c>
      <c r="D36" s="220">
        <v>1061</v>
      </c>
      <c r="E36" s="92" t="s">
        <v>949</v>
      </c>
    </row>
    <row r="37" spans="2:5" ht="15.6">
      <c r="B37" s="219" t="s">
        <v>637</v>
      </c>
      <c r="C37" s="219" t="s">
        <v>635</v>
      </c>
      <c r="D37" s="220">
        <v>942</v>
      </c>
      <c r="E37" s="92" t="s">
        <v>30</v>
      </c>
    </row>
    <row r="38" spans="2:5" ht="15.6">
      <c r="B38" s="219" t="s">
        <v>484</v>
      </c>
      <c r="C38" s="219" t="s">
        <v>482</v>
      </c>
      <c r="D38" s="220">
        <v>880</v>
      </c>
      <c r="E38" s="92" t="s">
        <v>38</v>
      </c>
    </row>
    <row r="39" spans="2:5" ht="15.6">
      <c r="B39" s="219" t="s">
        <v>572</v>
      </c>
      <c r="C39" s="219" t="s">
        <v>538</v>
      </c>
      <c r="D39" s="220">
        <v>871</v>
      </c>
      <c r="E39" s="92" t="s">
        <v>104</v>
      </c>
    </row>
    <row r="40" spans="2:5" ht="15.6">
      <c r="B40" s="219" t="s">
        <v>607</v>
      </c>
      <c r="C40" s="219" t="s">
        <v>610</v>
      </c>
      <c r="D40" s="220">
        <v>829</v>
      </c>
      <c r="E40" s="92" t="s">
        <v>68</v>
      </c>
    </row>
    <row r="41" spans="2:5" ht="15.6">
      <c r="B41" s="219" t="s">
        <v>479</v>
      </c>
      <c r="C41" s="219" t="s">
        <v>482</v>
      </c>
      <c r="D41" s="220">
        <v>821</v>
      </c>
      <c r="E41" s="92" t="s">
        <v>32</v>
      </c>
    </row>
    <row r="42" spans="2:5" ht="15.6">
      <c r="B42" s="219" t="s">
        <v>662</v>
      </c>
      <c r="C42" s="219" t="s">
        <v>635</v>
      </c>
      <c r="D42" s="220">
        <v>800</v>
      </c>
      <c r="E42" s="92" t="s">
        <v>42</v>
      </c>
    </row>
    <row r="43" spans="2:5" ht="15.6">
      <c r="B43" s="219" t="s">
        <v>709</v>
      </c>
      <c r="C43" s="219" t="s">
        <v>712</v>
      </c>
      <c r="D43" s="220">
        <v>780</v>
      </c>
      <c r="E43" s="92" t="s">
        <v>99</v>
      </c>
    </row>
    <row r="44" spans="2:5" ht="15.6">
      <c r="B44" s="219" t="s">
        <v>883</v>
      </c>
      <c r="C44" s="219" t="s">
        <v>886</v>
      </c>
      <c r="D44" s="220">
        <v>776</v>
      </c>
      <c r="E44" s="92" t="s">
        <v>117</v>
      </c>
    </row>
    <row r="45" spans="2:5" ht="15.6">
      <c r="B45" s="219" t="s">
        <v>503</v>
      </c>
      <c r="C45" s="219" t="s">
        <v>505</v>
      </c>
      <c r="D45" s="220">
        <v>741</v>
      </c>
      <c r="E45" s="92" t="s">
        <v>44</v>
      </c>
    </row>
    <row r="46" spans="2:5" ht="15.6">
      <c r="B46" s="219" t="s">
        <v>890</v>
      </c>
      <c r="C46" s="219" t="s">
        <v>886</v>
      </c>
      <c r="D46" s="220">
        <v>702</v>
      </c>
      <c r="E46" s="92" t="s">
        <v>891</v>
      </c>
    </row>
    <row r="47" spans="2:5" ht="15.6">
      <c r="B47" s="219" t="s">
        <v>893</v>
      </c>
      <c r="C47" s="219" t="s">
        <v>886</v>
      </c>
      <c r="D47" s="220">
        <v>665</v>
      </c>
      <c r="E47" s="92" t="s">
        <v>122</v>
      </c>
    </row>
    <row r="48" spans="2:5" ht="15.6">
      <c r="B48" s="219" t="s">
        <v>567</v>
      </c>
      <c r="C48" s="219" t="s">
        <v>538</v>
      </c>
      <c r="D48" s="220">
        <v>647</v>
      </c>
      <c r="E48" s="92" t="s">
        <v>60</v>
      </c>
    </row>
    <row r="49" spans="2:5" ht="15.6">
      <c r="B49" s="219" t="s">
        <v>895</v>
      </c>
      <c r="C49" s="219" t="s">
        <v>886</v>
      </c>
      <c r="D49" s="220">
        <v>616</v>
      </c>
      <c r="E49" s="92" t="s">
        <v>135</v>
      </c>
    </row>
    <row r="50" spans="2:5" ht="15.6">
      <c r="B50" s="219" t="s">
        <v>790</v>
      </c>
      <c r="C50" s="219" t="s">
        <v>780</v>
      </c>
      <c r="D50" s="220">
        <v>595</v>
      </c>
      <c r="E50" s="92" t="s">
        <v>124</v>
      </c>
    </row>
    <row r="51" spans="2:5" ht="15.6">
      <c r="B51" s="219" t="s">
        <v>896</v>
      </c>
      <c r="C51" s="219" t="s">
        <v>886</v>
      </c>
      <c r="D51" s="220">
        <v>574</v>
      </c>
      <c r="E51" s="92" t="s">
        <v>897</v>
      </c>
    </row>
    <row r="52" spans="2:5" ht="15.6">
      <c r="B52" s="219" t="s">
        <v>522</v>
      </c>
      <c r="C52" s="219" t="s">
        <v>505</v>
      </c>
      <c r="D52" s="220">
        <v>555</v>
      </c>
      <c r="E52" s="92" t="s">
        <v>37</v>
      </c>
    </row>
    <row r="53" spans="2:5" ht="15.6">
      <c r="B53" s="219" t="s">
        <v>533</v>
      </c>
      <c r="C53" s="219" t="s">
        <v>505</v>
      </c>
      <c r="D53" s="220">
        <v>544</v>
      </c>
      <c r="E53" s="92" t="s">
        <v>58</v>
      </c>
    </row>
    <row r="54" spans="2:5" ht="15.6">
      <c r="B54" s="219" t="s">
        <v>951</v>
      </c>
      <c r="C54" s="219" t="s">
        <v>954</v>
      </c>
      <c r="D54" s="220">
        <v>523</v>
      </c>
      <c r="E54" s="92" t="s">
        <v>87</v>
      </c>
    </row>
    <row r="55" spans="2:5" ht="15.6">
      <c r="B55" s="219" t="s">
        <v>513</v>
      </c>
      <c r="C55" s="219" t="s">
        <v>505</v>
      </c>
      <c r="D55" s="220">
        <v>499</v>
      </c>
      <c r="E55" s="92" t="s">
        <v>52</v>
      </c>
    </row>
    <row r="56" spans="2:5" ht="15.6">
      <c r="B56" s="219" t="s">
        <v>487</v>
      </c>
      <c r="C56" s="219" t="s">
        <v>482</v>
      </c>
      <c r="D56" s="220">
        <v>497</v>
      </c>
      <c r="E56" s="92" t="s">
        <v>57</v>
      </c>
    </row>
    <row r="57" spans="2:5" ht="15.6">
      <c r="B57" s="219" t="s">
        <v>871</v>
      </c>
      <c r="C57" s="219" t="s">
        <v>809</v>
      </c>
      <c r="D57" s="220">
        <v>490</v>
      </c>
      <c r="E57" s="92" t="s">
        <v>82</v>
      </c>
    </row>
    <row r="58" spans="2:5" ht="15.6">
      <c r="B58" s="219" t="s">
        <v>899</v>
      </c>
      <c r="C58" s="219" t="s">
        <v>886</v>
      </c>
      <c r="D58" s="220">
        <v>429</v>
      </c>
      <c r="E58" s="92" t="s">
        <v>900</v>
      </c>
    </row>
    <row r="59" spans="2:5" ht="15.6">
      <c r="B59" s="219" t="s">
        <v>598</v>
      </c>
      <c r="C59" s="219" t="s">
        <v>578</v>
      </c>
      <c r="D59" s="220">
        <v>409</v>
      </c>
      <c r="E59" s="92" t="s">
        <v>83</v>
      </c>
    </row>
    <row r="60" spans="2:5" ht="15.6">
      <c r="B60" s="219" t="s">
        <v>623</v>
      </c>
      <c r="C60" s="219" t="s">
        <v>578</v>
      </c>
      <c r="D60" s="220">
        <v>396</v>
      </c>
      <c r="E60" s="92" t="s">
        <v>43</v>
      </c>
    </row>
    <row r="61" spans="2:5" ht="15.6">
      <c r="B61" s="219" t="s">
        <v>902</v>
      </c>
      <c r="C61" s="219" t="s">
        <v>886</v>
      </c>
      <c r="D61" s="220">
        <v>384</v>
      </c>
      <c r="E61" s="92" t="s">
        <v>903</v>
      </c>
    </row>
    <row r="62" spans="2:5" ht="15.6">
      <c r="B62" s="219" t="s">
        <v>905</v>
      </c>
      <c r="C62" s="219" t="s">
        <v>886</v>
      </c>
      <c r="D62" s="220">
        <v>365</v>
      </c>
      <c r="E62" s="92" t="s">
        <v>123</v>
      </c>
    </row>
    <row r="63" spans="2:5" ht="15.6">
      <c r="B63" s="219" t="s">
        <v>507</v>
      </c>
      <c r="C63" s="219" t="s">
        <v>505</v>
      </c>
      <c r="D63" s="220">
        <v>351</v>
      </c>
      <c r="E63" s="92" t="s">
        <v>55</v>
      </c>
    </row>
    <row r="64" spans="2:5" ht="15.6">
      <c r="B64" s="219" t="s">
        <v>549</v>
      </c>
      <c r="C64" s="219" t="s">
        <v>538</v>
      </c>
      <c r="D64" s="220">
        <v>299</v>
      </c>
      <c r="E64" s="92" t="s">
        <v>550</v>
      </c>
    </row>
    <row r="65" spans="2:5" ht="15.6">
      <c r="B65" s="219" t="s">
        <v>586</v>
      </c>
      <c r="C65" s="219" t="s">
        <v>578</v>
      </c>
      <c r="D65" s="220">
        <v>299</v>
      </c>
      <c r="E65" s="92" t="s">
        <v>587</v>
      </c>
    </row>
    <row r="66" spans="2:5" ht="15.6">
      <c r="B66" s="219" t="s">
        <v>1069</v>
      </c>
      <c r="C66" s="219" t="s">
        <v>958</v>
      </c>
      <c r="D66" s="220">
        <v>281</v>
      </c>
      <c r="E66" s="92" t="s">
        <v>95</v>
      </c>
    </row>
    <row r="67" spans="2:5" ht="15.6">
      <c r="B67" s="219" t="s">
        <v>493</v>
      </c>
      <c r="C67" s="219" t="s">
        <v>482</v>
      </c>
      <c r="D67" s="220">
        <v>264</v>
      </c>
      <c r="E67" s="92" t="s">
        <v>494</v>
      </c>
    </row>
    <row r="68" spans="2:5" ht="15.6">
      <c r="B68" s="219" t="s">
        <v>669</v>
      </c>
      <c r="C68" s="219" t="s">
        <v>635</v>
      </c>
      <c r="D68" s="220">
        <v>243</v>
      </c>
      <c r="E68" s="92" t="s">
        <v>73</v>
      </c>
    </row>
    <row r="69" spans="2:5" ht="15.6">
      <c r="B69" s="219" t="s">
        <v>959</v>
      </c>
      <c r="C69" s="219" t="s">
        <v>958</v>
      </c>
      <c r="D69" s="220">
        <v>236</v>
      </c>
      <c r="E69" s="92" t="s">
        <v>90</v>
      </c>
    </row>
    <row r="70" spans="2:5" ht="15.6">
      <c r="B70" s="219" t="s">
        <v>683</v>
      </c>
      <c r="C70" s="219" t="s">
        <v>635</v>
      </c>
      <c r="D70" s="220">
        <v>227</v>
      </c>
      <c r="E70" s="92" t="s">
        <v>75</v>
      </c>
    </row>
    <row r="71" spans="2:5" ht="15.6">
      <c r="B71" s="219" t="s">
        <v>672</v>
      </c>
      <c r="C71" s="219" t="s">
        <v>635</v>
      </c>
      <c r="D71" s="220">
        <v>227</v>
      </c>
      <c r="E71" s="92" t="s">
        <v>61</v>
      </c>
    </row>
    <row r="72" spans="2:5" ht="15.6">
      <c r="B72" s="219" t="s">
        <v>519</v>
      </c>
      <c r="C72" s="219" t="s">
        <v>505</v>
      </c>
      <c r="D72" s="220">
        <v>222</v>
      </c>
      <c r="E72" s="92" t="s">
        <v>63</v>
      </c>
    </row>
    <row r="73" spans="2:5" ht="15.6">
      <c r="B73" s="219" t="s">
        <v>860</v>
      </c>
      <c r="C73" s="219" t="s">
        <v>716</v>
      </c>
      <c r="D73" s="220">
        <v>203</v>
      </c>
      <c r="E73" s="92" t="s">
        <v>861</v>
      </c>
    </row>
    <row r="74" spans="2:5" ht="15.6">
      <c r="B74" s="219" t="s">
        <v>543</v>
      </c>
      <c r="C74" s="219" t="s">
        <v>538</v>
      </c>
      <c r="D74" s="220">
        <v>196</v>
      </c>
      <c r="E74" s="92" t="s">
        <v>56</v>
      </c>
    </row>
    <row r="75" spans="2:5" ht="15.6">
      <c r="B75" s="219" t="s">
        <v>701</v>
      </c>
      <c r="C75" s="219" t="s">
        <v>635</v>
      </c>
      <c r="D75" s="220">
        <v>189</v>
      </c>
      <c r="E75" s="92" t="s">
        <v>89</v>
      </c>
    </row>
    <row r="76" spans="2:5" ht="15.6">
      <c r="B76" s="219" t="s">
        <v>640</v>
      </c>
      <c r="C76" s="219" t="s">
        <v>635</v>
      </c>
      <c r="D76" s="220">
        <v>186</v>
      </c>
      <c r="E76" s="92" t="s">
        <v>71</v>
      </c>
    </row>
    <row r="77" spans="2:5" ht="15.6">
      <c r="B77" s="219" t="s">
        <v>907</v>
      </c>
      <c r="C77" s="219" t="s">
        <v>886</v>
      </c>
      <c r="D77" s="220">
        <v>177</v>
      </c>
      <c r="E77" s="92" t="s">
        <v>102</v>
      </c>
    </row>
    <row r="78" spans="2:5" ht="15.6">
      <c r="B78" s="219" t="s">
        <v>652</v>
      </c>
      <c r="C78" s="219" t="s">
        <v>635</v>
      </c>
      <c r="D78" s="220">
        <v>170</v>
      </c>
      <c r="E78" s="92" t="s">
        <v>81</v>
      </c>
    </row>
    <row r="79" spans="2:5" ht="15.6">
      <c r="B79" s="219" t="s">
        <v>664</v>
      </c>
      <c r="C79" s="219" t="s">
        <v>635</v>
      </c>
      <c r="D79" s="220">
        <v>166</v>
      </c>
      <c r="E79" s="92" t="s">
        <v>76</v>
      </c>
    </row>
    <row r="80" spans="2:5" ht="15.6">
      <c r="B80" s="219" t="s">
        <v>563</v>
      </c>
      <c r="C80" s="219" t="s">
        <v>538</v>
      </c>
      <c r="D80" s="220">
        <v>157</v>
      </c>
      <c r="E80" s="92" t="s">
        <v>564</v>
      </c>
    </row>
    <row r="81" spans="2:5" ht="15.6">
      <c r="B81" s="219" t="s">
        <v>593</v>
      </c>
      <c r="C81" s="219" t="s">
        <v>578</v>
      </c>
      <c r="D81" s="220">
        <v>147</v>
      </c>
      <c r="E81" s="92" t="s">
        <v>77</v>
      </c>
    </row>
    <row r="82" spans="2:5" ht="15.6">
      <c r="B82" s="219" t="s">
        <v>909</v>
      </c>
      <c r="C82" s="219" t="s">
        <v>886</v>
      </c>
      <c r="D82" s="220">
        <v>144</v>
      </c>
      <c r="E82" s="92" t="s">
        <v>910</v>
      </c>
    </row>
    <row r="83" spans="2:5" ht="15.6">
      <c r="B83" s="219" t="s">
        <v>575</v>
      </c>
      <c r="C83" s="219" t="s">
        <v>578</v>
      </c>
      <c r="D83" s="220">
        <v>140</v>
      </c>
      <c r="E83" s="92" t="s">
        <v>576</v>
      </c>
    </row>
    <row r="84" spans="2:5" ht="15.6">
      <c r="B84" s="219" t="s">
        <v>697</v>
      </c>
      <c r="C84" s="219" t="s">
        <v>635</v>
      </c>
      <c r="D84" s="220">
        <v>131</v>
      </c>
      <c r="E84" s="92" t="s">
        <v>118</v>
      </c>
    </row>
    <row r="85" spans="2:5" ht="15.6">
      <c r="B85" s="219" t="s">
        <v>927</v>
      </c>
      <c r="C85" s="219" t="s">
        <v>886</v>
      </c>
      <c r="D85" s="220">
        <v>126</v>
      </c>
      <c r="E85" s="92" t="s">
        <v>928</v>
      </c>
    </row>
    <row r="86" spans="2:5" ht="15.6">
      <c r="B86" s="219" t="s">
        <v>570</v>
      </c>
      <c r="C86" s="219" t="s">
        <v>538</v>
      </c>
      <c r="D86" s="220">
        <v>118</v>
      </c>
      <c r="E86" s="92" t="s">
        <v>74</v>
      </c>
    </row>
    <row r="87" spans="2:5" ht="15.6">
      <c r="B87" s="219" t="s">
        <v>794</v>
      </c>
      <c r="C87" s="219" t="s">
        <v>780</v>
      </c>
      <c r="D87" s="220">
        <v>97</v>
      </c>
      <c r="E87" s="92" t="s">
        <v>795</v>
      </c>
    </row>
    <row r="88" spans="2:5" ht="15.6">
      <c r="B88" s="219" t="s">
        <v>650</v>
      </c>
      <c r="C88" s="219" t="s">
        <v>635</v>
      </c>
      <c r="D88" s="220">
        <v>86</v>
      </c>
      <c r="E88" s="92" t="s">
        <v>69</v>
      </c>
    </row>
    <row r="89" spans="2:5" ht="15.6">
      <c r="B89" s="219" t="s">
        <v>659</v>
      </c>
      <c r="C89" s="219" t="s">
        <v>635</v>
      </c>
      <c r="D89" s="220">
        <v>85</v>
      </c>
      <c r="E89" s="92" t="s">
        <v>59</v>
      </c>
    </row>
    <row r="90" spans="2:5" ht="15.6">
      <c r="B90" s="219" t="s">
        <v>620</v>
      </c>
      <c r="C90" s="219" t="s">
        <v>578</v>
      </c>
      <c r="D90" s="220">
        <v>84</v>
      </c>
      <c r="E90" s="92" t="s">
        <v>115</v>
      </c>
    </row>
    <row r="91" spans="2:5" ht="15.6">
      <c r="B91" s="219" t="s">
        <v>933</v>
      </c>
      <c r="C91" s="219" t="s">
        <v>886</v>
      </c>
      <c r="D91" s="220">
        <v>75</v>
      </c>
      <c r="E91" s="92" t="s">
        <v>934</v>
      </c>
    </row>
    <row r="92" spans="2:5" ht="15.6">
      <c r="B92" s="219" t="s">
        <v>912</v>
      </c>
      <c r="C92" s="219" t="s">
        <v>886</v>
      </c>
      <c r="D92" s="220">
        <v>69</v>
      </c>
      <c r="E92" s="92" t="s">
        <v>913</v>
      </c>
    </row>
    <row r="93" spans="2:5" ht="15.6">
      <c r="B93" s="219" t="s">
        <v>833</v>
      </c>
      <c r="C93" s="219" t="s">
        <v>809</v>
      </c>
      <c r="D93" s="220">
        <v>46</v>
      </c>
      <c r="E93" s="92" t="s">
        <v>114</v>
      </c>
    </row>
    <row r="94" spans="2:5" ht="15.6">
      <c r="B94" s="219" t="s">
        <v>915</v>
      </c>
      <c r="C94" s="219" t="s">
        <v>886</v>
      </c>
      <c r="D94" s="220">
        <v>38</v>
      </c>
      <c r="E94" s="92" t="s">
        <v>916</v>
      </c>
    </row>
    <row r="95" spans="2:5" ht="15.6">
      <c r="B95" s="219" t="s">
        <v>918</v>
      </c>
      <c r="C95" s="219" t="s">
        <v>886</v>
      </c>
      <c r="D95" s="220">
        <v>37</v>
      </c>
      <c r="E95" s="92" t="s">
        <v>919</v>
      </c>
    </row>
    <row r="96" spans="2:5" ht="15.6">
      <c r="B96" s="219" t="s">
        <v>921</v>
      </c>
      <c r="C96" s="219" t="s">
        <v>886</v>
      </c>
      <c r="D96" s="220">
        <v>26</v>
      </c>
      <c r="E96" s="92" t="s">
        <v>922</v>
      </c>
    </row>
    <row r="97" spans="2:5" ht="15.6">
      <c r="B97" s="219" t="s">
        <v>924</v>
      </c>
      <c r="C97" s="219" t="s">
        <v>886</v>
      </c>
      <c r="D97" s="220">
        <v>23</v>
      </c>
      <c r="E97" s="92" t="s">
        <v>925</v>
      </c>
    </row>
    <row r="98" spans="2:5" ht="15.6">
      <c r="B98" s="219" t="s">
        <v>939</v>
      </c>
      <c r="C98" s="219" t="s">
        <v>886</v>
      </c>
      <c r="D98" s="220">
        <v>16</v>
      </c>
      <c r="E98" s="92" t="s">
        <v>940</v>
      </c>
    </row>
    <row r="99" spans="2:5" ht="15.6">
      <c r="B99" s="219" t="s">
        <v>942</v>
      </c>
      <c r="C99" s="219" t="s">
        <v>886</v>
      </c>
      <c r="D99" s="220">
        <v>14</v>
      </c>
      <c r="E99" s="92" t="s">
        <v>943</v>
      </c>
    </row>
    <row r="100" spans="2:5" ht="15.6">
      <c r="B100" s="219" t="s">
        <v>945</v>
      </c>
      <c r="C100" s="219" t="s">
        <v>886</v>
      </c>
      <c r="D100" s="220">
        <v>11</v>
      </c>
      <c r="E100" s="92" t="s">
        <v>946</v>
      </c>
    </row>
    <row r="101" spans="2:5" ht="15.6">
      <c r="B101" s="219" t="s">
        <v>955</v>
      </c>
      <c r="C101" s="219" t="s">
        <v>958</v>
      </c>
      <c r="D101" s="220">
        <v>9</v>
      </c>
      <c r="E101" s="92" t="s">
        <v>956</v>
      </c>
    </row>
    <row r="102" spans="2:5" ht="15.6">
      <c r="B102" s="219" t="s">
        <v>646</v>
      </c>
      <c r="C102" s="219" t="s">
        <v>635</v>
      </c>
      <c r="D102" s="220">
        <v>9</v>
      </c>
      <c r="E102" s="92" t="s">
        <v>647</v>
      </c>
    </row>
    <row r="103" spans="2:5" ht="15.6">
      <c r="B103" s="219" t="s">
        <v>626</v>
      </c>
      <c r="C103" s="219" t="s">
        <v>578</v>
      </c>
      <c r="D103" s="220">
        <v>8</v>
      </c>
      <c r="E103" s="92" t="s">
        <v>627</v>
      </c>
    </row>
    <row r="104" spans="2:5" ht="15.6">
      <c r="B104" s="219" t="s">
        <v>674</v>
      </c>
      <c r="C104" s="219" t="s">
        <v>635</v>
      </c>
      <c r="D104" s="220">
        <v>8</v>
      </c>
      <c r="E104" s="92" t="s">
        <v>675</v>
      </c>
    </row>
    <row r="105" spans="2:5" ht="15.6">
      <c r="B105" s="219" t="s">
        <v>677</v>
      </c>
      <c r="C105" s="219" t="s">
        <v>635</v>
      </c>
      <c r="D105" s="220">
        <v>7</v>
      </c>
      <c r="E105" s="92" t="s">
        <v>678</v>
      </c>
    </row>
    <row r="106" spans="2:5" ht="15.6">
      <c r="B106" s="219" t="s">
        <v>936</v>
      </c>
      <c r="C106" s="219" t="s">
        <v>886</v>
      </c>
      <c r="D106" s="220">
        <v>7</v>
      </c>
      <c r="E106" s="92" t="s">
        <v>937</v>
      </c>
    </row>
    <row r="107" spans="2:5" ht="15.6">
      <c r="B107" s="219" t="s">
        <v>849</v>
      </c>
      <c r="C107" s="219" t="s">
        <v>716</v>
      </c>
      <c r="D107" s="220">
        <v>6</v>
      </c>
      <c r="E107" s="92" t="s">
        <v>119</v>
      </c>
    </row>
    <row r="108" spans="2:5" ht="15.6">
      <c r="B108" s="219" t="s">
        <v>612</v>
      </c>
      <c r="C108" s="219" t="s">
        <v>578</v>
      </c>
      <c r="D108" s="220">
        <v>6</v>
      </c>
      <c r="E108" s="92" t="s">
        <v>613</v>
      </c>
    </row>
    <row r="109" spans="2:5" ht="15.6">
      <c r="B109" s="219" t="s">
        <v>643</v>
      </c>
      <c r="C109" s="219" t="s">
        <v>635</v>
      </c>
      <c r="D109" s="220">
        <v>4</v>
      </c>
      <c r="E109" s="92" t="s">
        <v>644</v>
      </c>
    </row>
    <row r="110" spans="2:5" ht="15.6">
      <c r="B110" s="219" t="s">
        <v>1070</v>
      </c>
      <c r="C110" s="219" t="s">
        <v>1071</v>
      </c>
      <c r="D110" s="220">
        <v>4</v>
      </c>
      <c r="E110" s="92" t="s">
        <v>1072</v>
      </c>
    </row>
    <row r="111" spans="2:5" ht="15.6">
      <c r="B111" s="219" t="s">
        <v>721</v>
      </c>
      <c r="C111" s="219" t="s">
        <v>716</v>
      </c>
      <c r="D111" s="220">
        <v>3</v>
      </c>
      <c r="E111" s="92" t="s">
        <v>722</v>
      </c>
    </row>
    <row r="112" spans="2:5" ht="15.6">
      <c r="B112" s="219" t="s">
        <v>706</v>
      </c>
      <c r="C112" s="219" t="s">
        <v>635</v>
      </c>
      <c r="D112" s="220">
        <v>2</v>
      </c>
      <c r="E112" s="92" t="s">
        <v>707</v>
      </c>
    </row>
    <row r="113" spans="2:5" ht="15.6">
      <c r="B113" s="219" t="s">
        <v>630</v>
      </c>
      <c r="C113" s="219" t="s">
        <v>578</v>
      </c>
      <c r="D113" s="220">
        <v>1</v>
      </c>
      <c r="E113" s="92" t="s">
        <v>631</v>
      </c>
    </row>
    <row r="114" spans="2:5" ht="15.6">
      <c r="B114" s="221" t="s">
        <v>930</v>
      </c>
      <c r="C114" s="221" t="s">
        <v>886</v>
      </c>
      <c r="D114" s="222">
        <v>1</v>
      </c>
      <c r="E114" s="92" t="s">
        <v>931</v>
      </c>
    </row>
    <row r="115" spans="2:5" ht="14.4">
      <c r="B115" s="92"/>
      <c r="C115" s="92"/>
      <c r="D115" s="92"/>
      <c r="E115" s="92"/>
    </row>
    <row r="116" spans="2:5" ht="14.4">
      <c r="B116" s="92"/>
      <c r="C116" s="92"/>
      <c r="D116" s="92"/>
      <c r="E116" s="92"/>
    </row>
    <row r="117" spans="2:5" ht="14.4">
      <c r="B117" s="92"/>
      <c r="C117" s="92"/>
      <c r="D117" s="92"/>
      <c r="E117" s="92"/>
    </row>
    <row r="118" spans="2:5" ht="14.4">
      <c r="B118" s="92"/>
      <c r="C118" s="92"/>
      <c r="D118" s="92"/>
      <c r="E118" s="92"/>
    </row>
    <row r="119" spans="2:5" ht="14.4">
      <c r="B119" s="92"/>
      <c r="C119" s="92"/>
      <c r="D119" s="92"/>
      <c r="E119" s="92"/>
    </row>
    <row r="120" spans="2:5" ht="14.4">
      <c r="B120" s="92"/>
      <c r="C120" s="92"/>
      <c r="D120" s="92"/>
      <c r="E120" s="92"/>
    </row>
    <row r="121" spans="2:5" ht="14.4">
      <c r="B121" s="92"/>
      <c r="C121" s="92"/>
      <c r="D121" s="92"/>
      <c r="E121" s="92"/>
    </row>
    <row r="122" spans="2:5" ht="14.4">
      <c r="B122" s="92"/>
      <c r="C122" s="92"/>
      <c r="D122" s="92"/>
      <c r="E122" s="92"/>
    </row>
    <row r="123" spans="2:5" ht="14.4">
      <c r="B123" s="92"/>
      <c r="C123" s="92"/>
      <c r="D123" s="92"/>
      <c r="E123" s="92"/>
    </row>
    <row r="124" spans="2:5" ht="14.4">
      <c r="B124" s="92"/>
      <c r="C124" s="92"/>
      <c r="D124" s="92"/>
      <c r="E124" s="92"/>
    </row>
    <row r="125" spans="2:5" ht="14.4">
      <c r="B125" s="92"/>
      <c r="C125" s="92"/>
      <c r="D125" s="92"/>
      <c r="E125" s="92"/>
    </row>
    <row r="126" spans="2:5" ht="14.4">
      <c r="B126" s="92"/>
      <c r="C126" s="92"/>
      <c r="D126" s="92"/>
      <c r="E126" s="92"/>
    </row>
    <row r="127" spans="2:5" ht="14.4">
      <c r="B127" s="92"/>
      <c r="C127" s="92"/>
      <c r="D127" s="92"/>
      <c r="E127" s="92"/>
    </row>
    <row r="128" spans="2:5" ht="14.4">
      <c r="B128" s="92"/>
      <c r="C128" s="92"/>
      <c r="D128" s="92"/>
      <c r="E128" s="92"/>
    </row>
    <row r="129" spans="2:5" ht="14.4">
      <c r="B129" s="92"/>
      <c r="C129" s="92"/>
      <c r="D129" s="92"/>
      <c r="E129" s="92"/>
    </row>
    <row r="130" spans="2:5" ht="14.4">
      <c r="B130" s="92"/>
      <c r="C130" s="92"/>
      <c r="D130" s="92"/>
      <c r="E130" s="92"/>
    </row>
    <row r="131" spans="2:5" ht="14.4">
      <c r="B131" s="92"/>
      <c r="C131" s="92"/>
      <c r="D131" s="92"/>
      <c r="E131" s="92"/>
    </row>
    <row r="132" spans="2:5" ht="14.4">
      <c r="B132" s="92"/>
      <c r="C132" s="92"/>
      <c r="D132" s="92"/>
      <c r="E132" s="92"/>
    </row>
    <row r="133" spans="2:5" ht="14.4">
      <c r="B133" s="92"/>
      <c r="C133" s="92"/>
      <c r="D133" s="92"/>
      <c r="E133" s="92"/>
    </row>
    <row r="134" spans="2:5" ht="14.4">
      <c r="B134" s="92"/>
      <c r="C134" s="92"/>
      <c r="D134" s="92"/>
      <c r="E134" s="92"/>
    </row>
    <row r="135" spans="2:5" ht="14.4">
      <c r="B135" s="92"/>
      <c r="C135" s="92"/>
      <c r="D135" s="92"/>
      <c r="E135" s="92"/>
    </row>
    <row r="136" spans="2:5" ht="14.4">
      <c r="B136" s="92"/>
      <c r="C136" s="92"/>
      <c r="D136" s="92"/>
      <c r="E136" s="92"/>
    </row>
    <row r="137" spans="2:5" ht="14.4">
      <c r="B137" s="92"/>
      <c r="C137" s="92"/>
      <c r="D137" s="92"/>
      <c r="E137" s="92"/>
    </row>
    <row r="138" spans="2:5" ht="14.4">
      <c r="B138" s="92"/>
      <c r="C138" s="92"/>
      <c r="D138" s="92"/>
      <c r="E138" s="92"/>
    </row>
    <row r="139" spans="2:5" ht="14.4">
      <c r="B139" s="92"/>
      <c r="C139" s="92"/>
      <c r="D139" s="92"/>
      <c r="E139" s="92"/>
    </row>
    <row r="140" spans="2:5" ht="14.4">
      <c r="B140" s="92"/>
      <c r="C140" s="92"/>
      <c r="D140" s="92"/>
      <c r="E140" s="92"/>
    </row>
    <row r="141" spans="2:5" ht="14.4">
      <c r="B141" s="92"/>
      <c r="C141" s="92"/>
      <c r="D141" s="92"/>
      <c r="E141" s="92"/>
    </row>
    <row r="142" spans="2:5" ht="14.4">
      <c r="B142" s="92"/>
      <c r="C142" s="92"/>
      <c r="D142" s="92"/>
      <c r="E142" s="92"/>
    </row>
    <row r="143" spans="2:5" ht="14.4">
      <c r="B143" s="92"/>
      <c r="C143" s="92"/>
      <c r="D143" s="92"/>
      <c r="E143" s="92"/>
    </row>
    <row r="144" spans="2:5" ht="14.4">
      <c r="B144" s="92"/>
      <c r="C144" s="92"/>
      <c r="D144" s="92"/>
      <c r="E144" s="92"/>
    </row>
    <row r="145" spans="2:5" ht="14.4">
      <c r="B145" s="92"/>
      <c r="C145" s="92"/>
      <c r="D145" s="92"/>
      <c r="E145" s="92"/>
    </row>
    <row r="146" spans="2:5" ht="14.4">
      <c r="B146" s="92"/>
      <c r="C146" s="92"/>
      <c r="D146" s="92"/>
      <c r="E146" s="92"/>
    </row>
    <row r="147" spans="2:5" ht="14.4">
      <c r="B147" s="92"/>
      <c r="C147" s="92"/>
      <c r="D147" s="92"/>
      <c r="E147" s="92"/>
    </row>
    <row r="148" spans="2:5" ht="14.4">
      <c r="B148" s="92"/>
      <c r="C148" s="92"/>
      <c r="D148" s="92"/>
      <c r="E148" s="92"/>
    </row>
    <row r="149" spans="2:5" ht="14.4">
      <c r="B149" s="92"/>
      <c r="C149" s="92"/>
      <c r="D149" s="92"/>
      <c r="E149" s="92"/>
    </row>
    <row r="150" spans="2:5" ht="14.4">
      <c r="B150" s="92"/>
      <c r="C150" s="92"/>
      <c r="D150" s="92"/>
      <c r="E150" s="92"/>
    </row>
    <row r="151" spans="2:5" ht="14.4">
      <c r="B151" s="92"/>
      <c r="C151" s="92"/>
      <c r="D151" s="92"/>
      <c r="E151" s="92"/>
    </row>
    <row r="152" spans="2:5" ht="14.4">
      <c r="B152" s="92"/>
      <c r="C152" s="92"/>
      <c r="D152" s="92"/>
      <c r="E152" s="92"/>
    </row>
    <row r="153" spans="2:5" ht="14.4">
      <c r="B153" s="92"/>
      <c r="C153" s="92"/>
      <c r="D153" s="92"/>
      <c r="E153" s="92"/>
    </row>
    <row r="154" spans="2:5" ht="14.4">
      <c r="B154" s="92"/>
      <c r="C154" s="92"/>
      <c r="D154" s="92"/>
      <c r="E154" s="92"/>
    </row>
    <row r="155" spans="2:5" ht="14.4">
      <c r="B155" s="92"/>
      <c r="C155" s="92"/>
      <c r="D155" s="92"/>
      <c r="E155" s="92"/>
    </row>
    <row r="156" spans="2:5" ht="14.4">
      <c r="B156" s="92"/>
      <c r="C156" s="92"/>
      <c r="D156" s="92"/>
      <c r="E156" s="92"/>
    </row>
    <row r="157" spans="2:5" ht="14.4">
      <c r="B157" s="92"/>
      <c r="C157" s="92"/>
      <c r="D157" s="92"/>
      <c r="E157" s="92"/>
    </row>
    <row r="158" spans="2:5" ht="14.4">
      <c r="B158" s="92"/>
      <c r="C158" s="92"/>
      <c r="D158" s="92"/>
      <c r="E158" s="92"/>
    </row>
    <row r="159" spans="2:5" ht="14.4">
      <c r="B159" s="92"/>
      <c r="C159" s="92"/>
      <c r="D159" s="92"/>
      <c r="E159" s="92"/>
    </row>
    <row r="160" spans="2:5" ht="14.4">
      <c r="B160" s="92"/>
      <c r="C160" s="92"/>
      <c r="D160" s="92"/>
      <c r="E160" s="92"/>
    </row>
    <row r="161" spans="2:5" ht="14.4">
      <c r="B161" s="92"/>
      <c r="C161" s="92"/>
      <c r="D161" s="92"/>
      <c r="E161" s="92"/>
    </row>
    <row r="162" spans="2:5" ht="14.4">
      <c r="B162" s="92"/>
      <c r="C162" s="92"/>
      <c r="D162" s="92"/>
      <c r="E162" s="92"/>
    </row>
    <row r="163" spans="2:5" ht="14.4">
      <c r="B163" s="92"/>
      <c r="C163" s="92"/>
      <c r="D163" s="92"/>
      <c r="E163" s="92"/>
    </row>
    <row r="164" spans="2:5" ht="14.4">
      <c r="B164" s="92"/>
      <c r="C164" s="92"/>
      <c r="D164" s="92"/>
      <c r="E164" s="92"/>
    </row>
    <row r="165" spans="2:5" ht="14.4">
      <c r="B165" s="92"/>
      <c r="C165" s="92"/>
      <c r="D165" s="92"/>
      <c r="E165" s="92"/>
    </row>
    <row r="166" spans="2:5" ht="14.4">
      <c r="B166" s="92"/>
      <c r="C166" s="92"/>
      <c r="D166" s="92"/>
      <c r="E166" s="92"/>
    </row>
    <row r="167" spans="2:5" ht="14.4">
      <c r="B167" s="92"/>
      <c r="C167" s="92"/>
      <c r="D167" s="92"/>
      <c r="E167" s="92"/>
    </row>
    <row r="168" spans="2:5" ht="14.4">
      <c r="B168" s="92"/>
      <c r="C168" s="92"/>
      <c r="D168" s="92"/>
      <c r="E168" s="92"/>
    </row>
    <row r="169" spans="2:5" ht="14.4">
      <c r="B169" s="92"/>
      <c r="C169" s="92"/>
      <c r="D169" s="92"/>
      <c r="E169" s="92"/>
    </row>
    <row r="170" spans="2:5" ht="14.4">
      <c r="B170" s="92"/>
      <c r="C170" s="92"/>
      <c r="D170" s="92"/>
      <c r="E170" s="92"/>
    </row>
    <row r="171" spans="2:5" ht="14.4">
      <c r="B171" s="92"/>
      <c r="C171" s="92"/>
      <c r="D171" s="92"/>
      <c r="E171" s="92"/>
    </row>
    <row r="172" spans="2:5" ht="14.4">
      <c r="B172" s="92"/>
      <c r="C172" s="92"/>
      <c r="D172" s="92"/>
      <c r="E172" s="92"/>
    </row>
    <row r="173" spans="2:5" ht="14.4">
      <c r="B173" s="92"/>
      <c r="C173" s="92"/>
      <c r="D173" s="92"/>
      <c r="E173" s="92"/>
    </row>
    <row r="174" spans="2:5" ht="14.4">
      <c r="B174" s="92"/>
      <c r="C174" s="92"/>
      <c r="D174" s="92"/>
      <c r="E174" s="92"/>
    </row>
    <row r="175" spans="2:5" ht="14.4">
      <c r="B175" s="92"/>
      <c r="C175" s="92"/>
      <c r="D175" s="92"/>
      <c r="E175" s="92"/>
    </row>
    <row r="176" spans="2:5" ht="14.4">
      <c r="B176" s="92"/>
      <c r="C176" s="92"/>
      <c r="D176" s="92"/>
      <c r="E176" s="92"/>
    </row>
    <row r="177" spans="2:5" ht="14.4">
      <c r="B177" s="92"/>
      <c r="C177" s="92"/>
      <c r="D177" s="92"/>
      <c r="E177" s="92"/>
    </row>
    <row r="178" spans="2:5" ht="14.4">
      <c r="B178" s="92"/>
      <c r="C178" s="92"/>
      <c r="D178" s="92"/>
      <c r="E178" s="92"/>
    </row>
    <row r="179" spans="2:5" ht="14.4">
      <c r="B179" s="92"/>
      <c r="C179" s="92"/>
      <c r="D179" s="92"/>
      <c r="E179" s="92"/>
    </row>
    <row r="180" spans="2:5" ht="14.4">
      <c r="B180" s="92"/>
      <c r="C180" s="92"/>
      <c r="D180" s="92"/>
      <c r="E180" s="92"/>
    </row>
    <row r="181" spans="2:5" ht="14.4">
      <c r="B181" s="92"/>
      <c r="C181" s="92"/>
      <c r="D181" s="92"/>
      <c r="E181" s="92"/>
    </row>
    <row r="182" spans="2:5" ht="14.4">
      <c r="B182" s="92"/>
      <c r="C182" s="92"/>
      <c r="D182" s="92"/>
      <c r="E182" s="92"/>
    </row>
    <row r="183" spans="2:5" ht="14.4">
      <c r="B183" s="92"/>
      <c r="C183" s="92"/>
      <c r="D183" s="92"/>
      <c r="E183" s="92"/>
    </row>
    <row r="184" spans="2:5" ht="14.4">
      <c r="B184" s="92"/>
      <c r="C184" s="92"/>
      <c r="D184" s="92"/>
      <c r="E184" s="92"/>
    </row>
    <row r="185" spans="2:5" ht="14.4">
      <c r="B185" s="92"/>
      <c r="C185" s="92"/>
      <c r="D185" s="92"/>
      <c r="E185" s="92"/>
    </row>
    <row r="186" spans="2:5" ht="14.4">
      <c r="B186" s="92"/>
      <c r="C186" s="92"/>
      <c r="D186" s="92"/>
      <c r="E186" s="92"/>
    </row>
    <row r="187" spans="2:5" ht="14.4">
      <c r="B187" s="92"/>
      <c r="C187" s="92"/>
      <c r="D187" s="92"/>
      <c r="E187" s="92"/>
    </row>
    <row r="188" spans="2:5" ht="14.4">
      <c r="B188" s="92"/>
      <c r="C188" s="92"/>
      <c r="D188" s="92"/>
      <c r="E188" s="92"/>
    </row>
    <row r="189" spans="2:5" ht="14.4">
      <c r="B189" s="92"/>
      <c r="C189" s="92"/>
      <c r="D189" s="92"/>
      <c r="E189" s="92"/>
    </row>
    <row r="190" spans="2:5" ht="14.4">
      <c r="B190" s="92"/>
      <c r="C190" s="92"/>
      <c r="D190" s="92"/>
      <c r="E190" s="92"/>
    </row>
    <row r="191" spans="2:5" ht="14.4">
      <c r="B191" s="92"/>
      <c r="C191" s="92"/>
      <c r="D191" s="92"/>
      <c r="E191" s="92"/>
    </row>
    <row r="192" spans="2:5" ht="14.4">
      <c r="B192" s="92"/>
      <c r="C192" s="92"/>
      <c r="D192" s="92"/>
      <c r="E192" s="92"/>
    </row>
    <row r="193" spans="2:5" ht="14.4">
      <c r="B193" s="92"/>
      <c r="C193" s="92"/>
      <c r="D193" s="92"/>
      <c r="E193" s="92"/>
    </row>
    <row r="194" spans="2:5" ht="14.4">
      <c r="B194" s="92"/>
      <c r="C194" s="92"/>
      <c r="D194" s="92"/>
      <c r="E194" s="92"/>
    </row>
    <row r="195" spans="2:5" ht="14.4">
      <c r="B195" s="92"/>
      <c r="C195" s="92"/>
      <c r="D195" s="92"/>
      <c r="E195" s="92"/>
    </row>
    <row r="196" spans="2:5" ht="14.4">
      <c r="B196" s="92"/>
      <c r="C196" s="92"/>
      <c r="D196" s="92"/>
      <c r="E196" s="92"/>
    </row>
    <row r="197" spans="2:5" ht="14.4">
      <c r="B197" s="92"/>
      <c r="C197" s="92"/>
      <c r="D197" s="92"/>
      <c r="E197" s="92"/>
    </row>
    <row r="198" spans="2:5" ht="14.4">
      <c r="B198" s="92"/>
      <c r="C198" s="92"/>
      <c r="D198" s="92"/>
      <c r="E198" s="92"/>
    </row>
    <row r="199" spans="2:5" ht="14.4">
      <c r="B199" s="92"/>
      <c r="C199" s="92"/>
      <c r="D199" s="92"/>
      <c r="E199" s="92"/>
    </row>
    <row r="200" spans="2:5" ht="14.4">
      <c r="B200" s="92"/>
      <c r="C200" s="92"/>
      <c r="D200" s="92"/>
      <c r="E200" s="92"/>
    </row>
    <row r="201" spans="2:5" ht="14.4">
      <c r="B201" s="92"/>
      <c r="C201" s="92"/>
      <c r="D201" s="92"/>
      <c r="E201" s="92"/>
    </row>
    <row r="202" spans="2:5" ht="14.4">
      <c r="B202" s="92"/>
      <c r="C202" s="92"/>
      <c r="D202" s="92"/>
      <c r="E202" s="92"/>
    </row>
    <row r="203" spans="2:5" ht="14.4">
      <c r="B203" s="92"/>
      <c r="C203" s="92"/>
      <c r="D203" s="92"/>
      <c r="E203" s="92"/>
    </row>
    <row r="204" spans="2:5" ht="14.4">
      <c r="B204" s="92"/>
      <c r="C204" s="92"/>
      <c r="D204" s="92"/>
      <c r="E204" s="92"/>
    </row>
    <row r="205" spans="2:5" ht="14.4">
      <c r="B205" s="92"/>
      <c r="C205" s="92"/>
      <c r="D205" s="92"/>
      <c r="E205" s="92"/>
    </row>
    <row r="206" spans="2:5" ht="14.4">
      <c r="B206" s="92"/>
      <c r="C206" s="92"/>
      <c r="D206" s="92"/>
      <c r="E206" s="92"/>
    </row>
    <row r="207" spans="2:5" ht="14.4">
      <c r="B207" s="92"/>
      <c r="C207" s="92"/>
      <c r="D207" s="92"/>
      <c r="E207" s="92"/>
    </row>
    <row r="208" spans="2:5" ht="14.4">
      <c r="B208" s="92"/>
      <c r="C208" s="92"/>
      <c r="D208" s="92"/>
      <c r="E208" s="92"/>
    </row>
    <row r="209" spans="2:5" ht="14.4">
      <c r="B209" s="92"/>
      <c r="C209" s="92"/>
      <c r="D209" s="92"/>
      <c r="E209" s="92"/>
    </row>
    <row r="210" spans="2:5" ht="14.4">
      <c r="B210" s="92"/>
      <c r="C210" s="92"/>
      <c r="D210" s="92"/>
      <c r="E210" s="92"/>
    </row>
    <row r="211" spans="2:5" ht="14.4">
      <c r="B211" s="92"/>
      <c r="C211" s="92"/>
      <c r="D211" s="92"/>
      <c r="E211" s="92"/>
    </row>
    <row r="212" spans="2:5" ht="14.4">
      <c r="B212" s="92"/>
      <c r="C212" s="92"/>
      <c r="D212" s="92"/>
      <c r="E212" s="92"/>
    </row>
    <row r="213" spans="2:5" ht="14.4">
      <c r="B213" s="92"/>
      <c r="C213" s="92"/>
      <c r="D213" s="92"/>
      <c r="E213" s="92"/>
    </row>
    <row r="214" spans="2:5" ht="14.4">
      <c r="B214" s="92"/>
      <c r="C214" s="92"/>
      <c r="D214" s="92"/>
      <c r="E214" s="92"/>
    </row>
    <row r="215" spans="2:5" ht="14.4">
      <c r="B215" s="92"/>
      <c r="C215" s="92"/>
      <c r="D215" s="92"/>
      <c r="E215" s="92"/>
    </row>
    <row r="216" spans="2:5" ht="14.4">
      <c r="B216" s="92"/>
      <c r="C216" s="92"/>
      <c r="D216" s="92"/>
      <c r="E216" s="92"/>
    </row>
    <row r="217" spans="2:5" ht="14.4">
      <c r="B217" s="92"/>
      <c r="C217" s="92"/>
      <c r="D217" s="92"/>
      <c r="E217" s="92"/>
    </row>
    <row r="218" spans="2:5" ht="14.4">
      <c r="B218" s="92"/>
      <c r="C218" s="92"/>
      <c r="D218" s="92"/>
      <c r="E218" s="92"/>
    </row>
    <row r="219" spans="2:5" ht="14.4">
      <c r="B219" s="92"/>
      <c r="C219" s="92"/>
      <c r="D219" s="92"/>
      <c r="E219" s="92"/>
    </row>
    <row r="220" spans="2:5" ht="14.4">
      <c r="B220" s="92"/>
      <c r="C220" s="92"/>
      <c r="D220" s="92"/>
      <c r="E220" s="92"/>
    </row>
    <row r="221" spans="2:5" ht="14.4">
      <c r="B221" s="92"/>
      <c r="C221" s="92"/>
      <c r="D221" s="92"/>
      <c r="E221" s="92"/>
    </row>
    <row r="222" spans="2:5" ht="14.4">
      <c r="B222" s="92"/>
      <c r="C222" s="92"/>
      <c r="D222" s="92"/>
      <c r="E222" s="92"/>
    </row>
    <row r="223" spans="2:5" ht="14.4">
      <c r="B223" s="92"/>
      <c r="C223" s="92"/>
      <c r="D223" s="92"/>
      <c r="E223" s="92"/>
    </row>
    <row r="224" spans="2:5" ht="14.4">
      <c r="B224" s="92"/>
      <c r="C224" s="92"/>
      <c r="D224" s="92"/>
      <c r="E224" s="92"/>
    </row>
    <row r="225" spans="2:5" ht="14.4">
      <c r="B225" s="92"/>
      <c r="C225" s="92"/>
      <c r="D225" s="92"/>
      <c r="E225" s="92"/>
    </row>
    <row r="226" spans="2:5" ht="14.4">
      <c r="B226" s="92"/>
      <c r="C226" s="92"/>
      <c r="D226" s="92"/>
      <c r="E226" s="92"/>
    </row>
    <row r="227" spans="2:5" ht="14.4">
      <c r="B227" s="92"/>
      <c r="C227" s="92"/>
      <c r="D227" s="92"/>
      <c r="E227" s="92"/>
    </row>
    <row r="228" spans="2:5" ht="14.4">
      <c r="B228" s="92"/>
      <c r="C228" s="92"/>
      <c r="D228" s="92"/>
      <c r="E228" s="92"/>
    </row>
    <row r="229" spans="2:5" ht="14.4">
      <c r="B229" s="92"/>
      <c r="C229" s="92"/>
      <c r="D229" s="92"/>
      <c r="E229" s="92"/>
    </row>
    <row r="230" spans="2:5" ht="14.4">
      <c r="B230" s="92"/>
      <c r="C230" s="92"/>
      <c r="D230" s="92"/>
      <c r="E230" s="92"/>
    </row>
    <row r="231" spans="2:5" ht="14.4">
      <c r="B231" s="92"/>
      <c r="C231" s="92"/>
      <c r="D231" s="92"/>
      <c r="E231" s="92"/>
    </row>
    <row r="232" spans="2:5" ht="14.4">
      <c r="B232" s="92"/>
      <c r="C232" s="92"/>
      <c r="D232" s="92"/>
      <c r="E232" s="92"/>
    </row>
    <row r="233" spans="2:5" ht="14.4">
      <c r="B233" s="92"/>
      <c r="C233" s="92"/>
      <c r="D233" s="92"/>
      <c r="E233" s="92"/>
    </row>
    <row r="234" spans="2:5" ht="14.4">
      <c r="B234" s="92"/>
      <c r="C234" s="92"/>
      <c r="D234" s="92"/>
      <c r="E234" s="92"/>
    </row>
    <row r="235" spans="2:5" ht="14.4">
      <c r="B235" s="92"/>
      <c r="C235" s="92"/>
      <c r="D235" s="92"/>
      <c r="E235" s="92"/>
    </row>
    <row r="236" spans="2:5" ht="14.4">
      <c r="B236" s="92"/>
      <c r="C236" s="92"/>
      <c r="D236" s="92"/>
      <c r="E236" s="92"/>
    </row>
    <row r="237" spans="2:5" ht="14.4">
      <c r="B237" s="92"/>
      <c r="C237" s="92"/>
      <c r="D237" s="92"/>
      <c r="E237" s="92"/>
    </row>
    <row r="238" spans="2:5" ht="14.4">
      <c r="B238" s="92"/>
      <c r="C238" s="92"/>
      <c r="D238" s="92"/>
      <c r="E238" s="92"/>
    </row>
    <row r="239" spans="2:5" ht="14.4">
      <c r="B239" s="92"/>
      <c r="C239" s="92"/>
      <c r="D239" s="92"/>
      <c r="E239" s="92"/>
    </row>
    <row r="240" spans="2:5" ht="14.4">
      <c r="B240" s="92"/>
      <c r="C240" s="92"/>
      <c r="D240" s="92"/>
      <c r="E240" s="92"/>
    </row>
    <row r="241" spans="2:5" ht="14.4">
      <c r="B241" s="92"/>
      <c r="C241" s="92"/>
      <c r="D241" s="92"/>
      <c r="E241" s="92"/>
    </row>
    <row r="242" spans="2:5" ht="14.4">
      <c r="B242" s="92"/>
      <c r="C242" s="92"/>
      <c r="D242" s="92"/>
      <c r="E242" s="92"/>
    </row>
    <row r="243" spans="2:5" ht="14.4">
      <c r="B243" s="92"/>
      <c r="C243" s="92"/>
      <c r="D243" s="92"/>
      <c r="E243" s="92"/>
    </row>
    <row r="244" spans="2:5" ht="14.4">
      <c r="B244" s="92"/>
      <c r="C244" s="92"/>
      <c r="D244" s="92"/>
      <c r="E244" s="92"/>
    </row>
    <row r="245" spans="2:5" ht="14.4">
      <c r="B245" s="92"/>
      <c r="C245" s="92"/>
      <c r="D245" s="92"/>
      <c r="E245" s="92"/>
    </row>
    <row r="246" spans="2:5" ht="14.4">
      <c r="B246" s="92"/>
      <c r="C246" s="92"/>
      <c r="D246" s="92"/>
      <c r="E246" s="92"/>
    </row>
    <row r="247" spans="2:5" ht="14.4">
      <c r="B247" s="92"/>
      <c r="C247" s="92"/>
      <c r="D247" s="92"/>
      <c r="E247" s="92"/>
    </row>
    <row r="248" spans="2:5" ht="14.4">
      <c r="B248" s="92"/>
      <c r="C248" s="92"/>
      <c r="D248" s="92"/>
      <c r="E248" s="92"/>
    </row>
    <row r="249" spans="2:5" ht="14.4">
      <c r="B249" s="92"/>
      <c r="C249" s="92"/>
      <c r="D249" s="92"/>
      <c r="E249" s="92"/>
    </row>
    <row r="250" spans="2:5" ht="14.4">
      <c r="B250" s="92"/>
      <c r="C250" s="92"/>
      <c r="D250" s="92"/>
      <c r="E250" s="92"/>
    </row>
    <row r="251" spans="2:5" ht="14.4">
      <c r="B251" s="92"/>
      <c r="C251" s="92"/>
      <c r="D251" s="92"/>
      <c r="E251" s="92"/>
    </row>
    <row r="252" spans="2:5" ht="14.4">
      <c r="B252" s="92"/>
      <c r="C252" s="92"/>
      <c r="D252" s="92"/>
      <c r="E252" s="92"/>
    </row>
    <row r="253" spans="2:5" ht="14.4">
      <c r="B253" s="92"/>
      <c r="C253" s="92"/>
      <c r="D253" s="92"/>
      <c r="E253" s="92"/>
    </row>
    <row r="254" spans="2:5" ht="14.4">
      <c r="B254" s="92"/>
      <c r="C254" s="92"/>
      <c r="D254" s="92"/>
      <c r="E254" s="92"/>
    </row>
    <row r="255" spans="2:5" ht="14.4">
      <c r="B255" s="92"/>
      <c r="C255" s="92"/>
      <c r="D255" s="92"/>
      <c r="E255" s="92"/>
    </row>
    <row r="256" spans="2:5" ht="14.4">
      <c r="B256" s="92"/>
      <c r="C256" s="92"/>
      <c r="D256" s="92"/>
      <c r="E256" s="92"/>
    </row>
    <row r="257" spans="2:5" ht="14.4">
      <c r="B257" s="92"/>
      <c r="C257" s="92"/>
      <c r="D257" s="92"/>
      <c r="E257" s="92"/>
    </row>
    <row r="258" spans="2:5" ht="14.4">
      <c r="B258" s="92"/>
      <c r="C258" s="92"/>
      <c r="D258" s="92"/>
      <c r="E258" s="92"/>
    </row>
    <row r="259" spans="2:5" ht="14.4">
      <c r="B259" s="92"/>
      <c r="C259" s="92"/>
      <c r="D259" s="92"/>
      <c r="E259" s="92"/>
    </row>
    <row r="260" spans="2:5" ht="14.4">
      <c r="B260" s="92"/>
      <c r="C260" s="92"/>
      <c r="D260" s="92"/>
      <c r="E260" s="92"/>
    </row>
    <row r="261" spans="2:5" ht="14.4">
      <c r="B261" s="92"/>
      <c r="C261" s="92"/>
      <c r="D261" s="92"/>
      <c r="E261" s="92"/>
    </row>
    <row r="262" spans="2:5" ht="14.4">
      <c r="B262" s="92"/>
      <c r="C262" s="92"/>
      <c r="D262" s="92"/>
      <c r="E262" s="92"/>
    </row>
    <row r="263" spans="2:5" ht="14.4">
      <c r="B263" s="92"/>
      <c r="C263" s="92"/>
      <c r="D263" s="92"/>
      <c r="E263" s="92"/>
    </row>
    <row r="264" spans="2:5" ht="14.4">
      <c r="B264" s="92"/>
      <c r="C264" s="92"/>
      <c r="D264" s="92"/>
      <c r="E264" s="92"/>
    </row>
    <row r="265" spans="2:5" ht="14.4">
      <c r="B265" s="92"/>
      <c r="C265" s="92"/>
      <c r="D265" s="92"/>
      <c r="E265" s="92"/>
    </row>
    <row r="266" spans="2:5" ht="14.4">
      <c r="B266" s="92"/>
      <c r="C266" s="92"/>
      <c r="D266" s="92"/>
      <c r="E266" s="92"/>
    </row>
    <row r="267" spans="2:5" ht="14.4">
      <c r="B267" s="92"/>
      <c r="C267" s="92"/>
      <c r="D267" s="92"/>
      <c r="E267" s="92"/>
    </row>
    <row r="268" spans="2:5" ht="14.4">
      <c r="B268" s="92"/>
      <c r="C268" s="92"/>
      <c r="D268" s="92"/>
      <c r="E268" s="92"/>
    </row>
    <row r="269" spans="2:5" ht="14.4">
      <c r="B269" s="92"/>
      <c r="C269" s="92"/>
      <c r="D269" s="92"/>
      <c r="E269" s="92"/>
    </row>
    <row r="270" spans="2:5" ht="14.4">
      <c r="B270" s="92"/>
      <c r="C270" s="92"/>
      <c r="D270" s="92"/>
      <c r="E270" s="92"/>
    </row>
    <row r="271" spans="2:5" ht="14.4">
      <c r="B271" s="92"/>
      <c r="C271" s="92"/>
      <c r="D271" s="92"/>
      <c r="E271" s="92"/>
    </row>
    <row r="272" spans="2:5" ht="14.4">
      <c r="B272" s="92"/>
      <c r="C272" s="92"/>
      <c r="D272" s="92"/>
      <c r="E272" s="92"/>
    </row>
    <row r="273" spans="2:5" ht="14.4">
      <c r="B273" s="92"/>
      <c r="C273" s="92"/>
      <c r="D273" s="92"/>
      <c r="E273" s="92"/>
    </row>
    <row r="274" spans="2:5" ht="14.4">
      <c r="B274" s="92"/>
      <c r="C274" s="92"/>
      <c r="D274" s="92"/>
      <c r="E274" s="92"/>
    </row>
    <row r="275" spans="2:5" ht="14.4">
      <c r="B275" s="92"/>
      <c r="C275" s="92"/>
      <c r="D275" s="92"/>
      <c r="E275" s="92"/>
    </row>
    <row r="276" spans="2:5" ht="14.4">
      <c r="B276" s="92"/>
      <c r="C276" s="92"/>
      <c r="D276" s="92"/>
      <c r="E276" s="92"/>
    </row>
    <row r="277" spans="2:5" ht="14.4">
      <c r="B277" s="92"/>
      <c r="C277" s="92"/>
      <c r="D277" s="92"/>
      <c r="E277" s="92"/>
    </row>
    <row r="278" spans="2:5" ht="14.4">
      <c r="B278" s="92"/>
      <c r="C278" s="92"/>
      <c r="D278" s="92"/>
      <c r="E278" s="92"/>
    </row>
    <row r="279" spans="2:5" ht="14.4">
      <c r="B279" s="92"/>
      <c r="C279" s="92"/>
      <c r="D279" s="92"/>
      <c r="E279" s="92"/>
    </row>
    <row r="280" spans="2:5" ht="14.4">
      <c r="B280" s="92"/>
      <c r="C280" s="92"/>
      <c r="D280" s="92"/>
      <c r="E280" s="92"/>
    </row>
    <row r="281" spans="2:5" ht="14.4">
      <c r="B281" s="92"/>
      <c r="C281" s="92"/>
      <c r="D281" s="92"/>
      <c r="E281" s="92"/>
    </row>
    <row r="282" spans="2:5" ht="14.4">
      <c r="B282" s="92"/>
      <c r="C282" s="92"/>
      <c r="D282" s="92"/>
      <c r="E282" s="92"/>
    </row>
    <row r="283" spans="2:5" ht="14.4">
      <c r="B283" s="92"/>
      <c r="C283" s="92"/>
      <c r="D283" s="92"/>
      <c r="E283" s="92"/>
    </row>
    <row r="284" spans="2:5" ht="14.4">
      <c r="B284" s="92"/>
      <c r="C284" s="92"/>
      <c r="D284" s="92"/>
      <c r="E284" s="92"/>
    </row>
    <row r="285" spans="2:5" ht="14.4">
      <c r="B285" s="92"/>
      <c r="C285" s="92"/>
      <c r="D285" s="92"/>
      <c r="E285" s="92"/>
    </row>
    <row r="286" spans="2:5" ht="14.4">
      <c r="B286" s="92"/>
      <c r="C286" s="92"/>
      <c r="D286" s="92"/>
      <c r="E286" s="92"/>
    </row>
    <row r="287" spans="2:5" ht="14.4">
      <c r="B287" s="92"/>
      <c r="C287" s="92"/>
      <c r="D287" s="92"/>
      <c r="E287" s="92"/>
    </row>
    <row r="288" spans="2:5" ht="14.4">
      <c r="B288" s="92"/>
      <c r="C288" s="92"/>
      <c r="D288" s="92"/>
      <c r="E288" s="92"/>
    </row>
    <row r="289" spans="2:5" ht="14.4">
      <c r="B289" s="92"/>
      <c r="C289" s="92"/>
      <c r="D289" s="92"/>
      <c r="E289" s="92"/>
    </row>
    <row r="290" spans="2:5" ht="14.4">
      <c r="B290" s="92"/>
      <c r="C290" s="92"/>
      <c r="D290" s="92"/>
      <c r="E290" s="92"/>
    </row>
    <row r="291" spans="2:5" ht="14.4">
      <c r="B291" s="92"/>
      <c r="C291" s="92"/>
      <c r="D291" s="92"/>
      <c r="E291" s="92"/>
    </row>
    <row r="292" spans="2:5" ht="14.4">
      <c r="B292" s="92"/>
      <c r="C292" s="92"/>
      <c r="D292" s="92"/>
      <c r="E292" s="92"/>
    </row>
    <row r="293" spans="2:5" ht="14.4">
      <c r="B293" s="92"/>
      <c r="C293" s="92"/>
      <c r="D293" s="92"/>
      <c r="E293" s="92"/>
    </row>
    <row r="294" spans="2:5" ht="14.4">
      <c r="B294" s="92"/>
      <c r="C294" s="92"/>
      <c r="D294" s="92"/>
      <c r="E294" s="92"/>
    </row>
    <row r="295" spans="2:5" ht="14.4">
      <c r="B295" s="92"/>
      <c r="C295" s="92"/>
      <c r="D295" s="92"/>
      <c r="E295" s="92"/>
    </row>
    <row r="296" spans="2:5" ht="14.4">
      <c r="B296" s="92"/>
      <c r="C296" s="92"/>
      <c r="D296" s="92"/>
      <c r="E296" s="92"/>
    </row>
    <row r="297" spans="2:5" ht="14.4">
      <c r="B297" s="92"/>
      <c r="C297" s="92"/>
      <c r="D297" s="92"/>
      <c r="E297" s="92"/>
    </row>
    <row r="298" spans="2:5" ht="14.4">
      <c r="B298" s="92"/>
      <c r="C298" s="92"/>
      <c r="D298" s="92"/>
      <c r="E298" s="92"/>
    </row>
    <row r="299" spans="2:5" ht="14.4">
      <c r="B299" s="92"/>
      <c r="C299" s="92"/>
      <c r="D299" s="92"/>
      <c r="E299" s="92"/>
    </row>
    <row r="300" spans="2:5" ht="14.4">
      <c r="B300" s="92"/>
      <c r="C300" s="92"/>
      <c r="D300" s="92"/>
      <c r="E300" s="92"/>
    </row>
    <row r="301" spans="2:5" ht="14.4">
      <c r="B301" s="92"/>
      <c r="C301" s="92"/>
      <c r="D301" s="92"/>
      <c r="E301" s="92"/>
    </row>
    <row r="302" spans="2:5" ht="14.4">
      <c r="B302" s="92"/>
      <c r="C302" s="92"/>
      <c r="D302" s="92"/>
      <c r="E302" s="92"/>
    </row>
    <row r="303" spans="2:5" ht="14.4">
      <c r="B303" s="92"/>
      <c r="C303" s="92"/>
      <c r="D303" s="92"/>
      <c r="E303" s="92"/>
    </row>
    <row r="304" spans="2:5" ht="14.4">
      <c r="B304" s="92"/>
      <c r="C304" s="92"/>
      <c r="D304" s="92"/>
      <c r="E304" s="92"/>
    </row>
    <row r="305" spans="2:5" ht="14.4">
      <c r="B305" s="92"/>
      <c r="C305" s="92"/>
      <c r="D305" s="92"/>
      <c r="E305" s="92"/>
    </row>
    <row r="306" spans="2:5" ht="14.4">
      <c r="B306" s="92"/>
      <c r="C306" s="92"/>
      <c r="D306" s="92"/>
      <c r="E306" s="92"/>
    </row>
    <row r="307" spans="2:5" ht="14.4">
      <c r="B307" s="92"/>
      <c r="C307" s="92"/>
      <c r="D307" s="92"/>
      <c r="E307" s="92"/>
    </row>
    <row r="308" spans="2:5" ht="14.4">
      <c r="B308" s="92"/>
      <c r="C308" s="92"/>
      <c r="D308" s="92"/>
      <c r="E308" s="92"/>
    </row>
    <row r="309" spans="2:5" ht="14.4">
      <c r="B309" s="92"/>
      <c r="C309" s="92"/>
      <c r="D309" s="92"/>
      <c r="E309" s="92"/>
    </row>
    <row r="310" spans="2:5" ht="14.4">
      <c r="B310" s="92"/>
      <c r="C310" s="92"/>
      <c r="D310" s="92"/>
      <c r="E310" s="92"/>
    </row>
    <row r="311" spans="2:5" ht="14.4">
      <c r="B311" s="92"/>
      <c r="C311" s="92"/>
      <c r="D311" s="92"/>
      <c r="E311" s="92"/>
    </row>
    <row r="312" spans="2:5" ht="14.4">
      <c r="B312" s="92"/>
      <c r="C312" s="92"/>
      <c r="D312" s="92"/>
      <c r="E312" s="92"/>
    </row>
    <row r="313" spans="2:5" ht="14.4">
      <c r="B313" s="92"/>
      <c r="C313" s="92"/>
      <c r="D313" s="92"/>
      <c r="E313" s="92"/>
    </row>
    <row r="314" spans="2:5" ht="14.4">
      <c r="B314" s="92"/>
      <c r="C314" s="92"/>
      <c r="D314" s="92"/>
      <c r="E314" s="92"/>
    </row>
    <row r="315" spans="2:5" ht="14.4">
      <c r="B315" s="92"/>
      <c r="C315" s="92"/>
      <c r="D315" s="92"/>
      <c r="E315" s="92"/>
    </row>
    <row r="316" spans="2:5" ht="14.4">
      <c r="B316" s="92"/>
      <c r="C316" s="92"/>
      <c r="D316" s="92"/>
      <c r="E316" s="92"/>
    </row>
    <row r="317" spans="2:5" ht="14.4">
      <c r="B317" s="92"/>
      <c r="C317" s="92"/>
      <c r="D317" s="92"/>
      <c r="E317" s="92"/>
    </row>
    <row r="318" spans="2:5" ht="14.4">
      <c r="B318" s="92"/>
      <c r="C318" s="92"/>
      <c r="D318" s="92"/>
      <c r="E318" s="92"/>
    </row>
    <row r="319" spans="2:5" ht="14.4">
      <c r="B319" s="92"/>
      <c r="C319" s="92"/>
      <c r="D319" s="92"/>
      <c r="E319" s="92"/>
    </row>
    <row r="320" spans="2:5" ht="14.4">
      <c r="B320" s="92"/>
      <c r="C320" s="92"/>
      <c r="D320" s="92"/>
      <c r="E320" s="92"/>
    </row>
    <row r="321" spans="2:5" ht="14.4">
      <c r="B321" s="92"/>
      <c r="C321" s="92"/>
      <c r="D321" s="92"/>
      <c r="E321" s="92"/>
    </row>
    <row r="322" spans="2:5" ht="14.4">
      <c r="B322" s="92"/>
      <c r="C322" s="92"/>
      <c r="D322" s="92"/>
      <c r="E322" s="92"/>
    </row>
    <row r="323" spans="2:5" ht="14.4">
      <c r="B323" s="92"/>
      <c r="C323" s="92"/>
      <c r="D323" s="92"/>
      <c r="E323" s="92"/>
    </row>
    <row r="324" spans="2:5" ht="14.4">
      <c r="B324" s="92"/>
      <c r="C324" s="92"/>
      <c r="D324" s="92"/>
      <c r="E324" s="92"/>
    </row>
    <row r="325" spans="2:5" ht="14.4">
      <c r="B325" s="92"/>
      <c r="C325" s="92"/>
      <c r="D325" s="92"/>
      <c r="E325" s="92"/>
    </row>
    <row r="326" spans="2:5" ht="14.4">
      <c r="B326" s="92"/>
      <c r="C326" s="92"/>
      <c r="D326" s="92"/>
      <c r="E326" s="92"/>
    </row>
    <row r="327" spans="2:5" ht="14.4">
      <c r="B327" s="92"/>
      <c r="C327" s="92"/>
      <c r="D327" s="92"/>
      <c r="E327" s="92"/>
    </row>
    <row r="328" spans="2:5" ht="14.4">
      <c r="B328" s="92"/>
      <c r="C328" s="92"/>
      <c r="D328" s="92"/>
      <c r="E328" s="92"/>
    </row>
    <row r="329" spans="2:5" ht="14.4">
      <c r="B329" s="92"/>
      <c r="C329" s="92"/>
      <c r="D329" s="92"/>
      <c r="E329" s="92"/>
    </row>
    <row r="330" spans="2:5" ht="14.4">
      <c r="B330" s="92"/>
      <c r="C330" s="92"/>
      <c r="D330" s="92"/>
      <c r="E330" s="92"/>
    </row>
    <row r="331" spans="2:5" ht="14.4">
      <c r="B331" s="92"/>
      <c r="C331" s="92"/>
      <c r="D331" s="92"/>
      <c r="E331" s="92"/>
    </row>
    <row r="332" spans="2:5" ht="14.4">
      <c r="B332" s="92"/>
      <c r="C332" s="92"/>
      <c r="D332" s="92"/>
      <c r="E332" s="92"/>
    </row>
    <row r="333" spans="2:5" ht="14.4">
      <c r="B333" s="92"/>
      <c r="C333" s="92"/>
      <c r="D333" s="92"/>
      <c r="E333" s="92"/>
    </row>
    <row r="334" spans="2:5" ht="14.4">
      <c r="B334" s="92"/>
      <c r="C334" s="92"/>
      <c r="D334" s="92"/>
      <c r="E334" s="92"/>
    </row>
    <row r="335" spans="2:5" ht="14.4">
      <c r="B335" s="92"/>
      <c r="C335" s="92"/>
      <c r="D335" s="92"/>
      <c r="E335" s="92"/>
    </row>
    <row r="336" spans="2:5" ht="14.4">
      <c r="B336" s="92"/>
      <c r="C336" s="92"/>
      <c r="D336" s="92"/>
      <c r="E336" s="92"/>
    </row>
    <row r="337" spans="2:5" ht="14.4">
      <c r="B337" s="92"/>
      <c r="C337" s="92"/>
      <c r="D337" s="92"/>
      <c r="E337" s="92"/>
    </row>
    <row r="338" spans="2:5" ht="14.4">
      <c r="B338" s="92"/>
      <c r="C338" s="92"/>
      <c r="D338" s="92"/>
      <c r="E338" s="92"/>
    </row>
    <row r="339" spans="2:5" ht="14.4">
      <c r="B339" s="92"/>
      <c r="C339" s="92"/>
      <c r="D339" s="92"/>
      <c r="E339" s="92"/>
    </row>
    <row r="340" spans="2:5" ht="14.4">
      <c r="B340" s="92"/>
      <c r="C340" s="92"/>
      <c r="D340" s="92"/>
      <c r="E340" s="92"/>
    </row>
    <row r="341" spans="2:5" ht="14.4">
      <c r="B341" s="92"/>
      <c r="C341" s="92"/>
      <c r="D341" s="92"/>
      <c r="E341" s="92"/>
    </row>
    <row r="342" spans="2:5" ht="14.4">
      <c r="B342" s="92"/>
      <c r="C342" s="92"/>
      <c r="D342" s="92"/>
      <c r="E342" s="92"/>
    </row>
    <row r="343" spans="2:5" ht="14.4">
      <c r="B343" s="92"/>
      <c r="C343" s="92"/>
      <c r="D343" s="92"/>
      <c r="E343" s="92"/>
    </row>
    <row r="344" spans="2:5" ht="14.4">
      <c r="B344" s="92"/>
      <c r="C344" s="92"/>
      <c r="D344" s="92"/>
      <c r="E344" s="92"/>
    </row>
    <row r="345" spans="2:5" ht="14.4">
      <c r="B345" s="92"/>
      <c r="C345" s="92"/>
      <c r="D345" s="92"/>
      <c r="E345" s="92"/>
    </row>
    <row r="346" spans="2:5" ht="14.4">
      <c r="B346" s="92"/>
      <c r="C346" s="92"/>
      <c r="D346" s="92"/>
      <c r="E346" s="92"/>
    </row>
    <row r="347" spans="2:5" ht="14.4">
      <c r="B347" s="92"/>
      <c r="C347" s="92"/>
      <c r="D347" s="92"/>
      <c r="E347" s="92"/>
    </row>
    <row r="348" spans="2:5" ht="14.4">
      <c r="B348" s="92"/>
      <c r="C348" s="92"/>
      <c r="D348" s="92"/>
      <c r="E348" s="92"/>
    </row>
    <row r="349" spans="2:5" ht="14.4">
      <c r="B349" s="92"/>
      <c r="C349" s="92"/>
      <c r="D349" s="92"/>
      <c r="E349" s="92"/>
    </row>
    <row r="350" spans="2:5" ht="14.4">
      <c r="B350" s="92"/>
      <c r="C350" s="92"/>
      <c r="D350" s="92"/>
      <c r="E350" s="92"/>
    </row>
    <row r="351" spans="2:5" ht="14.4">
      <c r="B351" s="92"/>
      <c r="C351" s="92"/>
      <c r="D351" s="92"/>
      <c r="E351" s="92"/>
    </row>
    <row r="352" spans="2:5" ht="14.4">
      <c r="B352" s="92"/>
      <c r="C352" s="92"/>
      <c r="D352" s="92"/>
      <c r="E352" s="92"/>
    </row>
    <row r="353" spans="2:5" ht="14.4">
      <c r="B353" s="92"/>
      <c r="C353" s="92"/>
      <c r="D353" s="92"/>
      <c r="E353" s="92"/>
    </row>
    <row r="354" spans="2:5" ht="14.4">
      <c r="B354" s="92"/>
      <c r="C354" s="92"/>
      <c r="D354" s="92"/>
      <c r="E354" s="92"/>
    </row>
    <row r="355" spans="2:5" ht="14.4">
      <c r="B355" s="92"/>
      <c r="C355" s="92"/>
      <c r="D355" s="92"/>
      <c r="E355" s="92"/>
    </row>
    <row r="356" spans="2:5" ht="14.4">
      <c r="B356" s="92"/>
      <c r="C356" s="92"/>
      <c r="D356" s="92"/>
      <c r="E356" s="92"/>
    </row>
    <row r="357" spans="2:5" ht="14.4">
      <c r="B357" s="92"/>
      <c r="C357" s="92"/>
      <c r="D357" s="92"/>
      <c r="E357" s="92"/>
    </row>
    <row r="358" spans="2:5" ht="14.4">
      <c r="B358" s="92"/>
      <c r="C358" s="92"/>
      <c r="D358" s="92"/>
      <c r="E358" s="92"/>
    </row>
    <row r="359" spans="2:5" ht="14.4">
      <c r="B359" s="92"/>
      <c r="C359" s="92"/>
      <c r="D359" s="92"/>
      <c r="E359" s="92"/>
    </row>
    <row r="360" spans="2:5" ht="14.4">
      <c r="B360" s="92"/>
      <c r="C360" s="92"/>
      <c r="D360" s="92"/>
      <c r="E360" s="92"/>
    </row>
    <row r="361" spans="2:5" ht="14.4">
      <c r="B361" s="92"/>
      <c r="C361" s="92"/>
      <c r="D361" s="92"/>
      <c r="E361" s="92"/>
    </row>
    <row r="362" spans="2:5" ht="14.4">
      <c r="B362" s="92"/>
      <c r="C362" s="92"/>
      <c r="D362" s="92"/>
      <c r="E362" s="92"/>
    </row>
    <row r="363" spans="2:5" ht="14.4">
      <c r="B363" s="92"/>
      <c r="C363" s="92"/>
      <c r="D363" s="92"/>
      <c r="E363" s="92"/>
    </row>
    <row r="364" spans="2:5" ht="14.4">
      <c r="B364" s="92"/>
      <c r="C364" s="92"/>
      <c r="D364" s="92"/>
      <c r="E364" s="92"/>
    </row>
    <row r="365" spans="2:5" ht="14.4">
      <c r="B365" s="92"/>
      <c r="C365" s="92"/>
      <c r="D365" s="92"/>
      <c r="E365" s="92"/>
    </row>
    <row r="366" spans="2:5" ht="14.4">
      <c r="B366" s="92"/>
      <c r="C366" s="92"/>
      <c r="D366" s="92"/>
      <c r="E366" s="92"/>
    </row>
    <row r="367" spans="2:5" ht="14.4">
      <c r="B367" s="92"/>
      <c r="C367" s="92"/>
      <c r="D367" s="92"/>
      <c r="E367" s="92"/>
    </row>
    <row r="368" spans="2:5" ht="14.4">
      <c r="B368" s="92"/>
      <c r="C368" s="92"/>
      <c r="D368" s="92"/>
      <c r="E368" s="92"/>
    </row>
    <row r="369" spans="2:5" ht="14.4">
      <c r="B369" s="92"/>
      <c r="C369" s="92"/>
      <c r="D369" s="92"/>
      <c r="E369" s="92"/>
    </row>
    <row r="370" spans="2:5" ht="14.4">
      <c r="B370" s="92"/>
      <c r="C370" s="92"/>
      <c r="D370" s="92"/>
      <c r="E370" s="92"/>
    </row>
    <row r="371" spans="2:5" ht="14.4">
      <c r="B371" s="92"/>
      <c r="C371" s="92"/>
      <c r="D371" s="92"/>
      <c r="E371" s="92"/>
    </row>
    <row r="372" spans="2:5" ht="14.4">
      <c r="B372" s="92"/>
      <c r="C372" s="92"/>
      <c r="D372" s="92"/>
      <c r="E372" s="92"/>
    </row>
    <row r="373" spans="2:5" ht="14.4">
      <c r="B373" s="92"/>
      <c r="C373" s="92"/>
      <c r="D373" s="92"/>
      <c r="E373" s="92"/>
    </row>
    <row r="374" spans="2:5" ht="14.4">
      <c r="B374" s="92"/>
      <c r="C374" s="92"/>
      <c r="D374" s="92"/>
      <c r="E374" s="92"/>
    </row>
    <row r="375" spans="2:5" ht="14.4">
      <c r="B375" s="92"/>
      <c r="C375" s="92"/>
      <c r="D375" s="92"/>
      <c r="E375" s="92"/>
    </row>
    <row r="376" spans="2:5" ht="14.4">
      <c r="B376" s="92"/>
      <c r="C376" s="92"/>
      <c r="D376" s="92"/>
      <c r="E376" s="92"/>
    </row>
    <row r="377" spans="2:5" ht="14.4">
      <c r="B377" s="92"/>
      <c r="C377" s="92"/>
      <c r="D377" s="92"/>
      <c r="E377" s="92"/>
    </row>
    <row r="378" spans="2:5" ht="14.4">
      <c r="B378" s="92"/>
      <c r="C378" s="92"/>
      <c r="D378" s="92"/>
      <c r="E378" s="92"/>
    </row>
    <row r="379" spans="2:5" ht="14.4">
      <c r="B379" s="92"/>
      <c r="C379" s="92"/>
      <c r="D379" s="92"/>
      <c r="E379" s="92"/>
    </row>
    <row r="380" spans="2:5" ht="14.4">
      <c r="B380" s="92"/>
      <c r="C380" s="92"/>
      <c r="D380" s="92"/>
      <c r="E380" s="92"/>
    </row>
    <row r="381" spans="2:5" ht="14.4">
      <c r="B381" s="92"/>
      <c r="C381" s="92"/>
      <c r="D381" s="92"/>
      <c r="E381" s="92"/>
    </row>
    <row r="382" spans="2:5" ht="14.4">
      <c r="B382" s="92"/>
      <c r="C382" s="92"/>
      <c r="D382" s="92"/>
      <c r="E382" s="92"/>
    </row>
    <row r="383" spans="2:5" ht="14.4">
      <c r="B383" s="92"/>
      <c r="C383" s="92"/>
      <c r="D383" s="92"/>
      <c r="E383" s="92"/>
    </row>
    <row r="384" spans="2:5" ht="14.4">
      <c r="B384" s="92"/>
      <c r="C384" s="92"/>
      <c r="D384" s="92"/>
      <c r="E384" s="92"/>
    </row>
    <row r="385" spans="2:5" ht="14.4">
      <c r="B385" s="92"/>
      <c r="C385" s="92"/>
      <c r="D385" s="92"/>
      <c r="E385" s="92"/>
    </row>
    <row r="386" spans="2:5" ht="14.4">
      <c r="B386" s="92"/>
      <c r="C386" s="92"/>
      <c r="D386" s="92"/>
      <c r="E386" s="92"/>
    </row>
    <row r="387" spans="2:5" ht="14.4">
      <c r="B387" s="92"/>
      <c r="C387" s="92"/>
      <c r="D387" s="92"/>
      <c r="E387" s="92"/>
    </row>
    <row r="388" spans="2:5" ht="14.4">
      <c r="B388" s="92"/>
      <c r="C388" s="92"/>
      <c r="D388" s="92"/>
      <c r="E388" s="92"/>
    </row>
    <row r="389" spans="2:5" ht="14.4">
      <c r="B389" s="92"/>
      <c r="C389" s="92"/>
      <c r="D389" s="92"/>
      <c r="E389" s="92"/>
    </row>
    <row r="390" spans="2:5" ht="14.4">
      <c r="B390" s="92"/>
      <c r="C390" s="92"/>
      <c r="D390" s="92"/>
      <c r="E390" s="92"/>
    </row>
    <row r="391" spans="2:5" ht="14.4">
      <c r="B391" s="92"/>
      <c r="C391" s="92"/>
      <c r="D391" s="92"/>
      <c r="E391" s="92"/>
    </row>
    <row r="392" spans="2:5" ht="14.4">
      <c r="B392" s="92"/>
      <c r="C392" s="92"/>
      <c r="D392" s="92"/>
      <c r="E392" s="92"/>
    </row>
    <row r="393" spans="2:5" ht="14.4">
      <c r="B393" s="92"/>
      <c r="C393" s="92"/>
      <c r="D393" s="92"/>
      <c r="E393" s="92"/>
    </row>
    <row r="394" spans="2:5" ht="14.4">
      <c r="B394" s="92"/>
      <c r="C394" s="92"/>
      <c r="D394" s="92"/>
      <c r="E394" s="92"/>
    </row>
    <row r="395" spans="2:5" ht="14.4">
      <c r="B395" s="92"/>
      <c r="C395" s="92"/>
      <c r="D395" s="92"/>
      <c r="E395" s="92"/>
    </row>
    <row r="396" spans="2:5" ht="14.4">
      <c r="B396" s="92"/>
      <c r="C396" s="92"/>
      <c r="D396" s="92"/>
      <c r="E396" s="92"/>
    </row>
    <row r="397" spans="2:5" ht="14.4">
      <c r="B397" s="92"/>
      <c r="C397" s="92"/>
      <c r="D397" s="92"/>
      <c r="E397" s="92"/>
    </row>
    <row r="398" spans="2:5" ht="14.4">
      <c r="B398" s="92"/>
      <c r="C398" s="92"/>
      <c r="D398" s="92"/>
      <c r="E398" s="92"/>
    </row>
    <row r="399" spans="2:5" ht="14.4">
      <c r="B399" s="92"/>
      <c r="C399" s="92"/>
      <c r="D399" s="92"/>
      <c r="E399" s="92"/>
    </row>
    <row r="400" spans="2:5" ht="14.4">
      <c r="B400" s="92"/>
      <c r="C400" s="92"/>
      <c r="D400" s="92"/>
      <c r="E400" s="92"/>
    </row>
    <row r="401" spans="2:5" ht="14.4">
      <c r="B401" s="92"/>
      <c r="C401" s="92"/>
      <c r="D401" s="92"/>
      <c r="E401" s="92"/>
    </row>
    <row r="402" spans="2:5" ht="14.4">
      <c r="B402" s="92"/>
      <c r="C402" s="92"/>
      <c r="D402" s="92"/>
      <c r="E402" s="92"/>
    </row>
    <row r="403" spans="2:5" ht="14.4">
      <c r="B403" s="92"/>
      <c r="C403" s="92"/>
      <c r="D403" s="92"/>
      <c r="E403" s="92"/>
    </row>
    <row r="404" spans="2:5" ht="14.4">
      <c r="B404" s="92"/>
      <c r="C404" s="92"/>
      <c r="D404" s="92"/>
      <c r="E404" s="92"/>
    </row>
    <row r="405" spans="2:5" ht="14.4">
      <c r="B405" s="92"/>
      <c r="C405" s="92"/>
      <c r="D405" s="92"/>
      <c r="E405" s="92"/>
    </row>
    <row r="406" spans="2:5" ht="14.4">
      <c r="B406" s="92"/>
      <c r="C406" s="92"/>
      <c r="D406" s="92"/>
      <c r="E406" s="92"/>
    </row>
    <row r="407" spans="2:5" ht="14.4">
      <c r="B407" s="92"/>
      <c r="C407" s="92"/>
      <c r="D407" s="92"/>
      <c r="E407" s="92"/>
    </row>
    <row r="408" spans="2:5" ht="14.4">
      <c r="B408" s="92"/>
      <c r="C408" s="92"/>
      <c r="D408" s="92"/>
      <c r="E408" s="92"/>
    </row>
    <row r="409" spans="2:5" ht="14.4">
      <c r="B409" s="92"/>
      <c r="C409" s="92"/>
      <c r="D409" s="92"/>
      <c r="E409" s="92"/>
    </row>
    <row r="410" spans="2:5" ht="14.4">
      <c r="B410" s="92"/>
      <c r="C410" s="92"/>
      <c r="D410" s="92"/>
      <c r="E410" s="92"/>
    </row>
    <row r="411" spans="2:5" ht="14.4">
      <c r="B411" s="92"/>
      <c r="C411" s="92"/>
      <c r="D411" s="92"/>
      <c r="E411" s="92"/>
    </row>
    <row r="412" spans="2:5" ht="14.4">
      <c r="B412" s="92"/>
      <c r="C412" s="92"/>
      <c r="D412" s="92"/>
      <c r="E412" s="92"/>
    </row>
    <row r="413" spans="2:5" ht="14.4">
      <c r="B413" s="92"/>
      <c r="C413" s="92"/>
      <c r="D413" s="92"/>
      <c r="E413" s="92"/>
    </row>
    <row r="414" spans="2:5" ht="14.4">
      <c r="B414" s="92"/>
      <c r="C414" s="92"/>
      <c r="D414" s="92"/>
      <c r="E414" s="92"/>
    </row>
    <row r="415" spans="2:5" ht="14.4">
      <c r="B415" s="92"/>
      <c r="C415" s="92"/>
      <c r="D415" s="92"/>
      <c r="E415" s="92"/>
    </row>
    <row r="416" spans="2:5" ht="14.4">
      <c r="B416" s="92"/>
      <c r="C416" s="92"/>
      <c r="D416" s="92"/>
      <c r="E416" s="92"/>
    </row>
    <row r="417" spans="2:5" ht="14.4">
      <c r="B417" s="92"/>
      <c r="C417" s="92"/>
      <c r="D417" s="92"/>
      <c r="E417" s="92"/>
    </row>
    <row r="418" spans="2:5" ht="14.4">
      <c r="B418" s="92"/>
      <c r="C418" s="92"/>
      <c r="D418" s="92"/>
      <c r="E418" s="92"/>
    </row>
    <row r="419" spans="2:5" ht="14.4">
      <c r="B419" s="92"/>
      <c r="C419" s="92"/>
      <c r="D419" s="92"/>
      <c r="E419" s="92"/>
    </row>
    <row r="420" spans="2:5" ht="14.4">
      <c r="B420" s="92"/>
      <c r="C420" s="92"/>
      <c r="D420" s="92"/>
      <c r="E420" s="92"/>
    </row>
    <row r="421" spans="2:5" ht="14.4">
      <c r="B421" s="92"/>
      <c r="C421" s="92"/>
      <c r="D421" s="92"/>
      <c r="E421" s="92"/>
    </row>
    <row r="422" spans="2:5" ht="14.4">
      <c r="B422" s="92"/>
      <c r="C422" s="92"/>
      <c r="D422" s="92"/>
      <c r="E422" s="92"/>
    </row>
    <row r="423" spans="2:5" ht="14.4">
      <c r="B423" s="92"/>
      <c r="C423" s="92"/>
      <c r="D423" s="92"/>
      <c r="E423" s="92"/>
    </row>
    <row r="424" spans="2:5" ht="14.4">
      <c r="B424" s="92"/>
      <c r="C424" s="92"/>
      <c r="D424" s="92"/>
      <c r="E424" s="92"/>
    </row>
    <row r="425" spans="2:5" ht="14.4">
      <c r="B425" s="92"/>
      <c r="C425" s="92"/>
      <c r="D425" s="92"/>
      <c r="E425" s="92"/>
    </row>
    <row r="426" spans="2:5" ht="14.4">
      <c r="B426" s="92"/>
      <c r="C426" s="92"/>
      <c r="D426" s="92"/>
      <c r="E426" s="92"/>
    </row>
    <row r="427" spans="2:5" ht="14.4">
      <c r="B427" s="92"/>
      <c r="C427" s="92"/>
      <c r="D427" s="92"/>
      <c r="E427" s="92"/>
    </row>
    <row r="428" spans="2:5" ht="14.4">
      <c r="B428" s="92"/>
      <c r="C428" s="92"/>
      <c r="D428" s="92"/>
      <c r="E428" s="92"/>
    </row>
    <row r="429" spans="2:5" ht="14.4">
      <c r="B429" s="92"/>
      <c r="C429" s="92"/>
      <c r="D429" s="92"/>
      <c r="E429" s="92"/>
    </row>
    <row r="430" spans="2:5" ht="14.4">
      <c r="B430" s="92"/>
      <c r="C430" s="92"/>
      <c r="D430" s="92"/>
      <c r="E430" s="92"/>
    </row>
    <row r="431" spans="2:5" ht="14.4">
      <c r="B431" s="92"/>
      <c r="C431" s="92"/>
      <c r="D431" s="92"/>
      <c r="E431" s="92"/>
    </row>
    <row r="432" spans="2:5" ht="14.4">
      <c r="B432" s="92"/>
      <c r="C432" s="92"/>
      <c r="D432" s="92"/>
      <c r="E432" s="92"/>
    </row>
    <row r="433" spans="2:5" ht="14.4">
      <c r="B433" s="92"/>
      <c r="C433" s="92"/>
      <c r="D433" s="92"/>
      <c r="E433" s="92"/>
    </row>
    <row r="434" spans="2:5" ht="14.4">
      <c r="B434" s="92"/>
      <c r="C434" s="92"/>
      <c r="D434" s="92"/>
      <c r="E434" s="92"/>
    </row>
    <row r="435" spans="2:5" ht="14.4">
      <c r="B435" s="92"/>
      <c r="C435" s="92"/>
      <c r="D435" s="92"/>
      <c r="E435" s="92"/>
    </row>
    <row r="436" spans="2:5" ht="14.4">
      <c r="B436" s="92"/>
      <c r="C436" s="92"/>
      <c r="D436" s="92"/>
      <c r="E436" s="92"/>
    </row>
    <row r="437" spans="2:5" ht="14.4">
      <c r="B437" s="92"/>
      <c r="C437" s="92"/>
      <c r="D437" s="92"/>
      <c r="E437" s="92"/>
    </row>
    <row r="438" spans="2:5" ht="14.4">
      <c r="B438" s="92"/>
      <c r="C438" s="92"/>
      <c r="D438" s="92"/>
      <c r="E438" s="92"/>
    </row>
    <row r="439" spans="2:5" ht="14.4">
      <c r="B439" s="92"/>
      <c r="C439" s="92"/>
      <c r="D439" s="92"/>
      <c r="E439" s="92"/>
    </row>
    <row r="440" spans="2:5" ht="14.4">
      <c r="B440" s="92"/>
      <c r="C440" s="92"/>
      <c r="D440" s="92"/>
      <c r="E440" s="92"/>
    </row>
    <row r="441" spans="2:5" ht="14.4">
      <c r="B441" s="92"/>
      <c r="C441" s="92"/>
      <c r="D441" s="92"/>
      <c r="E441" s="92"/>
    </row>
    <row r="442" spans="2:5" ht="14.4">
      <c r="B442" s="92"/>
      <c r="C442" s="92"/>
      <c r="D442" s="92"/>
      <c r="E442" s="92"/>
    </row>
    <row r="443" spans="2:5" ht="14.4">
      <c r="B443" s="92"/>
      <c r="C443" s="92"/>
      <c r="D443" s="92"/>
      <c r="E443" s="92"/>
    </row>
    <row r="444" spans="2:5" ht="14.4">
      <c r="B444" s="92"/>
      <c r="C444" s="92"/>
      <c r="D444" s="92"/>
      <c r="E444" s="92"/>
    </row>
    <row r="445" spans="2:5" ht="14.4">
      <c r="B445" s="92"/>
      <c r="C445" s="92"/>
      <c r="D445" s="92"/>
      <c r="E445" s="92"/>
    </row>
    <row r="446" spans="2:5" ht="14.4">
      <c r="B446" s="92"/>
      <c r="C446" s="92"/>
      <c r="D446" s="92"/>
      <c r="E446" s="92"/>
    </row>
    <row r="447" spans="2:5" ht="14.4">
      <c r="B447" s="92"/>
      <c r="C447" s="92"/>
      <c r="D447" s="92"/>
      <c r="E447" s="92"/>
    </row>
    <row r="448" spans="2:5" ht="14.4">
      <c r="B448" s="92"/>
      <c r="C448" s="92"/>
      <c r="D448" s="92"/>
      <c r="E448" s="92"/>
    </row>
    <row r="449" spans="2:5" ht="14.4">
      <c r="B449" s="92"/>
      <c r="C449" s="92"/>
      <c r="D449" s="92"/>
      <c r="E449" s="92"/>
    </row>
    <row r="450" spans="2:5" ht="14.4">
      <c r="B450" s="92"/>
      <c r="C450" s="92"/>
      <c r="D450" s="92"/>
      <c r="E450" s="92"/>
    </row>
    <row r="451" spans="2:5" ht="14.4">
      <c r="B451" s="92"/>
      <c r="C451" s="92"/>
      <c r="D451" s="92"/>
      <c r="E451" s="92"/>
    </row>
    <row r="452" spans="2:5" ht="14.4">
      <c r="B452" s="92"/>
      <c r="C452" s="92"/>
      <c r="D452" s="92"/>
      <c r="E452" s="92"/>
    </row>
    <row r="453" spans="2:5" ht="14.4">
      <c r="B453" s="92"/>
      <c r="C453" s="92"/>
      <c r="D453" s="92"/>
      <c r="E453" s="92"/>
    </row>
    <row r="454" spans="2:5" ht="14.4">
      <c r="B454" s="92"/>
      <c r="C454" s="92"/>
      <c r="D454" s="92"/>
      <c r="E454" s="92"/>
    </row>
    <row r="455" spans="2:5" ht="14.4">
      <c r="B455" s="92"/>
      <c r="C455" s="92"/>
      <c r="D455" s="92"/>
      <c r="E455" s="92"/>
    </row>
    <row r="456" spans="2:5" ht="14.4">
      <c r="B456" s="92"/>
      <c r="C456" s="92"/>
      <c r="D456" s="92"/>
      <c r="E456" s="92"/>
    </row>
    <row r="457" spans="2:5" ht="14.4">
      <c r="B457" s="92"/>
      <c r="C457" s="92"/>
      <c r="D457" s="92"/>
      <c r="E457" s="92"/>
    </row>
    <row r="458" spans="2:5" ht="14.4">
      <c r="B458" s="92"/>
      <c r="C458" s="92"/>
      <c r="D458" s="92"/>
      <c r="E458" s="92"/>
    </row>
    <row r="459" spans="2:5" ht="14.4">
      <c r="B459" s="92"/>
      <c r="C459" s="92"/>
      <c r="D459" s="92"/>
      <c r="E459" s="92"/>
    </row>
    <row r="460" spans="2:5" ht="14.4">
      <c r="B460" s="92"/>
      <c r="C460" s="92"/>
      <c r="D460" s="92"/>
      <c r="E460" s="92"/>
    </row>
    <row r="461" spans="2:5" ht="14.4">
      <c r="B461" s="92"/>
      <c r="C461" s="92"/>
      <c r="D461" s="92"/>
      <c r="E461" s="92"/>
    </row>
    <row r="462" spans="2:5" ht="14.4">
      <c r="B462" s="92"/>
      <c r="C462" s="92"/>
      <c r="D462" s="92"/>
      <c r="E462" s="92"/>
    </row>
    <row r="463" spans="2:5" ht="14.4">
      <c r="B463" s="92"/>
      <c r="C463" s="92"/>
      <c r="D463" s="92"/>
      <c r="E463" s="92"/>
    </row>
    <row r="464" spans="2:5" ht="14.4">
      <c r="B464" s="92"/>
      <c r="C464" s="92"/>
      <c r="D464" s="92"/>
      <c r="E464" s="92"/>
    </row>
    <row r="465" spans="2:5" ht="14.4">
      <c r="B465" s="92"/>
      <c r="C465" s="92"/>
      <c r="D465" s="92"/>
      <c r="E465" s="92"/>
    </row>
    <row r="466" spans="2:5" ht="14.4">
      <c r="B466" s="92"/>
      <c r="C466" s="92"/>
      <c r="D466" s="92"/>
      <c r="E466" s="92"/>
    </row>
    <row r="467" spans="2:5" ht="14.4">
      <c r="B467" s="92"/>
      <c r="C467" s="92"/>
      <c r="D467" s="92"/>
      <c r="E467" s="92"/>
    </row>
    <row r="468" spans="2:5" ht="14.4">
      <c r="B468" s="92"/>
      <c r="C468" s="92"/>
      <c r="D468" s="92"/>
      <c r="E468" s="92"/>
    </row>
    <row r="469" spans="2:5" ht="14.4">
      <c r="B469" s="92"/>
      <c r="C469" s="92"/>
      <c r="D469" s="92"/>
      <c r="E469" s="92"/>
    </row>
    <row r="470" spans="2:5" ht="14.4">
      <c r="B470" s="92"/>
      <c r="C470" s="92"/>
      <c r="D470" s="92"/>
      <c r="E470" s="92"/>
    </row>
    <row r="471" spans="2:5" ht="14.4">
      <c r="B471" s="92"/>
      <c r="C471" s="92"/>
      <c r="D471" s="92"/>
      <c r="E471" s="92"/>
    </row>
    <row r="472" spans="2:5" ht="14.4">
      <c r="B472" s="92"/>
      <c r="C472" s="92"/>
      <c r="D472" s="92"/>
      <c r="E472" s="92"/>
    </row>
    <row r="473" spans="2:5" ht="14.4">
      <c r="B473" s="92"/>
      <c r="C473" s="92"/>
      <c r="D473" s="92"/>
      <c r="E473" s="92"/>
    </row>
    <row r="474" spans="2:5" ht="14.4">
      <c r="B474" s="92"/>
      <c r="C474" s="92"/>
      <c r="D474" s="92"/>
      <c r="E474" s="92"/>
    </row>
    <row r="475" spans="2:5" ht="14.4">
      <c r="B475" s="92"/>
      <c r="C475" s="92"/>
      <c r="D475" s="92"/>
      <c r="E475" s="92"/>
    </row>
    <row r="476" spans="2:5" ht="14.4">
      <c r="B476" s="92"/>
      <c r="C476" s="92"/>
      <c r="D476" s="92"/>
      <c r="E476" s="92"/>
    </row>
    <row r="477" spans="2:5" ht="14.4">
      <c r="B477" s="92"/>
      <c r="C477" s="92"/>
      <c r="D477" s="92"/>
      <c r="E477" s="92"/>
    </row>
    <row r="478" spans="2:5" ht="14.4">
      <c r="B478" s="92"/>
      <c r="C478" s="92"/>
      <c r="D478" s="92"/>
      <c r="E478" s="92"/>
    </row>
    <row r="479" spans="2:5" ht="14.4">
      <c r="B479" s="92"/>
      <c r="C479" s="92"/>
      <c r="D479" s="92"/>
      <c r="E479" s="92"/>
    </row>
    <row r="480" spans="2:5" ht="14.4">
      <c r="B480" s="92"/>
      <c r="C480" s="92"/>
      <c r="D480" s="92"/>
      <c r="E480" s="92"/>
    </row>
    <row r="481" spans="2:5" ht="14.4">
      <c r="B481" s="92"/>
      <c r="C481" s="92"/>
      <c r="D481" s="92"/>
      <c r="E481" s="92"/>
    </row>
    <row r="482" spans="2:5" ht="14.4">
      <c r="B482" s="92"/>
      <c r="C482" s="92"/>
      <c r="D482" s="92"/>
      <c r="E482" s="92"/>
    </row>
    <row r="483" spans="2:5" ht="14.4">
      <c r="B483" s="92"/>
      <c r="C483" s="92"/>
      <c r="D483" s="92"/>
      <c r="E483" s="92"/>
    </row>
    <row r="484" spans="2:5" ht="14.4">
      <c r="B484" s="92"/>
      <c r="C484" s="92"/>
      <c r="D484" s="92"/>
      <c r="E484" s="92"/>
    </row>
    <row r="485" spans="2:5" ht="14.4">
      <c r="B485" s="92"/>
      <c r="C485" s="92"/>
      <c r="D485" s="92"/>
      <c r="E485" s="92"/>
    </row>
    <row r="486" spans="2:5" ht="14.4">
      <c r="B486" s="92"/>
      <c r="C486" s="92"/>
      <c r="D486" s="92"/>
      <c r="E486" s="92"/>
    </row>
    <row r="487" spans="2:5" ht="14.4">
      <c r="B487" s="92"/>
      <c r="C487" s="92"/>
      <c r="D487" s="92"/>
      <c r="E487" s="92"/>
    </row>
    <row r="488" spans="2:5" ht="14.4">
      <c r="B488" s="92"/>
      <c r="C488" s="92"/>
      <c r="D488" s="92"/>
      <c r="E488" s="92"/>
    </row>
    <row r="489" spans="2:5" ht="14.4">
      <c r="B489" s="92"/>
      <c r="C489" s="92"/>
      <c r="D489" s="92"/>
      <c r="E489" s="92"/>
    </row>
    <row r="490" spans="2:5" ht="14.4">
      <c r="B490" s="92"/>
      <c r="C490" s="92"/>
      <c r="D490" s="92"/>
      <c r="E490" s="92"/>
    </row>
    <row r="491" spans="2:5" ht="14.4">
      <c r="B491" s="92"/>
      <c r="C491" s="92"/>
      <c r="D491" s="92"/>
      <c r="E491" s="92"/>
    </row>
    <row r="492" spans="2:5" ht="14.4">
      <c r="B492" s="92"/>
      <c r="C492" s="92"/>
      <c r="D492" s="92"/>
      <c r="E492" s="92"/>
    </row>
    <row r="493" spans="2:5" ht="14.4">
      <c r="B493" s="92"/>
      <c r="C493" s="92"/>
      <c r="D493" s="92"/>
      <c r="E493" s="92"/>
    </row>
    <row r="494" spans="2:5" ht="14.4">
      <c r="B494" s="92"/>
      <c r="C494" s="92"/>
      <c r="D494" s="92"/>
      <c r="E494" s="92"/>
    </row>
    <row r="495" spans="2:5" ht="14.4">
      <c r="B495" s="92"/>
      <c r="C495" s="92"/>
      <c r="D495" s="92"/>
      <c r="E495" s="92"/>
    </row>
    <row r="496" spans="2:5" ht="14.4">
      <c r="B496" s="92"/>
      <c r="C496" s="92"/>
      <c r="D496" s="92"/>
      <c r="E496" s="92"/>
    </row>
    <row r="497" spans="2:5" ht="14.4">
      <c r="B497" s="92"/>
      <c r="C497" s="92"/>
      <c r="D497" s="92"/>
      <c r="E497" s="92"/>
    </row>
    <row r="498" spans="2:5" ht="14.4">
      <c r="B498" s="92"/>
      <c r="C498" s="92"/>
      <c r="D498" s="92"/>
      <c r="E498" s="92"/>
    </row>
    <row r="499" spans="2:5" ht="14.4">
      <c r="B499" s="92"/>
      <c r="C499" s="92"/>
      <c r="D499" s="92"/>
      <c r="E499" s="92"/>
    </row>
    <row r="500" spans="2:5" ht="14.4">
      <c r="B500" s="92"/>
      <c r="C500" s="92"/>
      <c r="D500" s="92"/>
      <c r="E500" s="92"/>
    </row>
    <row r="501" spans="2:5" ht="14.4">
      <c r="B501" s="92"/>
      <c r="C501" s="92"/>
      <c r="D501" s="92"/>
      <c r="E501" s="92"/>
    </row>
    <row r="502" spans="2:5" ht="14.4">
      <c r="B502" s="92"/>
      <c r="C502" s="92"/>
      <c r="D502" s="92"/>
      <c r="E502" s="92"/>
    </row>
    <row r="503" spans="2:5" ht="14.4">
      <c r="B503" s="92"/>
      <c r="C503" s="92"/>
      <c r="D503" s="92"/>
      <c r="E503" s="92"/>
    </row>
    <row r="504" spans="2:5" ht="14.4">
      <c r="B504" s="92"/>
      <c r="C504" s="92"/>
      <c r="D504" s="92"/>
      <c r="E504" s="92"/>
    </row>
    <row r="505" spans="2:5" ht="14.4">
      <c r="B505" s="92"/>
      <c r="C505" s="92"/>
      <c r="D505" s="92"/>
      <c r="E505" s="92"/>
    </row>
    <row r="506" spans="2:5" ht="14.4">
      <c r="B506" s="92"/>
      <c r="C506" s="92"/>
      <c r="D506" s="92"/>
      <c r="E506" s="92"/>
    </row>
    <row r="507" spans="2:5" ht="14.4">
      <c r="B507" s="92"/>
      <c r="C507" s="92"/>
      <c r="D507" s="92"/>
      <c r="E507" s="92"/>
    </row>
    <row r="508" spans="2:5" ht="14.4">
      <c r="B508" s="92"/>
      <c r="C508" s="92"/>
      <c r="D508" s="92"/>
      <c r="E508" s="92"/>
    </row>
    <row r="509" spans="2:5" ht="14.4">
      <c r="B509" s="92"/>
      <c r="C509" s="92"/>
      <c r="D509" s="92"/>
      <c r="E509" s="92"/>
    </row>
    <row r="510" spans="2:5" ht="14.4">
      <c r="B510" s="92"/>
      <c r="C510" s="92"/>
      <c r="D510" s="92"/>
      <c r="E510" s="92"/>
    </row>
    <row r="511" spans="2:5" ht="14.4">
      <c r="B511" s="92"/>
      <c r="C511" s="92"/>
      <c r="D511" s="92"/>
      <c r="E511" s="92"/>
    </row>
    <row r="512" spans="2:5" ht="14.4">
      <c r="B512" s="92"/>
      <c r="C512" s="92"/>
      <c r="D512" s="92"/>
      <c r="E512" s="92"/>
    </row>
    <row r="513" spans="2:5" ht="14.4">
      <c r="B513" s="92"/>
      <c r="C513" s="92"/>
      <c r="D513" s="92"/>
      <c r="E513" s="92"/>
    </row>
    <row r="514" spans="2:5" ht="14.4">
      <c r="B514" s="92"/>
      <c r="C514" s="92"/>
      <c r="D514" s="92"/>
      <c r="E514" s="92"/>
    </row>
    <row r="515" spans="2:5" ht="14.4">
      <c r="B515" s="92"/>
      <c r="C515" s="92"/>
      <c r="D515" s="92"/>
      <c r="E515" s="92"/>
    </row>
    <row r="516" spans="2:5" ht="14.4">
      <c r="B516" s="92"/>
      <c r="C516" s="92"/>
      <c r="D516" s="92"/>
      <c r="E516" s="92"/>
    </row>
    <row r="517" spans="2:5" ht="14.4">
      <c r="B517" s="92"/>
      <c r="C517" s="92"/>
      <c r="D517" s="92"/>
      <c r="E517" s="92"/>
    </row>
    <row r="518" spans="2:5" ht="14.4">
      <c r="B518" s="92"/>
      <c r="C518" s="92"/>
      <c r="D518" s="92"/>
      <c r="E518" s="92"/>
    </row>
    <row r="519" spans="2:5" ht="14.4">
      <c r="B519" s="92"/>
      <c r="C519" s="92"/>
      <c r="D519" s="92"/>
      <c r="E519" s="92"/>
    </row>
    <row r="520" spans="2:5" ht="14.4">
      <c r="B520" s="92"/>
      <c r="C520" s="92"/>
      <c r="D520" s="92"/>
      <c r="E520" s="92"/>
    </row>
    <row r="521" spans="2:5" ht="14.4">
      <c r="B521" s="92"/>
      <c r="C521" s="92"/>
      <c r="D521" s="92"/>
      <c r="E521" s="92"/>
    </row>
    <row r="522" spans="2:5" ht="14.4">
      <c r="B522" s="92"/>
      <c r="C522" s="92"/>
      <c r="D522" s="92"/>
      <c r="E522" s="92"/>
    </row>
    <row r="523" spans="2:5" ht="14.4">
      <c r="B523" s="92"/>
      <c r="C523" s="92"/>
      <c r="D523" s="92"/>
      <c r="E523" s="92"/>
    </row>
    <row r="524" spans="2:5" ht="14.4">
      <c r="B524" s="92"/>
      <c r="C524" s="92"/>
      <c r="D524" s="92"/>
      <c r="E524" s="92"/>
    </row>
    <row r="525" spans="2:5" ht="14.4">
      <c r="B525" s="92"/>
      <c r="C525" s="92"/>
      <c r="D525" s="92"/>
      <c r="E525" s="92"/>
    </row>
    <row r="526" spans="2:5" ht="14.4">
      <c r="B526" s="92"/>
      <c r="C526" s="92"/>
      <c r="D526" s="92"/>
      <c r="E526" s="92"/>
    </row>
    <row r="527" spans="2:5" ht="14.4">
      <c r="B527" s="92"/>
      <c r="C527" s="92"/>
      <c r="D527" s="92"/>
      <c r="E527" s="92"/>
    </row>
    <row r="528" spans="2:5" ht="14.4">
      <c r="B528" s="92"/>
      <c r="C528" s="92"/>
      <c r="D528" s="92"/>
      <c r="E528" s="92"/>
    </row>
    <row r="529" spans="2:5" ht="14.4">
      <c r="B529" s="92"/>
      <c r="C529" s="92"/>
      <c r="D529" s="92"/>
      <c r="E529" s="92"/>
    </row>
    <row r="530" spans="2:5" ht="14.4">
      <c r="B530" s="92"/>
      <c r="C530" s="92"/>
      <c r="D530" s="92"/>
      <c r="E530" s="92"/>
    </row>
    <row r="531" spans="2:5" ht="14.4">
      <c r="B531" s="92"/>
      <c r="C531" s="92"/>
      <c r="D531" s="92"/>
      <c r="E531" s="92"/>
    </row>
    <row r="532" spans="2:5" ht="14.4">
      <c r="B532" s="92"/>
      <c r="C532" s="92"/>
      <c r="D532" s="92"/>
      <c r="E532" s="92"/>
    </row>
    <row r="533" spans="2:5" ht="14.4">
      <c r="B533" s="92"/>
      <c r="C533" s="92"/>
      <c r="D533" s="92"/>
      <c r="E533" s="92"/>
    </row>
    <row r="534" spans="2:5" ht="14.4">
      <c r="B534" s="92"/>
      <c r="C534" s="92"/>
      <c r="D534" s="92"/>
      <c r="E534" s="92"/>
    </row>
    <row r="535" spans="2:5" ht="14.4">
      <c r="B535" s="92"/>
      <c r="C535" s="92"/>
      <c r="D535" s="92"/>
      <c r="E535" s="92"/>
    </row>
    <row r="536" spans="2:5" ht="14.4">
      <c r="B536" s="92"/>
      <c r="C536" s="92"/>
      <c r="D536" s="92"/>
      <c r="E536" s="92"/>
    </row>
    <row r="537" spans="2:5" ht="14.4">
      <c r="B537" s="92"/>
      <c r="C537" s="92"/>
      <c r="D537" s="92"/>
      <c r="E537" s="92"/>
    </row>
    <row r="538" spans="2:5" ht="14.4">
      <c r="B538" s="92"/>
      <c r="C538" s="92"/>
      <c r="D538" s="92"/>
      <c r="E538" s="92"/>
    </row>
    <row r="539" spans="2:5" ht="14.4">
      <c r="B539" s="92"/>
      <c r="C539" s="92"/>
      <c r="D539" s="92"/>
      <c r="E539" s="92"/>
    </row>
    <row r="540" spans="2:5" ht="14.4">
      <c r="B540" s="92"/>
      <c r="C540" s="92"/>
      <c r="D540" s="92"/>
      <c r="E540" s="92"/>
    </row>
    <row r="541" spans="2:5" ht="14.4">
      <c r="B541" s="92"/>
      <c r="C541" s="92"/>
      <c r="D541" s="92"/>
      <c r="E541" s="92"/>
    </row>
    <row r="542" spans="2:5" ht="14.4">
      <c r="B542" s="92"/>
      <c r="C542" s="92"/>
      <c r="D542" s="92"/>
      <c r="E542" s="92"/>
    </row>
    <row r="543" spans="2:5" ht="14.4">
      <c r="B543" s="92"/>
      <c r="C543" s="92"/>
      <c r="D543" s="92"/>
      <c r="E543" s="92"/>
    </row>
    <row r="544" spans="2:5" ht="14.4">
      <c r="B544" s="92"/>
      <c r="C544" s="92"/>
      <c r="D544" s="92"/>
      <c r="E544" s="92"/>
    </row>
    <row r="545" spans="2:5" ht="14.4">
      <c r="B545" s="92"/>
      <c r="C545" s="92"/>
      <c r="D545" s="92"/>
      <c r="E545" s="92"/>
    </row>
    <row r="546" spans="2:5" ht="14.4">
      <c r="B546" s="92"/>
      <c r="C546" s="92"/>
      <c r="D546" s="92"/>
      <c r="E546" s="92"/>
    </row>
    <row r="547" spans="2:5" ht="14.4">
      <c r="B547" s="92"/>
      <c r="C547" s="92"/>
      <c r="D547" s="92"/>
      <c r="E547" s="92"/>
    </row>
    <row r="548" spans="2:5" ht="14.4">
      <c r="B548" s="92"/>
      <c r="C548" s="92"/>
      <c r="D548" s="92"/>
      <c r="E548" s="92"/>
    </row>
    <row r="549" spans="2:5" ht="14.4">
      <c r="B549" s="92"/>
      <c r="C549" s="92"/>
      <c r="D549" s="92"/>
      <c r="E549" s="92"/>
    </row>
    <row r="550" spans="2:5" ht="14.4">
      <c r="B550" s="92"/>
      <c r="C550" s="92"/>
      <c r="D550" s="92"/>
      <c r="E550" s="92"/>
    </row>
    <row r="551" spans="2:5" ht="14.4">
      <c r="B551" s="92"/>
      <c r="C551" s="92"/>
      <c r="D551" s="92"/>
      <c r="E551" s="92"/>
    </row>
    <row r="552" spans="2:5" ht="14.4">
      <c r="B552" s="92"/>
      <c r="C552" s="92"/>
      <c r="D552" s="92"/>
      <c r="E552" s="92"/>
    </row>
    <row r="553" spans="2:5" ht="14.4">
      <c r="B553" s="92"/>
      <c r="C553" s="92"/>
      <c r="D553" s="92"/>
      <c r="E553" s="92"/>
    </row>
    <row r="554" spans="2:5" ht="14.4">
      <c r="B554" s="92"/>
      <c r="C554" s="92"/>
      <c r="D554" s="92"/>
      <c r="E554" s="92"/>
    </row>
    <row r="555" spans="2:5" ht="14.4">
      <c r="B555" s="92"/>
      <c r="C555" s="92"/>
      <c r="D555" s="92"/>
      <c r="E555" s="92"/>
    </row>
    <row r="556" spans="2:5" ht="14.4">
      <c r="B556" s="92"/>
      <c r="C556" s="92"/>
      <c r="D556" s="92"/>
      <c r="E556" s="92"/>
    </row>
    <row r="557" spans="2:5" ht="14.4">
      <c r="B557" s="92"/>
      <c r="C557" s="92"/>
      <c r="D557" s="92"/>
      <c r="E557" s="92"/>
    </row>
    <row r="558" spans="2:5" ht="14.4">
      <c r="B558" s="92"/>
      <c r="C558" s="92"/>
      <c r="D558" s="92"/>
      <c r="E558" s="92"/>
    </row>
    <row r="559" spans="2:5" ht="14.4">
      <c r="B559" s="92"/>
      <c r="C559" s="92"/>
      <c r="D559" s="92"/>
      <c r="E559" s="92"/>
    </row>
    <row r="560" spans="2:5" ht="14.4">
      <c r="B560" s="92"/>
      <c r="C560" s="92"/>
      <c r="D560" s="92"/>
      <c r="E560" s="92"/>
    </row>
    <row r="561" spans="2:5" ht="14.4">
      <c r="B561" s="92"/>
      <c r="C561" s="92"/>
      <c r="D561" s="92"/>
      <c r="E561" s="92"/>
    </row>
    <row r="562" spans="2:5" ht="14.4">
      <c r="B562" s="92"/>
      <c r="C562" s="92"/>
      <c r="D562" s="92"/>
      <c r="E562" s="92"/>
    </row>
    <row r="563" spans="2:5" ht="14.4">
      <c r="B563" s="92"/>
      <c r="C563" s="92"/>
      <c r="D563" s="92"/>
      <c r="E563" s="92"/>
    </row>
    <row r="564" spans="2:5" ht="14.4">
      <c r="B564" s="92"/>
      <c r="C564" s="92"/>
      <c r="D564" s="92"/>
      <c r="E564" s="92"/>
    </row>
    <row r="565" spans="2:5" ht="14.4">
      <c r="B565" s="92"/>
      <c r="C565" s="92"/>
      <c r="D565" s="92"/>
      <c r="E565" s="92"/>
    </row>
    <row r="566" spans="2:5" ht="14.4">
      <c r="B566" s="92"/>
      <c r="C566" s="92"/>
      <c r="D566" s="92"/>
      <c r="E566" s="92"/>
    </row>
    <row r="567" spans="2:5" ht="14.4">
      <c r="B567" s="92"/>
      <c r="C567" s="92"/>
      <c r="D567" s="92"/>
      <c r="E567" s="92"/>
    </row>
    <row r="568" spans="2:5" ht="14.4">
      <c r="B568" s="92"/>
      <c r="C568" s="92"/>
      <c r="D568" s="92"/>
      <c r="E568" s="92"/>
    </row>
    <row r="569" spans="2:5" ht="14.4">
      <c r="B569" s="92"/>
      <c r="C569" s="92"/>
      <c r="D569" s="92"/>
      <c r="E569" s="92"/>
    </row>
    <row r="570" spans="2:5" ht="14.4">
      <c r="B570" s="92"/>
      <c r="C570" s="92"/>
      <c r="D570" s="92"/>
      <c r="E570" s="92"/>
    </row>
    <row r="571" spans="2:5" ht="14.4">
      <c r="B571" s="92"/>
      <c r="C571" s="92"/>
      <c r="D571" s="92"/>
      <c r="E571" s="92"/>
    </row>
    <row r="572" spans="2:5" ht="14.4">
      <c r="B572" s="92"/>
      <c r="C572" s="92"/>
      <c r="D572" s="92"/>
      <c r="E572" s="92"/>
    </row>
    <row r="573" spans="2:5" ht="14.4">
      <c r="B573" s="92"/>
      <c r="C573" s="92"/>
      <c r="D573" s="92"/>
      <c r="E573" s="92"/>
    </row>
    <row r="574" spans="2:5" ht="14.4">
      <c r="B574" s="92"/>
      <c r="C574" s="92"/>
      <c r="D574" s="92"/>
      <c r="E574" s="92"/>
    </row>
    <row r="575" spans="2:5" ht="14.4">
      <c r="B575" s="92"/>
      <c r="C575" s="92"/>
      <c r="D575" s="92"/>
      <c r="E575" s="92"/>
    </row>
    <row r="576" spans="2:5" ht="14.4">
      <c r="B576" s="92"/>
      <c r="C576" s="92"/>
      <c r="D576" s="92"/>
      <c r="E576" s="92"/>
    </row>
    <row r="577" spans="2:5" ht="14.4">
      <c r="B577" s="92"/>
      <c r="C577" s="92"/>
      <c r="D577" s="92"/>
      <c r="E577" s="92"/>
    </row>
    <row r="578" spans="2:5" ht="14.4">
      <c r="B578" s="92"/>
      <c r="C578" s="92"/>
      <c r="D578" s="92"/>
      <c r="E578" s="92"/>
    </row>
    <row r="579" spans="2:5" ht="14.4">
      <c r="B579" s="92"/>
      <c r="C579" s="92"/>
      <c r="D579" s="92"/>
      <c r="E579" s="92"/>
    </row>
    <row r="580" spans="2:5" ht="14.4">
      <c r="B580" s="92"/>
      <c r="C580" s="92"/>
      <c r="D580" s="92"/>
      <c r="E580" s="92"/>
    </row>
    <row r="581" spans="2:5" ht="14.4">
      <c r="B581" s="92"/>
      <c r="C581" s="92"/>
      <c r="D581" s="92"/>
      <c r="E581" s="92"/>
    </row>
    <row r="582" spans="2:5" ht="14.4">
      <c r="B582" s="92"/>
      <c r="C582" s="92"/>
      <c r="D582" s="92"/>
      <c r="E582" s="92"/>
    </row>
    <row r="583" spans="2:5" ht="14.4">
      <c r="B583" s="92"/>
      <c r="C583" s="92"/>
      <c r="D583" s="92"/>
      <c r="E583" s="92"/>
    </row>
    <row r="584" spans="2:5" ht="14.4">
      <c r="B584" s="92"/>
      <c r="C584" s="92"/>
      <c r="D584" s="92"/>
      <c r="E584" s="92"/>
    </row>
    <row r="585" spans="2:5" ht="14.4">
      <c r="B585" s="92"/>
      <c r="C585" s="92"/>
      <c r="D585" s="92"/>
      <c r="E585" s="92"/>
    </row>
    <row r="586" spans="2:5" ht="14.4">
      <c r="B586" s="92"/>
      <c r="C586" s="92"/>
      <c r="D586" s="92"/>
      <c r="E586" s="92"/>
    </row>
    <row r="587" spans="2:5" ht="14.4">
      <c r="B587" s="92"/>
      <c r="C587" s="92"/>
      <c r="D587" s="92"/>
      <c r="E587" s="92"/>
    </row>
    <row r="588" spans="2:5" ht="14.4">
      <c r="B588" s="92"/>
      <c r="C588" s="92"/>
      <c r="D588" s="92"/>
      <c r="E588" s="92"/>
    </row>
    <row r="589" spans="2:5" ht="14.4">
      <c r="B589" s="92"/>
      <c r="C589" s="92"/>
      <c r="D589" s="92"/>
      <c r="E589" s="92"/>
    </row>
    <row r="590" spans="2:5" ht="14.4">
      <c r="B590" s="92"/>
      <c r="C590" s="92"/>
      <c r="D590" s="92"/>
      <c r="E590" s="92"/>
    </row>
    <row r="591" spans="2:5" ht="14.4">
      <c r="B591" s="92"/>
      <c r="C591" s="92"/>
      <c r="D591" s="92"/>
      <c r="E591" s="92"/>
    </row>
    <row r="592" spans="2:5" ht="14.4">
      <c r="B592" s="92"/>
      <c r="C592" s="92"/>
      <c r="D592" s="92"/>
      <c r="E592" s="92"/>
    </row>
    <row r="593" spans="2:5" ht="14.4">
      <c r="B593" s="92"/>
      <c r="C593" s="92"/>
      <c r="D593" s="92"/>
      <c r="E593" s="92"/>
    </row>
    <row r="594" spans="2:5" ht="14.4">
      <c r="B594" s="92"/>
      <c r="C594" s="92"/>
      <c r="D594" s="92"/>
      <c r="E594" s="92"/>
    </row>
    <row r="595" spans="2:5" ht="14.4">
      <c r="B595" s="92"/>
      <c r="C595" s="92"/>
      <c r="D595" s="92"/>
      <c r="E595" s="92"/>
    </row>
    <row r="596" spans="2:5" ht="14.4">
      <c r="B596" s="92"/>
      <c r="C596" s="92"/>
      <c r="D596" s="92"/>
      <c r="E596" s="92"/>
    </row>
    <row r="597" spans="2:5" ht="14.4">
      <c r="B597" s="92"/>
      <c r="C597" s="92"/>
      <c r="D597" s="92"/>
      <c r="E597" s="92"/>
    </row>
    <row r="598" spans="2:5" ht="14.4">
      <c r="B598" s="92"/>
      <c r="C598" s="92"/>
      <c r="D598" s="92"/>
      <c r="E598" s="92"/>
    </row>
    <row r="599" spans="2:5" ht="14.4">
      <c r="B599" s="92"/>
      <c r="C599" s="92"/>
      <c r="D599" s="92"/>
      <c r="E599" s="92"/>
    </row>
    <row r="600" spans="2:5" ht="14.4">
      <c r="B600" s="92"/>
      <c r="C600" s="92"/>
      <c r="D600" s="92"/>
      <c r="E600" s="92"/>
    </row>
    <row r="601" spans="2:5" ht="14.4">
      <c r="B601" s="92"/>
      <c r="C601" s="92"/>
      <c r="D601" s="92"/>
      <c r="E601" s="92"/>
    </row>
    <row r="602" spans="2:5" ht="14.4">
      <c r="B602" s="92"/>
      <c r="C602" s="92"/>
      <c r="D602" s="92"/>
      <c r="E602" s="92"/>
    </row>
    <row r="603" spans="2:5" ht="14.4">
      <c r="B603" s="92"/>
      <c r="C603" s="92"/>
      <c r="D603" s="92"/>
      <c r="E603" s="92"/>
    </row>
    <row r="604" spans="2:5" ht="14.4">
      <c r="B604" s="92"/>
      <c r="C604" s="92"/>
      <c r="D604" s="92"/>
      <c r="E604" s="92"/>
    </row>
    <row r="605" spans="2:5" ht="14.4">
      <c r="B605" s="92"/>
      <c r="C605" s="92"/>
      <c r="D605" s="92"/>
      <c r="E605" s="92"/>
    </row>
    <row r="606" spans="2:5" ht="14.4">
      <c r="B606" s="92"/>
      <c r="C606" s="92"/>
      <c r="D606" s="92"/>
      <c r="E606" s="92"/>
    </row>
    <row r="607" spans="2:5" ht="14.4">
      <c r="B607" s="92"/>
      <c r="C607" s="92"/>
      <c r="D607" s="92"/>
      <c r="E607" s="92"/>
    </row>
    <row r="608" spans="2:5" ht="14.4">
      <c r="B608" s="92"/>
      <c r="C608" s="92"/>
      <c r="D608" s="92"/>
      <c r="E608" s="92"/>
    </row>
    <row r="609" spans="2:5" ht="14.4">
      <c r="B609" s="92"/>
      <c r="C609" s="92"/>
      <c r="D609" s="92"/>
      <c r="E609" s="92"/>
    </row>
    <row r="610" spans="2:5" ht="14.4">
      <c r="B610" s="92"/>
      <c r="C610" s="92"/>
      <c r="D610" s="92"/>
      <c r="E610" s="92"/>
    </row>
    <row r="611" spans="2:5" ht="14.4">
      <c r="B611" s="92"/>
      <c r="C611" s="92"/>
      <c r="D611" s="92"/>
      <c r="E611" s="92"/>
    </row>
    <row r="612" spans="2:5" ht="14.4">
      <c r="B612" s="92"/>
      <c r="C612" s="92"/>
      <c r="D612" s="92"/>
      <c r="E612" s="92"/>
    </row>
    <row r="613" spans="2:5" ht="14.4">
      <c r="B613" s="92"/>
      <c r="C613" s="92"/>
      <c r="D613" s="92"/>
      <c r="E613" s="92"/>
    </row>
    <row r="614" spans="2:5" ht="14.4">
      <c r="B614" s="92"/>
      <c r="C614" s="92"/>
      <c r="D614" s="92"/>
      <c r="E614" s="92"/>
    </row>
    <row r="615" spans="2:5" ht="14.4">
      <c r="B615" s="92"/>
      <c r="C615" s="92"/>
      <c r="D615" s="92"/>
      <c r="E615" s="92"/>
    </row>
    <row r="616" spans="2:5" ht="14.4">
      <c r="B616" s="92"/>
      <c r="C616" s="92"/>
      <c r="D616" s="92"/>
      <c r="E616" s="92"/>
    </row>
    <row r="617" spans="2:5" ht="14.4">
      <c r="B617" s="92"/>
      <c r="C617" s="92"/>
      <c r="D617" s="92"/>
      <c r="E617" s="92"/>
    </row>
    <row r="618" spans="2:5" ht="14.4">
      <c r="B618" s="92"/>
      <c r="C618" s="92"/>
      <c r="D618" s="92"/>
      <c r="E618" s="92"/>
    </row>
    <row r="619" spans="2:5" ht="14.4">
      <c r="B619" s="92"/>
      <c r="C619" s="92"/>
      <c r="D619" s="92"/>
      <c r="E619" s="92"/>
    </row>
    <row r="620" spans="2:5" ht="14.4">
      <c r="B620" s="92"/>
      <c r="C620" s="92"/>
      <c r="D620" s="92"/>
      <c r="E620" s="92"/>
    </row>
    <row r="621" spans="2:5" ht="14.4">
      <c r="B621" s="92"/>
      <c r="C621" s="92"/>
      <c r="D621" s="92"/>
      <c r="E621" s="92"/>
    </row>
    <row r="622" spans="2:5" ht="14.4">
      <c r="B622" s="92"/>
      <c r="C622" s="92"/>
      <c r="D622" s="92"/>
      <c r="E622" s="92"/>
    </row>
    <row r="623" spans="2:5" ht="14.4">
      <c r="B623" s="92"/>
      <c r="C623" s="92"/>
      <c r="D623" s="92"/>
      <c r="E623" s="92"/>
    </row>
    <row r="624" spans="2:5" ht="14.4">
      <c r="B624" s="92"/>
      <c r="C624" s="92"/>
      <c r="D624" s="92"/>
      <c r="E624" s="92"/>
    </row>
    <row r="625" spans="2:5" ht="14.4">
      <c r="B625" s="92"/>
      <c r="C625" s="92"/>
      <c r="D625" s="92"/>
      <c r="E625" s="92"/>
    </row>
    <row r="626" spans="2:5" ht="14.4">
      <c r="B626" s="92"/>
      <c r="C626" s="92"/>
      <c r="D626" s="92"/>
      <c r="E626" s="92"/>
    </row>
    <row r="627" spans="2:5" ht="14.4">
      <c r="B627" s="92"/>
      <c r="C627" s="92"/>
      <c r="D627" s="92"/>
      <c r="E627" s="92"/>
    </row>
    <row r="628" spans="2:5" ht="14.4">
      <c r="B628" s="92"/>
      <c r="C628" s="92"/>
      <c r="D628" s="92"/>
      <c r="E628" s="92"/>
    </row>
    <row r="629" spans="2:5" ht="14.4">
      <c r="B629" s="92"/>
      <c r="C629" s="92"/>
      <c r="D629" s="92"/>
      <c r="E629" s="92"/>
    </row>
    <row r="630" spans="2:5" ht="14.4">
      <c r="B630" s="92"/>
      <c r="C630" s="92"/>
      <c r="D630" s="92"/>
      <c r="E630" s="92"/>
    </row>
    <row r="631" spans="2:5" ht="14.4">
      <c r="B631" s="92"/>
      <c r="C631" s="92"/>
      <c r="D631" s="92"/>
      <c r="E631" s="92"/>
    </row>
    <row r="632" spans="2:5" ht="14.4">
      <c r="B632" s="92"/>
      <c r="C632" s="92"/>
      <c r="D632" s="92"/>
      <c r="E632" s="92"/>
    </row>
    <row r="633" spans="2:5" ht="14.4">
      <c r="B633" s="92"/>
      <c r="C633" s="92"/>
      <c r="D633" s="92"/>
      <c r="E633" s="92"/>
    </row>
    <row r="634" spans="2:5" ht="14.4">
      <c r="B634" s="92"/>
      <c r="C634" s="92"/>
      <c r="D634" s="92"/>
      <c r="E634" s="92"/>
    </row>
    <row r="635" spans="2:5" ht="14.4">
      <c r="B635" s="92"/>
      <c r="C635" s="92"/>
      <c r="D635" s="92"/>
      <c r="E635" s="92"/>
    </row>
    <row r="636" spans="2:5" ht="14.4">
      <c r="B636" s="92"/>
      <c r="C636" s="92"/>
      <c r="D636" s="92"/>
      <c r="E636" s="92"/>
    </row>
    <row r="637" spans="2:5" ht="14.4">
      <c r="B637" s="92"/>
      <c r="C637" s="92"/>
      <c r="D637" s="92"/>
      <c r="E637" s="92"/>
    </row>
    <row r="638" spans="2:5" ht="14.4">
      <c r="B638" s="92"/>
      <c r="C638" s="92"/>
      <c r="D638" s="92"/>
      <c r="E638" s="92"/>
    </row>
    <row r="639" spans="2:5" ht="14.4">
      <c r="B639" s="92"/>
      <c r="C639" s="92"/>
      <c r="D639" s="92"/>
      <c r="E639" s="92"/>
    </row>
    <row r="640" spans="2:5" ht="14.4">
      <c r="B640" s="92"/>
      <c r="C640" s="92"/>
      <c r="D640" s="92"/>
      <c r="E640" s="92"/>
    </row>
    <row r="641" spans="2:5" ht="14.4">
      <c r="B641" s="92"/>
      <c r="C641" s="92"/>
      <c r="D641" s="92"/>
      <c r="E641" s="92"/>
    </row>
    <row r="642" spans="2:5" ht="14.4">
      <c r="B642" s="92"/>
      <c r="C642" s="92"/>
      <c r="D642" s="92"/>
      <c r="E642" s="92"/>
    </row>
    <row r="643" spans="2:5" ht="14.4">
      <c r="B643" s="92"/>
      <c r="C643" s="92"/>
      <c r="D643" s="92"/>
      <c r="E643" s="92"/>
    </row>
    <row r="644" spans="2:5" ht="14.4">
      <c r="B644" s="92"/>
      <c r="C644" s="92"/>
      <c r="D644" s="92"/>
      <c r="E644" s="92"/>
    </row>
    <row r="645" spans="2:5" ht="14.4">
      <c r="B645" s="92"/>
      <c r="C645" s="92"/>
      <c r="D645" s="92"/>
      <c r="E645" s="92"/>
    </row>
    <row r="646" spans="2:5" ht="14.4">
      <c r="B646" s="92"/>
      <c r="C646" s="92"/>
      <c r="D646" s="92"/>
      <c r="E646" s="92"/>
    </row>
    <row r="647" spans="2:5" ht="14.4">
      <c r="B647" s="92"/>
      <c r="C647" s="92"/>
      <c r="D647" s="92"/>
      <c r="E647" s="92"/>
    </row>
    <row r="648" spans="2:5" ht="14.4">
      <c r="B648" s="92"/>
      <c r="C648" s="92"/>
      <c r="D648" s="92"/>
      <c r="E648" s="92"/>
    </row>
    <row r="649" spans="2:5" ht="14.4">
      <c r="B649" s="92"/>
      <c r="C649" s="92"/>
      <c r="D649" s="92"/>
      <c r="E649" s="92"/>
    </row>
    <row r="650" spans="2:5" ht="14.4">
      <c r="B650" s="92"/>
      <c r="C650" s="92"/>
      <c r="D650" s="92"/>
      <c r="E650" s="92"/>
    </row>
    <row r="651" spans="2:5" ht="14.4">
      <c r="B651" s="92"/>
      <c r="C651" s="92"/>
      <c r="D651" s="92"/>
      <c r="E651" s="92"/>
    </row>
    <row r="652" spans="2:5" ht="14.4">
      <c r="B652" s="92"/>
      <c r="C652" s="92"/>
      <c r="D652" s="92"/>
      <c r="E652" s="92"/>
    </row>
    <row r="653" spans="2:5" ht="14.4">
      <c r="B653" s="92"/>
      <c r="C653" s="92"/>
      <c r="D653" s="92"/>
      <c r="E653" s="92"/>
    </row>
    <row r="654" spans="2:5" ht="14.4">
      <c r="B654" s="92"/>
      <c r="C654" s="92"/>
      <c r="D654" s="92"/>
      <c r="E654" s="92"/>
    </row>
    <row r="655" spans="2:5" ht="14.4">
      <c r="B655" s="92"/>
      <c r="C655" s="92"/>
      <c r="D655" s="92"/>
      <c r="E655" s="92"/>
    </row>
    <row r="656" spans="2:5" ht="14.4">
      <c r="B656" s="92"/>
      <c r="C656" s="92"/>
      <c r="D656" s="92"/>
      <c r="E656" s="92"/>
    </row>
    <row r="657" spans="2:5" ht="14.4">
      <c r="B657" s="92"/>
      <c r="C657" s="92"/>
      <c r="D657" s="92"/>
      <c r="E657" s="92"/>
    </row>
    <row r="658" spans="2:5" ht="14.4">
      <c r="B658" s="92"/>
      <c r="C658" s="92"/>
      <c r="D658" s="92"/>
      <c r="E658" s="92"/>
    </row>
    <row r="659" spans="2:5" ht="14.4">
      <c r="B659" s="92"/>
      <c r="C659" s="92"/>
      <c r="D659" s="92"/>
      <c r="E659" s="92"/>
    </row>
    <row r="660" spans="2:5" ht="14.4">
      <c r="B660" s="92"/>
      <c r="C660" s="92"/>
      <c r="D660" s="92"/>
      <c r="E660" s="92"/>
    </row>
    <row r="661" spans="2:5" ht="14.4">
      <c r="B661" s="92"/>
      <c r="C661" s="92"/>
      <c r="D661" s="92"/>
      <c r="E661" s="92"/>
    </row>
    <row r="662" spans="2:5" ht="14.4">
      <c r="B662" s="92"/>
      <c r="C662" s="92"/>
      <c r="D662" s="92"/>
      <c r="E662" s="92"/>
    </row>
    <row r="663" spans="2:5" ht="14.4">
      <c r="B663" s="92"/>
      <c r="C663" s="92"/>
      <c r="D663" s="92"/>
      <c r="E663" s="92"/>
    </row>
    <row r="664" spans="2:5" ht="14.4">
      <c r="B664" s="92"/>
      <c r="C664" s="92"/>
      <c r="D664" s="92"/>
      <c r="E664" s="92"/>
    </row>
    <row r="665" spans="2:5" ht="14.4">
      <c r="B665" s="92"/>
      <c r="C665" s="92"/>
      <c r="D665" s="92"/>
      <c r="E665" s="92"/>
    </row>
    <row r="666" spans="2:5" ht="14.4">
      <c r="B666" s="92"/>
      <c r="C666" s="92"/>
      <c r="D666" s="92"/>
      <c r="E666" s="92"/>
    </row>
    <row r="667" spans="2:5" ht="14.4">
      <c r="B667" s="92"/>
      <c r="C667" s="92"/>
      <c r="D667" s="92"/>
      <c r="E667" s="92"/>
    </row>
    <row r="668" spans="2:5" ht="14.4">
      <c r="B668" s="92"/>
      <c r="C668" s="92"/>
      <c r="D668" s="92"/>
      <c r="E668" s="92"/>
    </row>
    <row r="669" spans="2:5" ht="14.4">
      <c r="B669" s="92"/>
      <c r="C669" s="92"/>
      <c r="D669" s="92"/>
      <c r="E669" s="92"/>
    </row>
    <row r="670" spans="2:5" ht="14.4">
      <c r="B670" s="92"/>
      <c r="C670" s="92"/>
      <c r="D670" s="92"/>
      <c r="E670" s="92"/>
    </row>
    <row r="671" spans="2:5" ht="14.4">
      <c r="B671" s="92"/>
      <c r="C671" s="92"/>
      <c r="D671" s="92"/>
      <c r="E671" s="92"/>
    </row>
    <row r="672" spans="2:5" ht="14.4">
      <c r="B672" s="92"/>
      <c r="C672" s="92"/>
      <c r="D672" s="92"/>
      <c r="E672" s="92"/>
    </row>
    <row r="673" spans="2:5" ht="14.4">
      <c r="B673" s="92"/>
      <c r="C673" s="92"/>
      <c r="D673" s="92"/>
      <c r="E673" s="92"/>
    </row>
    <row r="674" spans="2:5" ht="14.4">
      <c r="B674" s="92"/>
      <c r="C674" s="92"/>
      <c r="D674" s="92"/>
      <c r="E674" s="92"/>
    </row>
    <row r="675" spans="2:5" ht="14.4">
      <c r="B675" s="92"/>
      <c r="C675" s="92"/>
      <c r="D675" s="92"/>
      <c r="E675" s="92"/>
    </row>
    <row r="676" spans="2:5" ht="14.4">
      <c r="B676" s="92"/>
      <c r="C676" s="92"/>
      <c r="D676" s="92"/>
      <c r="E676" s="92"/>
    </row>
    <row r="677" spans="2:5" ht="14.4">
      <c r="B677" s="92"/>
      <c r="C677" s="92"/>
      <c r="D677" s="92"/>
      <c r="E677" s="92"/>
    </row>
    <row r="678" spans="2:5" ht="14.4">
      <c r="B678" s="92"/>
      <c r="C678" s="92"/>
      <c r="D678" s="92"/>
      <c r="E678" s="92"/>
    </row>
    <row r="679" spans="2:5" ht="14.4">
      <c r="B679" s="92"/>
      <c r="C679" s="92"/>
      <c r="D679" s="92"/>
      <c r="E679" s="92"/>
    </row>
    <row r="680" spans="2:5" ht="14.4">
      <c r="B680" s="92"/>
      <c r="C680" s="92"/>
      <c r="D680" s="92"/>
      <c r="E680" s="92"/>
    </row>
    <row r="681" spans="2:5" ht="14.4">
      <c r="B681" s="92"/>
      <c r="C681" s="92"/>
      <c r="D681" s="92"/>
      <c r="E681" s="92"/>
    </row>
    <row r="682" spans="2:5" ht="14.4">
      <c r="B682" s="92"/>
      <c r="C682" s="92"/>
      <c r="D682" s="92"/>
      <c r="E682" s="92"/>
    </row>
    <row r="683" spans="2:5" ht="14.4">
      <c r="B683" s="92"/>
      <c r="C683" s="92"/>
      <c r="D683" s="92"/>
      <c r="E683" s="92"/>
    </row>
    <row r="684" spans="2:5" ht="14.4">
      <c r="B684" s="92"/>
      <c r="C684" s="92"/>
      <c r="D684" s="92"/>
      <c r="E684" s="92"/>
    </row>
    <row r="685" spans="2:5" ht="14.4">
      <c r="B685" s="92"/>
      <c r="C685" s="92"/>
      <c r="D685" s="92"/>
      <c r="E685" s="92"/>
    </row>
    <row r="686" spans="2:5" ht="14.4">
      <c r="B686" s="92"/>
      <c r="C686" s="92"/>
      <c r="D686" s="92"/>
      <c r="E686" s="92"/>
    </row>
    <row r="687" spans="2:5" ht="14.4">
      <c r="B687" s="92"/>
      <c r="C687" s="92"/>
      <c r="D687" s="92"/>
      <c r="E687" s="92"/>
    </row>
    <row r="688" spans="2:5" ht="14.4">
      <c r="B688" s="92"/>
      <c r="C688" s="92"/>
      <c r="D688" s="92"/>
      <c r="E688" s="92"/>
    </row>
    <row r="689" spans="2:5" ht="14.4">
      <c r="B689" s="92"/>
      <c r="C689" s="92"/>
      <c r="D689" s="92"/>
      <c r="E689" s="92"/>
    </row>
    <row r="690" spans="2:5" ht="14.4">
      <c r="B690" s="92"/>
      <c r="C690" s="92"/>
      <c r="D690" s="92"/>
      <c r="E690" s="92"/>
    </row>
    <row r="691" spans="2:5" ht="14.4">
      <c r="B691" s="92"/>
      <c r="C691" s="92"/>
      <c r="D691" s="92"/>
      <c r="E691" s="92"/>
    </row>
    <row r="692" spans="2:5" ht="14.4">
      <c r="B692" s="92"/>
      <c r="C692" s="92"/>
      <c r="D692" s="92"/>
      <c r="E692" s="92"/>
    </row>
    <row r="693" spans="2:5" ht="14.4">
      <c r="B693" s="92"/>
      <c r="C693" s="92"/>
      <c r="D693" s="92"/>
      <c r="E693" s="92"/>
    </row>
    <row r="694" spans="2:5" ht="14.4">
      <c r="B694" s="92"/>
      <c r="C694" s="92"/>
      <c r="D694" s="92"/>
      <c r="E694" s="92"/>
    </row>
    <row r="695" spans="2:5" ht="14.4">
      <c r="B695" s="92"/>
      <c r="C695" s="92"/>
      <c r="D695" s="92"/>
      <c r="E695" s="92"/>
    </row>
    <row r="696" spans="2:5" ht="14.4">
      <c r="B696" s="92"/>
      <c r="C696" s="92"/>
      <c r="D696" s="92"/>
      <c r="E696" s="92"/>
    </row>
    <row r="697" spans="2:5" ht="14.4">
      <c r="B697" s="92"/>
      <c r="C697" s="92"/>
      <c r="D697" s="92"/>
      <c r="E697" s="92"/>
    </row>
    <row r="698" spans="2:5" ht="14.4">
      <c r="B698" s="92"/>
      <c r="C698" s="92"/>
      <c r="D698" s="92"/>
      <c r="E698" s="92"/>
    </row>
    <row r="699" spans="2:5" ht="14.4">
      <c r="B699" s="92"/>
      <c r="C699" s="92"/>
      <c r="D699" s="92"/>
      <c r="E699" s="92"/>
    </row>
    <row r="700" spans="2:5" ht="14.4">
      <c r="B700" s="92"/>
      <c r="C700" s="92"/>
      <c r="D700" s="92"/>
      <c r="E700" s="92"/>
    </row>
    <row r="701" spans="2:5" ht="14.4">
      <c r="B701" s="92"/>
      <c r="C701" s="92"/>
      <c r="D701" s="92"/>
      <c r="E701" s="92"/>
    </row>
    <row r="702" spans="2:5" ht="14.4">
      <c r="B702" s="92"/>
      <c r="C702" s="92"/>
      <c r="D702" s="92"/>
      <c r="E702" s="92"/>
    </row>
    <row r="703" spans="2:5" ht="14.4">
      <c r="B703" s="92"/>
      <c r="C703" s="92"/>
      <c r="D703" s="92"/>
      <c r="E703" s="92"/>
    </row>
    <row r="704" spans="2:5" ht="14.4">
      <c r="B704" s="92"/>
      <c r="C704" s="92"/>
      <c r="D704" s="92"/>
      <c r="E704" s="92"/>
    </row>
    <row r="705" spans="2:5" ht="14.4">
      <c r="B705" s="92"/>
      <c r="C705" s="92"/>
      <c r="D705" s="92"/>
      <c r="E705" s="92"/>
    </row>
    <row r="706" spans="2:5" ht="14.4">
      <c r="B706" s="92"/>
      <c r="C706" s="92"/>
      <c r="D706" s="92"/>
      <c r="E706" s="92"/>
    </row>
    <row r="707" spans="2:5" ht="14.4">
      <c r="B707" s="92"/>
      <c r="C707" s="92"/>
      <c r="D707" s="92"/>
      <c r="E707" s="92"/>
    </row>
    <row r="708" spans="2:5" ht="14.4">
      <c r="B708" s="92"/>
      <c r="C708" s="92"/>
      <c r="D708" s="92"/>
      <c r="E708" s="92"/>
    </row>
    <row r="709" spans="2:5" ht="14.4">
      <c r="B709" s="92"/>
      <c r="C709" s="92"/>
      <c r="D709" s="92"/>
      <c r="E709" s="92"/>
    </row>
    <row r="710" spans="2:5" ht="14.4">
      <c r="B710" s="92"/>
      <c r="C710" s="92"/>
      <c r="D710" s="92"/>
      <c r="E710" s="92"/>
    </row>
    <row r="711" spans="2:5" ht="14.4">
      <c r="B711" s="92"/>
      <c r="C711" s="92"/>
      <c r="D711" s="92"/>
      <c r="E711" s="92"/>
    </row>
    <row r="712" spans="2:5" ht="14.4">
      <c r="B712" s="92"/>
      <c r="C712" s="92"/>
      <c r="D712" s="92"/>
      <c r="E712" s="92"/>
    </row>
    <row r="713" spans="2:5" ht="14.4">
      <c r="B713" s="92"/>
      <c r="C713" s="92"/>
      <c r="D713" s="92"/>
      <c r="E713" s="92"/>
    </row>
    <row r="714" spans="2:5" ht="14.4">
      <c r="B714" s="92"/>
      <c r="C714" s="92"/>
      <c r="D714" s="92"/>
      <c r="E714" s="92"/>
    </row>
    <row r="715" spans="2:5" ht="14.4">
      <c r="B715" s="92"/>
      <c r="C715" s="92"/>
      <c r="D715" s="92"/>
      <c r="E715" s="92"/>
    </row>
    <row r="716" spans="2:5" ht="14.4">
      <c r="B716" s="92"/>
      <c r="C716" s="92"/>
      <c r="D716" s="92"/>
      <c r="E716" s="92"/>
    </row>
    <row r="717" spans="2:5" ht="14.4">
      <c r="B717" s="92"/>
      <c r="C717" s="92"/>
      <c r="D717" s="92"/>
      <c r="E717" s="92"/>
    </row>
    <row r="718" spans="2:5" ht="14.4">
      <c r="B718" s="92"/>
      <c r="C718" s="92"/>
      <c r="D718" s="92"/>
      <c r="E718" s="92"/>
    </row>
    <row r="719" spans="2:5" ht="14.4">
      <c r="B719" s="92"/>
      <c r="C719" s="92"/>
      <c r="D719" s="92"/>
      <c r="E719" s="92"/>
    </row>
    <row r="720" spans="2:5" ht="14.4">
      <c r="B720" s="92"/>
      <c r="C720" s="92"/>
      <c r="D720" s="92"/>
      <c r="E720" s="92"/>
    </row>
    <row r="721" spans="2:5" ht="14.4">
      <c r="B721" s="92"/>
      <c r="C721" s="92"/>
      <c r="D721" s="92"/>
      <c r="E721" s="92"/>
    </row>
    <row r="722" spans="2:5" ht="14.4">
      <c r="B722" s="92"/>
      <c r="C722" s="92"/>
      <c r="D722" s="92"/>
      <c r="E722" s="92"/>
    </row>
    <row r="723" spans="2:5" ht="14.4">
      <c r="B723" s="92"/>
      <c r="C723" s="92"/>
      <c r="D723" s="92"/>
      <c r="E723" s="92"/>
    </row>
    <row r="724" spans="2:5" ht="14.4">
      <c r="B724" s="92"/>
      <c r="C724" s="92"/>
      <c r="D724" s="92"/>
      <c r="E724" s="92"/>
    </row>
    <row r="725" spans="2:5" ht="14.4">
      <c r="B725" s="92"/>
      <c r="C725" s="92"/>
      <c r="D725" s="92"/>
      <c r="E725" s="92"/>
    </row>
    <row r="726" spans="2:5" ht="14.4">
      <c r="B726" s="92"/>
      <c r="C726" s="92"/>
      <c r="D726" s="92"/>
      <c r="E726" s="92"/>
    </row>
    <row r="727" spans="2:5" ht="14.4">
      <c r="B727" s="92"/>
      <c r="C727" s="92"/>
      <c r="D727" s="92"/>
      <c r="E727" s="92"/>
    </row>
    <row r="728" spans="2:5" ht="14.4">
      <c r="B728" s="92"/>
      <c r="C728" s="92"/>
      <c r="D728" s="92"/>
      <c r="E728" s="92"/>
    </row>
    <row r="729" spans="2:5" ht="14.4">
      <c r="B729" s="92"/>
      <c r="C729" s="92"/>
      <c r="D729" s="92"/>
      <c r="E729" s="92"/>
    </row>
    <row r="730" spans="2:5" ht="14.4">
      <c r="B730" s="92"/>
      <c r="C730" s="92"/>
      <c r="D730" s="92"/>
      <c r="E730" s="92"/>
    </row>
    <row r="731" spans="2:5" ht="14.4">
      <c r="B731" s="92"/>
      <c r="C731" s="92"/>
      <c r="D731" s="92"/>
      <c r="E731" s="92"/>
    </row>
    <row r="732" spans="2:5" ht="14.4">
      <c r="B732" s="92"/>
      <c r="C732" s="92"/>
      <c r="D732" s="92"/>
      <c r="E732" s="92"/>
    </row>
    <row r="733" spans="2:5" ht="14.4">
      <c r="B733" s="92"/>
      <c r="C733" s="92"/>
      <c r="D733" s="92"/>
      <c r="E733" s="92"/>
    </row>
    <row r="734" spans="2:5" ht="14.4">
      <c r="B734" s="92"/>
      <c r="C734" s="92"/>
      <c r="D734" s="92"/>
      <c r="E734" s="92"/>
    </row>
    <row r="735" spans="2:5" ht="14.4">
      <c r="B735" s="92"/>
      <c r="C735" s="92"/>
      <c r="D735" s="92"/>
      <c r="E735" s="92"/>
    </row>
    <row r="736" spans="2:5" ht="14.4">
      <c r="B736" s="92"/>
      <c r="C736" s="92"/>
      <c r="D736" s="92"/>
      <c r="E736" s="92"/>
    </row>
    <row r="737" spans="2:5" ht="14.4">
      <c r="B737" s="92"/>
      <c r="C737" s="92"/>
      <c r="D737" s="92"/>
      <c r="E737" s="92"/>
    </row>
    <row r="738" spans="2:5" ht="14.4">
      <c r="B738" s="92"/>
      <c r="C738" s="92"/>
      <c r="D738" s="92"/>
      <c r="E738" s="92"/>
    </row>
    <row r="739" spans="2:5" ht="14.4">
      <c r="B739" s="92"/>
      <c r="C739" s="92"/>
      <c r="D739" s="92"/>
      <c r="E739" s="92"/>
    </row>
    <row r="740" spans="2:5" ht="14.4">
      <c r="B740" s="92"/>
      <c r="C740" s="92"/>
      <c r="D740" s="92"/>
      <c r="E740" s="92"/>
    </row>
    <row r="741" spans="2:5" ht="14.4">
      <c r="B741" s="92"/>
      <c r="C741" s="92"/>
      <c r="D741" s="92"/>
      <c r="E741" s="92"/>
    </row>
    <row r="742" spans="2:5" ht="14.4">
      <c r="B742" s="92"/>
      <c r="C742" s="92"/>
      <c r="D742" s="92"/>
      <c r="E742" s="92"/>
    </row>
    <row r="743" spans="2:5" ht="14.4">
      <c r="B743" s="92"/>
      <c r="C743" s="92"/>
      <c r="D743" s="92"/>
      <c r="E743" s="92"/>
    </row>
    <row r="744" spans="2:5" ht="14.4">
      <c r="B744" s="92"/>
      <c r="C744" s="92"/>
      <c r="D744" s="92"/>
      <c r="E744" s="92"/>
    </row>
    <row r="745" spans="2:5" ht="14.4">
      <c r="B745" s="92"/>
      <c r="C745" s="92"/>
      <c r="D745" s="92"/>
      <c r="E745" s="92"/>
    </row>
    <row r="746" spans="2:5" ht="14.4">
      <c r="B746" s="92"/>
      <c r="C746" s="92"/>
      <c r="D746" s="92"/>
      <c r="E746" s="92"/>
    </row>
    <row r="747" spans="2:5" ht="14.4">
      <c r="B747" s="92"/>
      <c r="C747" s="92"/>
      <c r="D747" s="92"/>
      <c r="E747" s="92"/>
    </row>
    <row r="748" spans="2:5" ht="14.4">
      <c r="B748" s="92"/>
      <c r="C748" s="92"/>
      <c r="D748" s="92"/>
      <c r="E748" s="92"/>
    </row>
    <row r="749" spans="2:5" ht="14.4">
      <c r="B749" s="92"/>
      <c r="C749" s="92"/>
      <c r="D749" s="92"/>
      <c r="E749" s="92"/>
    </row>
    <row r="750" spans="2:5" ht="14.4">
      <c r="B750" s="92"/>
      <c r="C750" s="92"/>
      <c r="D750" s="92"/>
      <c r="E750" s="92"/>
    </row>
    <row r="751" spans="2:5" ht="14.4">
      <c r="B751" s="92"/>
      <c r="C751" s="92"/>
      <c r="D751" s="92"/>
      <c r="E751" s="92"/>
    </row>
    <row r="752" spans="2:5" ht="14.4">
      <c r="B752" s="92"/>
      <c r="C752" s="92"/>
      <c r="D752" s="92"/>
      <c r="E752" s="92"/>
    </row>
    <row r="753" spans="2:5" ht="14.4">
      <c r="B753" s="92"/>
      <c r="C753" s="92"/>
      <c r="D753" s="92"/>
      <c r="E753" s="92"/>
    </row>
    <row r="754" spans="2:5" ht="14.4">
      <c r="B754" s="92"/>
      <c r="C754" s="92"/>
      <c r="D754" s="92"/>
      <c r="E754" s="92"/>
    </row>
    <row r="755" spans="2:5" ht="14.4">
      <c r="B755" s="92"/>
      <c r="C755" s="92"/>
      <c r="D755" s="92"/>
      <c r="E755" s="92"/>
    </row>
    <row r="756" spans="2:5" ht="14.4">
      <c r="B756" s="92"/>
      <c r="C756" s="92"/>
      <c r="D756" s="92"/>
      <c r="E756" s="92"/>
    </row>
    <row r="757" spans="2:5" ht="14.4">
      <c r="B757" s="92"/>
      <c r="C757" s="92"/>
      <c r="D757" s="92"/>
      <c r="E757" s="92"/>
    </row>
    <row r="758" spans="2:5" ht="14.4">
      <c r="B758" s="92"/>
      <c r="C758" s="92"/>
      <c r="D758" s="92"/>
      <c r="E758" s="92"/>
    </row>
    <row r="759" spans="2:5" ht="14.4">
      <c r="B759" s="92"/>
      <c r="C759" s="92"/>
      <c r="D759" s="92"/>
      <c r="E759" s="92"/>
    </row>
    <row r="760" spans="2:5" ht="14.4">
      <c r="B760" s="92"/>
      <c r="C760" s="92"/>
      <c r="D760" s="92"/>
      <c r="E760" s="92"/>
    </row>
    <row r="761" spans="2:5" ht="14.4">
      <c r="B761" s="92"/>
      <c r="C761" s="92"/>
      <c r="D761" s="92"/>
      <c r="E761" s="92"/>
    </row>
    <row r="762" spans="2:5" ht="14.4">
      <c r="B762" s="92"/>
      <c r="C762" s="92"/>
      <c r="D762" s="92"/>
      <c r="E762" s="92"/>
    </row>
    <row r="763" spans="2:5" ht="14.4">
      <c r="B763" s="92"/>
      <c r="C763" s="92"/>
      <c r="D763" s="92"/>
      <c r="E763" s="92"/>
    </row>
    <row r="764" spans="2:5" ht="14.4">
      <c r="B764" s="92"/>
      <c r="C764" s="92"/>
      <c r="D764" s="92"/>
      <c r="E764" s="92"/>
    </row>
    <row r="765" spans="2:5" ht="14.4">
      <c r="B765" s="92"/>
      <c r="C765" s="92"/>
      <c r="D765" s="92"/>
      <c r="E765" s="92"/>
    </row>
    <row r="766" spans="2:5" ht="14.4">
      <c r="B766" s="92"/>
      <c r="C766" s="92"/>
      <c r="D766" s="92"/>
      <c r="E766" s="92"/>
    </row>
    <row r="767" spans="2:5" ht="14.4">
      <c r="B767" s="92"/>
      <c r="C767" s="92"/>
      <c r="D767" s="92"/>
      <c r="E767" s="92"/>
    </row>
    <row r="768" spans="2:5" ht="14.4">
      <c r="B768" s="92"/>
      <c r="C768" s="92"/>
      <c r="D768" s="92"/>
      <c r="E768" s="92"/>
    </row>
    <row r="769" spans="2:5" ht="14.4">
      <c r="B769" s="92"/>
      <c r="C769" s="92"/>
      <c r="D769" s="92"/>
      <c r="E769" s="92"/>
    </row>
    <row r="770" spans="2:5" ht="14.4">
      <c r="B770" s="92"/>
      <c r="C770" s="92"/>
      <c r="D770" s="92"/>
      <c r="E770" s="92"/>
    </row>
    <row r="771" spans="2:5" ht="14.4">
      <c r="B771" s="92"/>
      <c r="C771" s="92"/>
      <c r="D771" s="92"/>
      <c r="E771" s="92"/>
    </row>
    <row r="772" spans="2:5" ht="14.4">
      <c r="B772" s="92"/>
      <c r="C772" s="92"/>
      <c r="D772" s="92"/>
      <c r="E772" s="92"/>
    </row>
    <row r="773" spans="2:5" ht="14.4">
      <c r="B773" s="92"/>
      <c r="C773" s="92"/>
      <c r="D773" s="92"/>
      <c r="E773" s="92"/>
    </row>
    <row r="774" spans="2:5" ht="14.4">
      <c r="B774" s="92"/>
      <c r="C774" s="92"/>
      <c r="D774" s="92"/>
      <c r="E774" s="92"/>
    </row>
    <row r="775" spans="2:5" ht="14.4">
      <c r="B775" s="92"/>
      <c r="C775" s="92"/>
      <c r="D775" s="92"/>
      <c r="E775" s="92"/>
    </row>
    <row r="776" spans="2:5" ht="14.4">
      <c r="B776" s="92"/>
      <c r="C776" s="92"/>
      <c r="D776" s="92"/>
      <c r="E776" s="92"/>
    </row>
    <row r="777" spans="2:5" ht="14.4">
      <c r="B777" s="92"/>
      <c r="C777" s="92"/>
      <c r="D777" s="92"/>
      <c r="E777" s="92"/>
    </row>
    <row r="778" spans="2:5" ht="14.4">
      <c r="B778" s="92"/>
      <c r="C778" s="92"/>
      <c r="D778" s="92"/>
      <c r="E778" s="92"/>
    </row>
    <row r="779" spans="2:5" ht="14.4">
      <c r="B779" s="92"/>
      <c r="C779" s="92"/>
      <c r="D779" s="92"/>
      <c r="E779" s="92"/>
    </row>
    <row r="780" spans="2:5" ht="14.4">
      <c r="B780" s="92"/>
      <c r="C780" s="92"/>
      <c r="D780" s="92"/>
      <c r="E780" s="92"/>
    </row>
    <row r="781" spans="2:5" ht="14.4">
      <c r="B781" s="92"/>
      <c r="C781" s="92"/>
      <c r="D781" s="92"/>
      <c r="E781" s="92"/>
    </row>
    <row r="782" spans="2:5" ht="14.4">
      <c r="B782" s="92"/>
      <c r="C782" s="92"/>
      <c r="D782" s="92"/>
      <c r="E782" s="92"/>
    </row>
    <row r="783" spans="2:5" ht="14.4">
      <c r="B783" s="92"/>
      <c r="C783" s="92"/>
      <c r="D783" s="92"/>
      <c r="E783" s="92"/>
    </row>
    <row r="784" spans="2:5" ht="14.4">
      <c r="B784" s="92"/>
      <c r="C784" s="92"/>
      <c r="D784" s="92"/>
      <c r="E784" s="92"/>
    </row>
    <row r="785" spans="2:5" ht="14.4">
      <c r="B785" s="92"/>
      <c r="C785" s="92"/>
      <c r="D785" s="92"/>
      <c r="E785" s="92"/>
    </row>
    <row r="786" spans="2:5" ht="14.4">
      <c r="B786" s="92"/>
      <c r="C786" s="92"/>
      <c r="D786" s="92"/>
      <c r="E786" s="92"/>
    </row>
    <row r="787" spans="2:5" ht="14.4">
      <c r="B787" s="92"/>
      <c r="C787" s="92"/>
      <c r="D787" s="92"/>
      <c r="E787" s="92"/>
    </row>
    <row r="788" spans="2:5" ht="14.4">
      <c r="B788" s="92"/>
      <c r="C788" s="92"/>
      <c r="D788" s="92"/>
      <c r="E788" s="92"/>
    </row>
    <row r="789" spans="2:5" ht="14.4">
      <c r="B789" s="92"/>
      <c r="C789" s="92"/>
      <c r="D789" s="92"/>
      <c r="E789" s="92"/>
    </row>
    <row r="790" spans="2:5" ht="14.4">
      <c r="B790" s="92"/>
      <c r="C790" s="92"/>
      <c r="D790" s="92"/>
      <c r="E790" s="92"/>
    </row>
    <row r="791" spans="2:5" ht="14.4">
      <c r="B791" s="92"/>
      <c r="C791" s="92"/>
      <c r="D791" s="92"/>
      <c r="E791" s="92"/>
    </row>
    <row r="792" spans="2:5" ht="14.4">
      <c r="B792" s="92"/>
      <c r="C792" s="92"/>
      <c r="D792" s="92"/>
      <c r="E792" s="92"/>
    </row>
    <row r="793" spans="2:5" ht="14.4">
      <c r="B793" s="92"/>
      <c r="C793" s="92"/>
      <c r="D793" s="92"/>
      <c r="E793" s="92"/>
    </row>
    <row r="794" spans="2:5" ht="14.4">
      <c r="B794" s="92"/>
      <c r="C794" s="92"/>
      <c r="D794" s="92"/>
      <c r="E794" s="92"/>
    </row>
    <row r="795" spans="2:5" ht="14.4">
      <c r="B795" s="92"/>
      <c r="C795" s="92"/>
      <c r="D795" s="92"/>
      <c r="E795" s="92"/>
    </row>
    <row r="796" spans="2:5" ht="14.4">
      <c r="B796" s="92"/>
      <c r="C796" s="92"/>
      <c r="D796" s="92"/>
      <c r="E796" s="92"/>
    </row>
    <row r="797" spans="2:5" ht="14.4">
      <c r="B797" s="92"/>
      <c r="C797" s="92"/>
      <c r="D797" s="92"/>
      <c r="E797" s="92"/>
    </row>
    <row r="798" spans="2:5" ht="14.4">
      <c r="B798" s="92"/>
      <c r="C798" s="92"/>
      <c r="D798" s="92"/>
      <c r="E798" s="92"/>
    </row>
    <row r="799" spans="2:5" ht="14.4">
      <c r="B799" s="92"/>
      <c r="C799" s="92"/>
      <c r="D799" s="92"/>
      <c r="E799" s="92"/>
    </row>
    <row r="800" spans="2:5" ht="14.4">
      <c r="B800" s="92"/>
      <c r="C800" s="92"/>
      <c r="D800" s="92"/>
      <c r="E800" s="92"/>
    </row>
    <row r="801" spans="2:5" ht="14.4">
      <c r="B801" s="92"/>
      <c r="C801" s="92"/>
      <c r="D801" s="92"/>
      <c r="E801" s="92"/>
    </row>
    <row r="802" spans="2:5" ht="14.4">
      <c r="B802" s="92"/>
      <c r="C802" s="92"/>
      <c r="D802" s="92"/>
      <c r="E802" s="92"/>
    </row>
    <row r="803" spans="2:5" ht="14.4">
      <c r="B803" s="92"/>
      <c r="C803" s="92"/>
      <c r="D803" s="92"/>
      <c r="E803" s="92"/>
    </row>
    <row r="804" spans="2:5" ht="14.4">
      <c r="B804" s="92"/>
      <c r="C804" s="92"/>
      <c r="D804" s="92"/>
      <c r="E804" s="92"/>
    </row>
    <row r="805" spans="2:5" ht="14.4">
      <c r="B805" s="92"/>
      <c r="C805" s="92"/>
      <c r="D805" s="92"/>
      <c r="E805" s="92"/>
    </row>
    <row r="806" spans="2:5" ht="14.4">
      <c r="B806" s="92"/>
      <c r="C806" s="92"/>
      <c r="D806" s="92"/>
      <c r="E806" s="92"/>
    </row>
    <row r="807" spans="2:5" ht="14.4">
      <c r="B807" s="92"/>
      <c r="C807" s="92"/>
      <c r="D807" s="92"/>
      <c r="E807" s="92"/>
    </row>
    <row r="808" spans="2:5" ht="14.4">
      <c r="B808" s="92"/>
      <c r="C808" s="92"/>
      <c r="D808" s="92"/>
      <c r="E808" s="92"/>
    </row>
    <row r="809" spans="2:5" ht="14.4">
      <c r="B809" s="92"/>
      <c r="C809" s="92"/>
      <c r="D809" s="92"/>
      <c r="E809" s="92"/>
    </row>
    <row r="810" spans="2:5" ht="14.4">
      <c r="B810" s="92"/>
      <c r="C810" s="92"/>
      <c r="D810" s="92"/>
      <c r="E810" s="92"/>
    </row>
    <row r="811" spans="2:5" ht="14.4">
      <c r="B811" s="92"/>
      <c r="C811" s="92"/>
      <c r="D811" s="92"/>
      <c r="E811" s="92"/>
    </row>
    <row r="812" spans="2:5" ht="14.4">
      <c r="B812" s="92"/>
      <c r="C812" s="92"/>
      <c r="D812" s="92"/>
      <c r="E812" s="92"/>
    </row>
    <row r="813" spans="2:5" ht="14.4">
      <c r="B813" s="92"/>
      <c r="C813" s="92"/>
      <c r="D813" s="92"/>
      <c r="E813" s="92"/>
    </row>
    <row r="814" spans="2:5" ht="14.4">
      <c r="B814" s="92"/>
      <c r="C814" s="92"/>
      <c r="D814" s="92"/>
      <c r="E814" s="92"/>
    </row>
    <row r="815" spans="2:5" ht="14.4">
      <c r="B815" s="92"/>
      <c r="C815" s="92"/>
      <c r="D815" s="92"/>
      <c r="E815" s="92"/>
    </row>
    <row r="816" spans="2:5" ht="14.4">
      <c r="B816" s="92"/>
      <c r="C816" s="92"/>
      <c r="D816" s="92"/>
      <c r="E816" s="92"/>
    </row>
    <row r="817" spans="2:5" ht="14.4">
      <c r="B817" s="92"/>
      <c r="C817" s="92"/>
      <c r="D817" s="92"/>
      <c r="E817" s="92"/>
    </row>
    <row r="818" spans="2:5" ht="14.4">
      <c r="B818" s="92"/>
      <c r="C818" s="92"/>
      <c r="D818" s="92"/>
      <c r="E818" s="92"/>
    </row>
    <row r="819" spans="2:5" ht="14.4">
      <c r="B819" s="92"/>
      <c r="C819" s="92"/>
      <c r="D819" s="92"/>
      <c r="E819" s="92"/>
    </row>
    <row r="820" spans="2:5" ht="14.4">
      <c r="B820" s="92"/>
      <c r="C820" s="92"/>
      <c r="D820" s="92"/>
      <c r="E820" s="92"/>
    </row>
    <row r="821" spans="2:5" ht="14.4">
      <c r="B821" s="92"/>
      <c r="C821" s="92"/>
      <c r="D821" s="92"/>
      <c r="E821" s="92"/>
    </row>
    <row r="822" spans="2:5" ht="14.4">
      <c r="B822" s="92"/>
      <c r="C822" s="92"/>
      <c r="D822" s="92"/>
      <c r="E822" s="92"/>
    </row>
    <row r="823" spans="2:5" ht="14.4">
      <c r="B823" s="92"/>
      <c r="C823" s="92"/>
      <c r="D823" s="92"/>
      <c r="E823" s="92"/>
    </row>
    <row r="824" spans="2:5" ht="14.4">
      <c r="B824" s="92"/>
      <c r="C824" s="92"/>
      <c r="D824" s="92"/>
      <c r="E824" s="92"/>
    </row>
    <row r="825" spans="2:5" ht="14.4">
      <c r="B825" s="92"/>
      <c r="C825" s="92"/>
      <c r="D825" s="92"/>
      <c r="E825" s="92"/>
    </row>
    <row r="826" spans="2:5" ht="14.4">
      <c r="B826" s="92"/>
      <c r="C826" s="92"/>
      <c r="D826" s="92"/>
      <c r="E826" s="92"/>
    </row>
    <row r="827" spans="2:5" ht="14.4">
      <c r="B827" s="92"/>
      <c r="C827" s="92"/>
      <c r="D827" s="92"/>
      <c r="E827" s="92"/>
    </row>
    <row r="828" spans="2:5" ht="14.4">
      <c r="B828" s="92"/>
      <c r="C828" s="92"/>
      <c r="D828" s="92"/>
      <c r="E828" s="92"/>
    </row>
    <row r="829" spans="2:5" ht="14.4">
      <c r="B829" s="92"/>
      <c r="C829" s="92"/>
      <c r="D829" s="92"/>
      <c r="E829" s="92"/>
    </row>
    <row r="830" spans="2:5" ht="14.4">
      <c r="B830" s="92"/>
      <c r="C830" s="92"/>
      <c r="D830" s="92"/>
      <c r="E830" s="92"/>
    </row>
    <row r="831" spans="2:5" ht="14.4">
      <c r="B831" s="92"/>
      <c r="C831" s="92"/>
      <c r="D831" s="92"/>
      <c r="E831" s="92"/>
    </row>
    <row r="832" spans="2:5" ht="14.4">
      <c r="B832" s="92"/>
      <c r="C832" s="92"/>
      <c r="D832" s="92"/>
      <c r="E832" s="92"/>
    </row>
    <row r="833" spans="2:5" ht="14.4">
      <c r="B833" s="92"/>
      <c r="C833" s="92"/>
      <c r="D833" s="92"/>
      <c r="E833" s="92"/>
    </row>
    <row r="834" spans="2:5" ht="14.4">
      <c r="B834" s="92"/>
      <c r="C834" s="92"/>
      <c r="D834" s="92"/>
      <c r="E834" s="92"/>
    </row>
    <row r="835" spans="2:5" ht="14.4">
      <c r="B835" s="92"/>
      <c r="C835" s="92"/>
      <c r="D835" s="92"/>
      <c r="E835" s="92"/>
    </row>
    <row r="836" spans="2:5" ht="14.4">
      <c r="B836" s="92"/>
      <c r="C836" s="92"/>
      <c r="D836" s="92"/>
      <c r="E836" s="92"/>
    </row>
    <row r="837" spans="2:5" ht="14.4">
      <c r="B837" s="92"/>
      <c r="C837" s="92"/>
      <c r="D837" s="92"/>
      <c r="E837" s="92"/>
    </row>
    <row r="838" spans="2:5" ht="14.4">
      <c r="B838" s="92"/>
      <c r="C838" s="92"/>
      <c r="D838" s="92"/>
      <c r="E838" s="92"/>
    </row>
    <row r="839" spans="2:5" ht="14.4">
      <c r="B839" s="92"/>
      <c r="C839" s="92"/>
      <c r="D839" s="92"/>
      <c r="E839" s="92"/>
    </row>
    <row r="840" spans="2:5" ht="14.4">
      <c r="B840" s="92"/>
      <c r="C840" s="92"/>
      <c r="D840" s="92"/>
      <c r="E840" s="92"/>
    </row>
    <row r="841" spans="2:5" ht="14.4">
      <c r="B841" s="92"/>
      <c r="C841" s="92"/>
      <c r="D841" s="92"/>
      <c r="E841" s="92"/>
    </row>
    <row r="842" spans="2:5" ht="14.4">
      <c r="B842" s="92"/>
      <c r="C842" s="92"/>
      <c r="D842" s="92"/>
      <c r="E842" s="92"/>
    </row>
    <row r="843" spans="2:5" ht="14.4">
      <c r="B843" s="92"/>
      <c r="C843" s="92"/>
      <c r="D843" s="92"/>
      <c r="E843" s="92"/>
    </row>
    <row r="844" spans="2:5" ht="14.4">
      <c r="B844" s="92"/>
      <c r="C844" s="92"/>
      <c r="D844" s="92"/>
      <c r="E844" s="92"/>
    </row>
    <row r="845" spans="2:5" ht="14.4">
      <c r="B845" s="92"/>
      <c r="C845" s="92"/>
      <c r="D845" s="92"/>
      <c r="E845" s="92"/>
    </row>
    <row r="846" spans="2:5" ht="14.4">
      <c r="B846" s="92"/>
      <c r="C846" s="92"/>
      <c r="D846" s="92"/>
      <c r="E846" s="92"/>
    </row>
    <row r="847" spans="2:5" ht="14.4">
      <c r="B847" s="92"/>
      <c r="C847" s="92"/>
      <c r="D847" s="92"/>
      <c r="E847" s="92"/>
    </row>
    <row r="848" spans="2:5" ht="14.4">
      <c r="B848" s="92"/>
      <c r="C848" s="92"/>
      <c r="D848" s="92"/>
      <c r="E848" s="92"/>
    </row>
    <row r="849" spans="2:5" ht="14.4">
      <c r="B849" s="92"/>
      <c r="C849" s="92"/>
      <c r="D849" s="92"/>
      <c r="E849" s="92"/>
    </row>
    <row r="850" spans="2:5" ht="14.4">
      <c r="B850" s="92"/>
      <c r="C850" s="92"/>
      <c r="D850" s="92"/>
      <c r="E850" s="92"/>
    </row>
    <row r="851" spans="2:5" ht="14.4">
      <c r="B851" s="92"/>
      <c r="C851" s="92"/>
      <c r="D851" s="92"/>
      <c r="E851" s="92"/>
    </row>
    <row r="852" spans="2:5" ht="14.4">
      <c r="B852" s="92"/>
      <c r="C852" s="92"/>
      <c r="D852" s="92"/>
      <c r="E852" s="92"/>
    </row>
    <row r="853" spans="2:5" ht="14.4">
      <c r="B853" s="92"/>
      <c r="C853" s="92"/>
      <c r="D853" s="92"/>
      <c r="E853" s="92"/>
    </row>
    <row r="854" spans="2:5" ht="14.4">
      <c r="B854" s="92"/>
      <c r="C854" s="92"/>
      <c r="D854" s="92"/>
      <c r="E854" s="92"/>
    </row>
    <row r="855" spans="2:5" ht="14.4">
      <c r="B855" s="92"/>
      <c r="C855" s="92"/>
      <c r="D855" s="92"/>
      <c r="E855" s="92"/>
    </row>
    <row r="856" spans="2:5" ht="14.4">
      <c r="B856" s="92"/>
      <c r="C856" s="92"/>
      <c r="D856" s="92"/>
      <c r="E856" s="92"/>
    </row>
    <row r="857" spans="2:5" ht="14.4">
      <c r="B857" s="92"/>
      <c r="C857" s="92"/>
      <c r="D857" s="92"/>
      <c r="E857" s="92"/>
    </row>
    <row r="858" spans="2:5" ht="14.4">
      <c r="B858" s="92"/>
      <c r="C858" s="92"/>
      <c r="D858" s="92"/>
      <c r="E858" s="92"/>
    </row>
    <row r="859" spans="2:5" ht="14.4">
      <c r="B859" s="92"/>
      <c r="C859" s="92"/>
      <c r="D859" s="92"/>
      <c r="E859" s="92"/>
    </row>
    <row r="860" spans="2:5" ht="14.4">
      <c r="B860" s="92"/>
      <c r="C860" s="92"/>
      <c r="D860" s="92"/>
      <c r="E860" s="92"/>
    </row>
    <row r="861" spans="2:5" ht="14.4">
      <c r="B861" s="92"/>
      <c r="C861" s="92"/>
      <c r="D861" s="92"/>
      <c r="E861" s="92"/>
    </row>
    <row r="862" spans="2:5" ht="14.4">
      <c r="B862" s="92"/>
      <c r="C862" s="92"/>
      <c r="D862" s="92"/>
      <c r="E862" s="92"/>
    </row>
    <row r="863" spans="2:5" ht="14.4">
      <c r="B863" s="92"/>
      <c r="C863" s="92"/>
      <c r="D863" s="92"/>
      <c r="E863" s="92"/>
    </row>
    <row r="864" spans="2:5" ht="14.4">
      <c r="B864" s="92"/>
      <c r="C864" s="92"/>
      <c r="D864" s="92"/>
      <c r="E864" s="92"/>
    </row>
    <row r="865" spans="2:5" ht="14.4">
      <c r="B865" s="92"/>
      <c r="C865" s="92"/>
      <c r="D865" s="92"/>
      <c r="E865" s="92"/>
    </row>
    <row r="866" spans="2:5" ht="14.4">
      <c r="B866" s="92"/>
      <c r="C866" s="92"/>
      <c r="D866" s="92"/>
      <c r="E866" s="92"/>
    </row>
    <row r="867" spans="2:5" ht="14.4">
      <c r="B867" s="92"/>
      <c r="C867" s="92"/>
      <c r="D867" s="92"/>
      <c r="E867" s="92"/>
    </row>
    <row r="868" spans="2:5" ht="14.4">
      <c r="B868" s="92"/>
      <c r="C868" s="92"/>
      <c r="D868" s="92"/>
      <c r="E868" s="92"/>
    </row>
    <row r="869" spans="2:5" ht="14.4">
      <c r="B869" s="92"/>
      <c r="C869" s="92"/>
      <c r="D869" s="92"/>
      <c r="E869" s="92"/>
    </row>
    <row r="870" spans="2:5" ht="14.4">
      <c r="B870" s="92"/>
      <c r="C870" s="92"/>
      <c r="D870" s="92"/>
      <c r="E870" s="92"/>
    </row>
    <row r="871" spans="2:5" ht="14.4">
      <c r="B871" s="92"/>
      <c r="C871" s="92"/>
      <c r="D871" s="92"/>
      <c r="E871" s="92"/>
    </row>
    <row r="872" spans="2:5" ht="14.4">
      <c r="B872" s="92"/>
      <c r="C872" s="92"/>
      <c r="D872" s="92"/>
      <c r="E872" s="92"/>
    </row>
    <row r="873" spans="2:5" ht="14.4">
      <c r="B873" s="92"/>
      <c r="C873" s="92"/>
      <c r="D873" s="92"/>
      <c r="E873" s="92"/>
    </row>
    <row r="874" spans="2:5" ht="14.4">
      <c r="B874" s="92"/>
      <c r="C874" s="92"/>
      <c r="D874" s="92"/>
      <c r="E874" s="92"/>
    </row>
    <row r="875" spans="2:5" ht="14.4">
      <c r="B875" s="92"/>
      <c r="C875" s="92"/>
      <c r="D875" s="92"/>
      <c r="E875" s="92"/>
    </row>
    <row r="876" spans="2:5" ht="14.4">
      <c r="B876" s="92"/>
      <c r="C876" s="92"/>
      <c r="D876" s="92"/>
      <c r="E876" s="92"/>
    </row>
    <row r="877" spans="2:5" ht="14.4">
      <c r="B877" s="92"/>
      <c r="C877" s="92"/>
      <c r="D877" s="92"/>
      <c r="E877" s="92"/>
    </row>
    <row r="878" spans="2:5" ht="14.4">
      <c r="B878" s="92"/>
      <c r="C878" s="92"/>
      <c r="D878" s="92"/>
      <c r="E878" s="92"/>
    </row>
    <row r="879" spans="2:5" ht="14.4">
      <c r="B879" s="92"/>
      <c r="C879" s="92"/>
      <c r="D879" s="92"/>
      <c r="E879" s="92"/>
    </row>
    <row r="880" spans="2:5" ht="14.4">
      <c r="B880" s="92"/>
      <c r="C880" s="92"/>
      <c r="D880" s="92"/>
      <c r="E880" s="92"/>
    </row>
    <row r="881" spans="2:5" ht="14.4">
      <c r="B881" s="92"/>
      <c r="C881" s="92"/>
      <c r="D881" s="92"/>
      <c r="E881" s="92"/>
    </row>
    <row r="882" spans="2:5" ht="14.4">
      <c r="B882" s="92"/>
      <c r="C882" s="92"/>
      <c r="D882" s="92"/>
      <c r="E882" s="92"/>
    </row>
    <row r="883" spans="2:5" ht="14.4">
      <c r="B883" s="92"/>
      <c r="C883" s="92"/>
      <c r="D883" s="92"/>
      <c r="E883" s="92"/>
    </row>
    <row r="884" spans="2:5" ht="14.4">
      <c r="B884" s="92"/>
      <c r="C884" s="92"/>
      <c r="D884" s="92"/>
      <c r="E884" s="92"/>
    </row>
    <row r="885" spans="2:5" ht="14.4">
      <c r="B885" s="92"/>
      <c r="C885" s="92"/>
      <c r="D885" s="92"/>
      <c r="E885" s="92"/>
    </row>
    <row r="886" spans="2:5" ht="14.4">
      <c r="B886" s="92"/>
      <c r="C886" s="92"/>
      <c r="D886" s="92"/>
      <c r="E886" s="92"/>
    </row>
    <row r="887" spans="2:5" ht="14.4">
      <c r="B887" s="92"/>
      <c r="C887" s="92"/>
      <c r="D887" s="92"/>
      <c r="E887" s="92"/>
    </row>
    <row r="888" spans="2:5" ht="14.4">
      <c r="B888" s="92"/>
      <c r="C888" s="92"/>
      <c r="D888" s="92"/>
      <c r="E888" s="92"/>
    </row>
    <row r="889" spans="2:5" ht="14.4">
      <c r="B889" s="92"/>
      <c r="C889" s="92"/>
      <c r="D889" s="92"/>
      <c r="E889" s="92"/>
    </row>
    <row r="890" spans="2:5" ht="14.4">
      <c r="B890" s="92"/>
      <c r="C890" s="92"/>
      <c r="D890" s="92"/>
      <c r="E890" s="92"/>
    </row>
    <row r="891" spans="2:5" ht="14.4">
      <c r="B891" s="92"/>
      <c r="C891" s="92"/>
      <c r="D891" s="92"/>
      <c r="E891" s="92"/>
    </row>
    <row r="892" spans="2:5" ht="14.4">
      <c r="B892" s="92"/>
      <c r="C892" s="92"/>
      <c r="D892" s="92"/>
      <c r="E892" s="92"/>
    </row>
    <row r="893" spans="2:5" ht="14.4">
      <c r="B893" s="92"/>
      <c r="C893" s="92"/>
      <c r="D893" s="92"/>
      <c r="E893" s="92"/>
    </row>
    <row r="894" spans="2:5" ht="14.4">
      <c r="B894" s="92"/>
      <c r="C894" s="92"/>
      <c r="D894" s="92"/>
      <c r="E894" s="92"/>
    </row>
    <row r="895" spans="2:5" ht="14.4">
      <c r="B895" s="92"/>
      <c r="C895" s="92"/>
      <c r="D895" s="92"/>
      <c r="E895" s="92"/>
    </row>
    <row r="896" spans="2:5" ht="14.4">
      <c r="B896" s="92"/>
      <c r="C896" s="92"/>
      <c r="D896" s="92"/>
      <c r="E896" s="92"/>
    </row>
    <row r="897" spans="2:5" ht="14.4">
      <c r="B897" s="92"/>
      <c r="C897" s="92"/>
      <c r="D897" s="92"/>
      <c r="E897" s="92"/>
    </row>
    <row r="898" spans="2:5" ht="14.4">
      <c r="B898" s="92"/>
      <c r="C898" s="92"/>
      <c r="D898" s="92"/>
      <c r="E898" s="92"/>
    </row>
    <row r="899" spans="2:5" ht="14.4">
      <c r="B899" s="92"/>
      <c r="C899" s="92"/>
      <c r="D899" s="92"/>
      <c r="E899" s="92"/>
    </row>
    <row r="900" spans="2:5" ht="14.4">
      <c r="B900" s="92"/>
      <c r="C900" s="92"/>
      <c r="D900" s="92"/>
      <c r="E900" s="92"/>
    </row>
    <row r="901" spans="2:5" ht="14.4">
      <c r="B901" s="92"/>
      <c r="C901" s="92"/>
      <c r="D901" s="92"/>
      <c r="E901" s="92"/>
    </row>
    <row r="902" spans="2:5" ht="14.4">
      <c r="B902" s="92"/>
      <c r="C902" s="92"/>
      <c r="D902" s="92"/>
      <c r="E902" s="92"/>
    </row>
    <row r="903" spans="2:5" ht="14.4">
      <c r="B903" s="92"/>
      <c r="C903" s="92"/>
      <c r="D903" s="92"/>
      <c r="E903" s="92"/>
    </row>
    <row r="904" spans="2:5" ht="14.4">
      <c r="B904" s="92"/>
      <c r="C904" s="92"/>
      <c r="D904" s="92"/>
      <c r="E904" s="92"/>
    </row>
    <row r="905" spans="2:5" ht="14.4">
      <c r="B905" s="92"/>
      <c r="C905" s="92"/>
      <c r="D905" s="92"/>
      <c r="E905" s="92"/>
    </row>
    <row r="906" spans="2:5" ht="14.4">
      <c r="B906" s="92"/>
      <c r="C906" s="92"/>
      <c r="D906" s="92"/>
      <c r="E906" s="92"/>
    </row>
    <row r="907" spans="2:5" ht="14.4">
      <c r="B907" s="92"/>
      <c r="C907" s="92"/>
      <c r="D907" s="92"/>
      <c r="E907" s="92"/>
    </row>
    <row r="908" spans="2:5" ht="14.4">
      <c r="B908" s="92"/>
      <c r="C908" s="92"/>
      <c r="D908" s="92"/>
      <c r="E908" s="92"/>
    </row>
    <row r="909" spans="2:5" ht="14.4">
      <c r="B909" s="92"/>
      <c r="C909" s="92"/>
      <c r="D909" s="92"/>
      <c r="E909" s="92"/>
    </row>
    <row r="910" spans="2:5" ht="14.4">
      <c r="B910" s="92"/>
      <c r="C910" s="92"/>
      <c r="D910" s="92"/>
      <c r="E910" s="92"/>
    </row>
    <row r="911" spans="2:5" ht="14.4">
      <c r="B911" s="92"/>
      <c r="C911" s="92"/>
      <c r="D911" s="92"/>
      <c r="E911" s="92"/>
    </row>
    <row r="912" spans="2:5" ht="14.4">
      <c r="B912" s="92"/>
      <c r="C912" s="92"/>
      <c r="D912" s="92"/>
      <c r="E912" s="92"/>
    </row>
    <row r="913" spans="2:5" ht="14.4">
      <c r="B913" s="92"/>
      <c r="C913" s="92"/>
      <c r="D913" s="92"/>
      <c r="E913" s="92"/>
    </row>
    <row r="914" spans="2:5" ht="14.4">
      <c r="B914" s="92"/>
      <c r="C914" s="92"/>
      <c r="D914" s="92"/>
      <c r="E914" s="92"/>
    </row>
    <row r="915" spans="2:5" ht="14.4">
      <c r="B915" s="92"/>
      <c r="C915" s="92"/>
      <c r="D915" s="92"/>
      <c r="E915" s="92"/>
    </row>
    <row r="916" spans="2:5" ht="14.4">
      <c r="B916" s="92"/>
      <c r="C916" s="92"/>
      <c r="D916" s="92"/>
      <c r="E916" s="92"/>
    </row>
    <row r="917" spans="2:5" ht="14.4">
      <c r="B917" s="92"/>
      <c r="C917" s="92"/>
      <c r="D917" s="92"/>
      <c r="E917" s="92"/>
    </row>
    <row r="918" spans="2:5" ht="14.4">
      <c r="B918" s="92"/>
      <c r="C918" s="92"/>
      <c r="D918" s="92"/>
      <c r="E918" s="92"/>
    </row>
    <row r="919" spans="2:5" ht="14.4">
      <c r="B919" s="92"/>
      <c r="C919" s="92"/>
      <c r="D919" s="92"/>
      <c r="E919" s="92"/>
    </row>
    <row r="920" spans="2:5" ht="14.4">
      <c r="B920" s="92"/>
      <c r="C920" s="92"/>
      <c r="D920" s="92"/>
      <c r="E920" s="92"/>
    </row>
    <row r="921" spans="2:5" ht="14.4">
      <c r="B921" s="92"/>
      <c r="C921" s="92"/>
      <c r="D921" s="92"/>
      <c r="E921" s="92"/>
    </row>
    <row r="922" spans="2:5" ht="14.4">
      <c r="B922" s="92"/>
      <c r="C922" s="92"/>
      <c r="D922" s="92"/>
      <c r="E922" s="92"/>
    </row>
    <row r="923" spans="2:5" ht="14.4">
      <c r="B923" s="92"/>
      <c r="C923" s="92"/>
      <c r="D923" s="92"/>
      <c r="E923" s="92"/>
    </row>
    <row r="924" spans="2:5" ht="14.4">
      <c r="B924" s="92"/>
      <c r="C924" s="92"/>
      <c r="D924" s="92"/>
      <c r="E924" s="92"/>
    </row>
    <row r="925" spans="2:5" ht="14.4">
      <c r="B925" s="92"/>
      <c r="C925" s="92"/>
      <c r="D925" s="92"/>
      <c r="E925" s="92"/>
    </row>
    <row r="926" spans="2:5" ht="14.4">
      <c r="B926" s="92"/>
      <c r="C926" s="92"/>
      <c r="D926" s="92"/>
      <c r="E926" s="92"/>
    </row>
    <row r="927" spans="2:5" ht="14.4">
      <c r="B927" s="92"/>
      <c r="C927" s="92"/>
      <c r="D927" s="92"/>
      <c r="E927" s="92"/>
    </row>
    <row r="928" spans="2:5" ht="14.4">
      <c r="B928" s="92"/>
      <c r="C928" s="92"/>
      <c r="D928" s="92"/>
      <c r="E928" s="92"/>
    </row>
    <row r="929" spans="2:5" ht="14.4">
      <c r="B929" s="92"/>
      <c r="C929" s="92"/>
      <c r="D929" s="92"/>
      <c r="E929" s="92"/>
    </row>
    <row r="930" spans="2:5" ht="14.4">
      <c r="B930" s="92"/>
      <c r="C930" s="92"/>
      <c r="D930" s="92"/>
      <c r="E930" s="92"/>
    </row>
    <row r="931" spans="2:5" ht="14.4">
      <c r="B931" s="92"/>
      <c r="C931" s="92"/>
      <c r="D931" s="92"/>
      <c r="E931" s="92"/>
    </row>
    <row r="932" spans="2:5" ht="14.4">
      <c r="B932" s="92"/>
      <c r="C932" s="92"/>
      <c r="D932" s="92"/>
      <c r="E932" s="92"/>
    </row>
    <row r="933" spans="2:5" ht="14.4">
      <c r="B933" s="92"/>
      <c r="C933" s="92"/>
      <c r="D933" s="92"/>
      <c r="E933" s="92"/>
    </row>
    <row r="934" spans="2:5" ht="14.4">
      <c r="B934" s="92"/>
      <c r="C934" s="92"/>
      <c r="D934" s="92"/>
      <c r="E934" s="92"/>
    </row>
    <row r="935" spans="2:5" ht="14.4">
      <c r="B935" s="92"/>
      <c r="C935" s="92"/>
      <c r="D935" s="92"/>
      <c r="E935" s="92"/>
    </row>
    <row r="936" spans="2:5" ht="14.4">
      <c r="B936" s="92"/>
      <c r="C936" s="92"/>
      <c r="D936" s="92"/>
      <c r="E936" s="92"/>
    </row>
    <row r="937" spans="2:5" ht="14.4">
      <c r="B937" s="92"/>
      <c r="C937" s="92"/>
      <c r="D937" s="92"/>
      <c r="E937" s="92"/>
    </row>
    <row r="938" spans="2:5" ht="14.4">
      <c r="B938" s="92"/>
      <c r="C938" s="92"/>
      <c r="D938" s="92"/>
      <c r="E938" s="92"/>
    </row>
    <row r="939" spans="2:5" ht="14.4">
      <c r="B939" s="92"/>
      <c r="C939" s="92"/>
      <c r="D939" s="92"/>
      <c r="E939" s="92"/>
    </row>
    <row r="940" spans="2:5" ht="14.4">
      <c r="B940" s="92"/>
      <c r="C940" s="92"/>
      <c r="D940" s="92"/>
      <c r="E940" s="92"/>
    </row>
    <row r="941" spans="2:5" ht="14.4">
      <c r="B941" s="92"/>
      <c r="C941" s="92"/>
      <c r="D941" s="92"/>
      <c r="E941" s="92"/>
    </row>
    <row r="942" spans="2:5" ht="14.4">
      <c r="B942" s="92"/>
      <c r="C942" s="92"/>
      <c r="D942" s="92"/>
      <c r="E942" s="92"/>
    </row>
    <row r="943" spans="2:5" ht="14.4">
      <c r="B943" s="92"/>
      <c r="C943" s="92"/>
      <c r="D943" s="92"/>
      <c r="E943" s="92"/>
    </row>
    <row r="944" spans="2:5" ht="14.4">
      <c r="B944" s="92"/>
      <c r="C944" s="92"/>
      <c r="D944" s="92"/>
      <c r="E944" s="92"/>
    </row>
    <row r="945" spans="2:5" ht="14.4">
      <c r="B945" s="92"/>
      <c r="C945" s="92"/>
      <c r="D945" s="92"/>
      <c r="E945" s="92"/>
    </row>
    <row r="946" spans="2:5" ht="14.4">
      <c r="B946" s="92"/>
      <c r="C946" s="92"/>
      <c r="D946" s="92"/>
      <c r="E946" s="92"/>
    </row>
    <row r="947" spans="2:5" ht="14.4">
      <c r="B947" s="92"/>
      <c r="C947" s="92"/>
      <c r="D947" s="92"/>
      <c r="E947" s="92"/>
    </row>
    <row r="948" spans="2:5" ht="14.4">
      <c r="B948" s="92"/>
      <c r="C948" s="92"/>
      <c r="D948" s="92"/>
      <c r="E948" s="92"/>
    </row>
    <row r="949" spans="2:5" ht="14.4">
      <c r="B949" s="92"/>
      <c r="C949" s="92"/>
      <c r="D949" s="92"/>
      <c r="E949" s="92"/>
    </row>
    <row r="950" spans="2:5" ht="14.4">
      <c r="B950" s="92"/>
      <c r="C950" s="92"/>
      <c r="D950" s="92"/>
      <c r="E950" s="92"/>
    </row>
    <row r="951" spans="2:5" ht="14.4">
      <c r="B951" s="92"/>
      <c r="C951" s="92"/>
      <c r="D951" s="92"/>
      <c r="E951" s="92"/>
    </row>
    <row r="952" spans="2:5" ht="14.4">
      <c r="B952" s="92"/>
      <c r="C952" s="92"/>
      <c r="D952" s="92"/>
      <c r="E952" s="92"/>
    </row>
    <row r="953" spans="2:5" ht="14.4">
      <c r="B953" s="92"/>
      <c r="C953" s="92"/>
      <c r="D953" s="92"/>
      <c r="E953" s="92"/>
    </row>
    <row r="954" spans="2:5" ht="14.4">
      <c r="B954" s="92"/>
      <c r="C954" s="92"/>
      <c r="D954" s="92"/>
      <c r="E954" s="92"/>
    </row>
    <row r="955" spans="2:5" ht="14.4">
      <c r="B955" s="92"/>
      <c r="C955" s="92"/>
      <c r="D955" s="92"/>
      <c r="E955" s="92"/>
    </row>
    <row r="956" spans="2:5" ht="14.4">
      <c r="B956" s="92"/>
      <c r="C956" s="92"/>
      <c r="D956" s="92"/>
      <c r="E956" s="92"/>
    </row>
    <row r="957" spans="2:5" ht="14.4">
      <c r="B957" s="92"/>
      <c r="C957" s="92"/>
      <c r="D957" s="92"/>
      <c r="E957" s="92"/>
    </row>
    <row r="958" spans="2:5" ht="14.4">
      <c r="B958" s="92"/>
      <c r="C958" s="92"/>
      <c r="D958" s="92"/>
      <c r="E958" s="92"/>
    </row>
    <row r="959" spans="2:5" ht="14.4">
      <c r="B959" s="92"/>
      <c r="C959" s="92"/>
      <c r="D959" s="92"/>
      <c r="E959" s="92"/>
    </row>
    <row r="960" spans="2:5" ht="14.4">
      <c r="B960" s="92"/>
      <c r="C960" s="92"/>
      <c r="D960" s="92"/>
      <c r="E960" s="92"/>
    </row>
    <row r="961" spans="2:5" ht="14.4">
      <c r="B961" s="92"/>
      <c r="C961" s="92"/>
      <c r="D961" s="92"/>
      <c r="E961" s="92"/>
    </row>
    <row r="962" spans="2:5" ht="14.4">
      <c r="B962" s="92"/>
      <c r="C962" s="92"/>
      <c r="D962" s="92"/>
      <c r="E962" s="92"/>
    </row>
    <row r="963" spans="2:5" ht="14.4">
      <c r="B963" s="92"/>
      <c r="C963" s="92"/>
      <c r="D963" s="92"/>
      <c r="E963" s="92"/>
    </row>
    <row r="964" spans="2:5" ht="14.4">
      <c r="B964" s="92"/>
      <c r="C964" s="92"/>
      <c r="D964" s="92"/>
      <c r="E964" s="92"/>
    </row>
    <row r="965" spans="2:5" ht="14.4">
      <c r="B965" s="92"/>
      <c r="C965" s="92"/>
      <c r="D965" s="92"/>
      <c r="E965" s="92"/>
    </row>
    <row r="966" spans="2:5" ht="14.4">
      <c r="B966" s="92"/>
      <c r="C966" s="92"/>
      <c r="D966" s="92"/>
      <c r="E966" s="92"/>
    </row>
    <row r="967" spans="2:5" ht="14.4">
      <c r="B967" s="92"/>
      <c r="C967" s="92"/>
      <c r="D967" s="92"/>
      <c r="E967" s="92"/>
    </row>
    <row r="968" spans="2:5" ht="14.4">
      <c r="B968" s="92"/>
      <c r="C968" s="92"/>
      <c r="D968" s="92"/>
      <c r="E968" s="92"/>
    </row>
    <row r="969" spans="2:5" ht="14.4">
      <c r="B969" s="92"/>
      <c r="C969" s="92"/>
      <c r="D969" s="92"/>
      <c r="E969" s="92"/>
    </row>
    <row r="970" spans="2:5" ht="14.4">
      <c r="B970" s="92"/>
      <c r="C970" s="92"/>
      <c r="D970" s="92"/>
      <c r="E970" s="92"/>
    </row>
    <row r="971" spans="2:5" ht="14.4">
      <c r="B971" s="92"/>
      <c r="C971" s="92"/>
      <c r="D971" s="92"/>
      <c r="E971" s="92"/>
    </row>
    <row r="972" spans="2:5" ht="14.4">
      <c r="B972" s="92"/>
      <c r="C972" s="92"/>
      <c r="D972" s="92"/>
      <c r="E972" s="92"/>
    </row>
    <row r="973" spans="2:5" ht="14.4">
      <c r="B973" s="92"/>
      <c r="C973" s="92"/>
      <c r="D973" s="92"/>
      <c r="E973" s="92"/>
    </row>
    <row r="974" spans="2:5" ht="14.4">
      <c r="B974" s="92"/>
      <c r="C974" s="92"/>
      <c r="D974" s="92"/>
      <c r="E974" s="92"/>
    </row>
    <row r="975" spans="2:5" ht="14.4">
      <c r="B975" s="92"/>
      <c r="C975" s="92"/>
      <c r="D975" s="92"/>
      <c r="E975" s="92"/>
    </row>
    <row r="976" spans="2:5" ht="14.4">
      <c r="B976" s="92"/>
      <c r="C976" s="92"/>
      <c r="D976" s="92"/>
      <c r="E976" s="92"/>
    </row>
    <row r="977" spans="2:5" ht="14.4">
      <c r="B977" s="92"/>
      <c r="C977" s="92"/>
      <c r="D977" s="92"/>
      <c r="E977" s="92"/>
    </row>
    <row r="978" spans="2:5" ht="14.4">
      <c r="B978" s="92"/>
      <c r="C978" s="92"/>
      <c r="D978" s="92"/>
      <c r="E978" s="92"/>
    </row>
    <row r="979" spans="2:5" ht="14.4">
      <c r="B979" s="92"/>
      <c r="C979" s="92"/>
      <c r="D979" s="92"/>
      <c r="E979" s="92"/>
    </row>
    <row r="980" spans="2:5" ht="14.4">
      <c r="B980" s="92"/>
      <c r="C980" s="92"/>
      <c r="D980" s="92"/>
      <c r="E980" s="92"/>
    </row>
    <row r="981" spans="2:5" ht="14.4">
      <c r="B981" s="92"/>
      <c r="C981" s="92"/>
      <c r="D981" s="92"/>
      <c r="E981" s="92"/>
    </row>
    <row r="982" spans="2:5" ht="14.4">
      <c r="B982" s="92"/>
      <c r="C982" s="92"/>
      <c r="D982" s="92"/>
      <c r="E982" s="92"/>
    </row>
    <row r="983" spans="2:5" ht="14.4">
      <c r="B983" s="92"/>
      <c r="C983" s="92"/>
      <c r="D983" s="92"/>
      <c r="E983" s="92"/>
    </row>
    <row r="984" spans="2:5" ht="14.4">
      <c r="B984" s="92"/>
      <c r="C984" s="92"/>
      <c r="D984" s="92"/>
      <c r="E984" s="92"/>
    </row>
    <row r="985" spans="2:5" ht="14.4">
      <c r="B985" s="92"/>
      <c r="C985" s="92"/>
      <c r="D985" s="92"/>
      <c r="E985" s="92"/>
    </row>
    <row r="986" spans="2:5" ht="14.4">
      <c r="B986" s="92"/>
      <c r="C986" s="92"/>
      <c r="D986" s="92"/>
      <c r="E986" s="92"/>
    </row>
    <row r="987" spans="2:5" ht="14.4">
      <c r="B987" s="92"/>
      <c r="C987" s="92"/>
      <c r="D987" s="92"/>
      <c r="E987" s="92"/>
    </row>
    <row r="988" spans="2:5" ht="14.4">
      <c r="B988" s="92"/>
      <c r="C988" s="92"/>
      <c r="D988" s="92"/>
      <c r="E988" s="92"/>
    </row>
    <row r="989" spans="2:5" ht="14.4">
      <c r="B989" s="92"/>
      <c r="C989" s="92"/>
      <c r="D989" s="92"/>
      <c r="E989" s="92"/>
    </row>
    <row r="990" spans="2:5" ht="14.4">
      <c r="B990" s="92"/>
      <c r="C990" s="92"/>
      <c r="D990" s="92"/>
      <c r="E990" s="92"/>
    </row>
    <row r="991" spans="2:5" ht="14.4">
      <c r="B991" s="92"/>
      <c r="C991" s="92"/>
      <c r="D991" s="92"/>
      <c r="E991" s="92"/>
    </row>
    <row r="992" spans="2:5" ht="14.4">
      <c r="B992" s="92"/>
      <c r="C992" s="92"/>
      <c r="D992" s="92"/>
      <c r="E992" s="92"/>
    </row>
    <row r="993" spans="2:5" ht="14.4">
      <c r="B993" s="92"/>
      <c r="C993" s="92"/>
      <c r="D993" s="92"/>
      <c r="E993" s="92"/>
    </row>
    <row r="994" spans="2:5" ht="14.4">
      <c r="B994" s="92"/>
      <c r="C994" s="92"/>
      <c r="D994" s="92"/>
      <c r="E994" s="92"/>
    </row>
    <row r="995" spans="2:5" ht="14.4">
      <c r="B995" s="92"/>
      <c r="C995" s="92"/>
      <c r="D995" s="92"/>
      <c r="E995" s="92"/>
    </row>
    <row r="996" spans="2:5" ht="14.4">
      <c r="B996" s="92"/>
      <c r="C996" s="92"/>
      <c r="D996" s="92"/>
      <c r="E996" s="92"/>
    </row>
    <row r="997" spans="2:5" ht="14.4">
      <c r="B997" s="92"/>
      <c r="C997" s="92"/>
      <c r="D997" s="92"/>
      <c r="E997" s="92"/>
    </row>
    <row r="998" spans="2:5" ht="14.4">
      <c r="B998" s="92"/>
      <c r="C998" s="92"/>
      <c r="D998" s="92"/>
      <c r="E998" s="92"/>
    </row>
    <row r="999" spans="2:5" ht="14.4">
      <c r="B999" s="92"/>
      <c r="C999" s="92"/>
      <c r="D999" s="92"/>
      <c r="E999" s="92"/>
    </row>
    <row r="1000" spans="2:5" ht="14.4">
      <c r="B1000" s="92"/>
      <c r="C1000" s="92"/>
      <c r="D1000" s="92"/>
      <c r="E1000" s="9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00FF"/>
    <outlinePr summaryBelow="0" summaryRight="0"/>
  </sheetPr>
  <dimension ref="A1:X1000"/>
  <sheetViews>
    <sheetView topLeftCell="A15" workbookViewId="0">
      <selection sqref="A1:B1"/>
    </sheetView>
  </sheetViews>
  <sheetFormatPr defaultColWidth="12.6640625" defaultRowHeight="15.75" customHeight="1"/>
  <sheetData>
    <row r="1" spans="1:24" ht="13.2">
      <c r="A1" s="427" t="s">
        <v>1073</v>
      </c>
      <c r="B1" s="428"/>
      <c r="C1" s="205"/>
      <c r="D1" s="427" t="s">
        <v>1074</v>
      </c>
      <c r="E1" s="428"/>
      <c r="F1" s="205"/>
      <c r="G1" s="205"/>
      <c r="H1" s="205"/>
      <c r="I1" s="205"/>
      <c r="J1" s="205"/>
      <c r="K1" s="223" t="s">
        <v>1075</v>
      </c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24" ht="13.2">
      <c r="A2" s="209" t="s">
        <v>127</v>
      </c>
      <c r="B2" s="210" t="s">
        <v>1065</v>
      </c>
      <c r="C2" s="205"/>
      <c r="D2" s="209" t="s">
        <v>127</v>
      </c>
      <c r="E2" s="210" t="s">
        <v>1065</v>
      </c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</row>
    <row r="3" spans="1:24" ht="13.2">
      <c r="A3" s="211">
        <v>1</v>
      </c>
      <c r="B3" s="212">
        <v>4</v>
      </c>
      <c r="C3" s="216">
        <f t="shared" ref="C3:C16" si="0">A3*B3</f>
        <v>4</v>
      </c>
      <c r="D3" s="211">
        <v>1</v>
      </c>
      <c r="E3" s="212">
        <v>4</v>
      </c>
      <c r="F3" s="216">
        <f t="shared" ref="F3:F18" si="1">D3*E3</f>
        <v>4</v>
      </c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</row>
    <row r="4" spans="1:24" ht="13.2">
      <c r="A4" s="211">
        <v>2</v>
      </c>
      <c r="B4" s="212">
        <v>2</v>
      </c>
      <c r="C4" s="216">
        <f t="shared" si="0"/>
        <v>4</v>
      </c>
      <c r="D4" s="211">
        <v>3</v>
      </c>
      <c r="E4" s="212">
        <v>1</v>
      </c>
      <c r="F4" s="216">
        <f t="shared" si="1"/>
        <v>3</v>
      </c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</row>
    <row r="5" spans="1:24" ht="13.2">
      <c r="A5" s="211">
        <v>3</v>
      </c>
      <c r="B5" s="212">
        <v>3</v>
      </c>
      <c r="C5" s="216">
        <f t="shared" si="0"/>
        <v>9</v>
      </c>
      <c r="D5" s="211">
        <v>5</v>
      </c>
      <c r="E5" s="212">
        <v>1</v>
      </c>
      <c r="F5" s="216">
        <f t="shared" si="1"/>
        <v>5</v>
      </c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</row>
    <row r="6" spans="1:24" ht="13.2">
      <c r="A6" s="211">
        <v>4</v>
      </c>
      <c r="B6" s="212">
        <v>1</v>
      </c>
      <c r="C6" s="216">
        <f t="shared" si="0"/>
        <v>4</v>
      </c>
      <c r="D6" s="211">
        <v>6</v>
      </c>
      <c r="E6" s="212">
        <v>2</v>
      </c>
      <c r="F6" s="216">
        <f t="shared" si="1"/>
        <v>12</v>
      </c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</row>
    <row r="7" spans="1:24" ht="13.2">
      <c r="A7" s="211">
        <v>5</v>
      </c>
      <c r="B7" s="212">
        <v>1</v>
      </c>
      <c r="C7" s="216">
        <f t="shared" si="0"/>
        <v>5</v>
      </c>
      <c r="D7" s="211">
        <v>7</v>
      </c>
      <c r="E7" s="212">
        <v>2</v>
      </c>
      <c r="F7" s="216">
        <f t="shared" si="1"/>
        <v>14</v>
      </c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</row>
    <row r="8" spans="1:24" ht="13.2">
      <c r="A8" s="211">
        <v>6</v>
      </c>
      <c r="B8" s="212">
        <v>2</v>
      </c>
      <c r="C8" s="216">
        <f t="shared" si="0"/>
        <v>12</v>
      </c>
      <c r="D8" s="211">
        <v>8</v>
      </c>
      <c r="E8" s="212">
        <v>2</v>
      </c>
      <c r="F8" s="216">
        <f t="shared" si="1"/>
        <v>16</v>
      </c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</row>
    <row r="9" spans="1:24" ht="13.2">
      <c r="A9" s="211">
        <v>7</v>
      </c>
      <c r="B9" s="212">
        <v>4</v>
      </c>
      <c r="C9" s="216">
        <f t="shared" si="0"/>
        <v>28</v>
      </c>
      <c r="D9" s="211">
        <v>9</v>
      </c>
      <c r="E9" s="212">
        <v>2</v>
      </c>
      <c r="F9" s="216">
        <f t="shared" si="1"/>
        <v>18</v>
      </c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</row>
    <row r="10" spans="1:24" ht="13.2">
      <c r="A10" s="211">
        <v>8</v>
      </c>
      <c r="B10" s="212">
        <v>4</v>
      </c>
      <c r="C10" s="216">
        <f t="shared" si="0"/>
        <v>32</v>
      </c>
      <c r="D10" s="211">
        <v>10</v>
      </c>
      <c r="E10" s="212">
        <v>3</v>
      </c>
      <c r="F10" s="216">
        <f t="shared" si="1"/>
        <v>30</v>
      </c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</row>
    <row r="11" spans="1:24" ht="13.2">
      <c r="A11" s="211">
        <v>11</v>
      </c>
      <c r="B11" s="212">
        <v>3</v>
      </c>
      <c r="C11" s="216">
        <f t="shared" si="0"/>
        <v>33</v>
      </c>
      <c r="D11" s="211">
        <v>12</v>
      </c>
      <c r="E11" s="212">
        <v>1</v>
      </c>
      <c r="F11" s="216">
        <f t="shared" si="1"/>
        <v>12</v>
      </c>
      <c r="G11" s="205"/>
      <c r="H11" s="205"/>
      <c r="I11" s="205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</row>
    <row r="12" spans="1:24" ht="13.2">
      <c r="A12" s="211">
        <v>14</v>
      </c>
      <c r="B12" s="212">
        <v>1</v>
      </c>
      <c r="C12" s="216">
        <f t="shared" si="0"/>
        <v>14</v>
      </c>
      <c r="D12" s="211">
        <v>14</v>
      </c>
      <c r="E12" s="212">
        <v>1</v>
      </c>
      <c r="F12" s="216">
        <f t="shared" si="1"/>
        <v>14</v>
      </c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</row>
    <row r="13" spans="1:24" ht="13.2">
      <c r="A13" s="211">
        <v>16</v>
      </c>
      <c r="B13" s="212">
        <v>1</v>
      </c>
      <c r="C13" s="216">
        <f t="shared" si="0"/>
        <v>16</v>
      </c>
      <c r="D13" s="211">
        <v>15</v>
      </c>
      <c r="E13" s="212">
        <v>1</v>
      </c>
      <c r="F13" s="216">
        <f t="shared" si="1"/>
        <v>15</v>
      </c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</row>
    <row r="14" spans="1:24" ht="13.2">
      <c r="A14" s="211">
        <v>17</v>
      </c>
      <c r="B14" s="212">
        <v>2</v>
      </c>
      <c r="C14" s="216">
        <f t="shared" si="0"/>
        <v>34</v>
      </c>
      <c r="D14" s="211">
        <v>16</v>
      </c>
      <c r="E14" s="212">
        <v>3</v>
      </c>
      <c r="F14" s="216">
        <f t="shared" si="1"/>
        <v>48</v>
      </c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</row>
    <row r="15" spans="1:24" ht="13.2">
      <c r="A15" s="211">
        <v>19</v>
      </c>
      <c r="B15" s="212">
        <v>3</v>
      </c>
      <c r="C15" s="216">
        <f t="shared" si="0"/>
        <v>57</v>
      </c>
      <c r="D15" s="211">
        <v>18</v>
      </c>
      <c r="E15" s="212">
        <v>1</v>
      </c>
      <c r="F15" s="216">
        <f t="shared" si="1"/>
        <v>18</v>
      </c>
      <c r="G15" s="205"/>
      <c r="H15" s="205"/>
      <c r="I15" s="205"/>
      <c r="J15" s="205"/>
      <c r="K15" s="205"/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</row>
    <row r="16" spans="1:24" ht="13.2">
      <c r="A16" s="211">
        <v>21</v>
      </c>
      <c r="B16" s="212">
        <v>2</v>
      </c>
      <c r="C16" s="216">
        <f t="shared" si="0"/>
        <v>42</v>
      </c>
      <c r="D16" s="211">
        <v>21</v>
      </c>
      <c r="E16" s="212">
        <v>1</v>
      </c>
      <c r="F16" s="216">
        <f t="shared" si="1"/>
        <v>21</v>
      </c>
      <c r="G16" s="205"/>
      <c r="H16" s="205"/>
      <c r="I16" s="205"/>
      <c r="J16" s="205"/>
      <c r="K16" s="205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</row>
    <row r="17" spans="1:24" ht="13.2">
      <c r="A17" s="214" t="s">
        <v>127</v>
      </c>
      <c r="B17" s="215">
        <v>33</v>
      </c>
      <c r="C17" s="216">
        <f>SUM(C3:C16)</f>
        <v>294</v>
      </c>
      <c r="D17" s="211">
        <v>24</v>
      </c>
      <c r="E17" s="212">
        <v>1</v>
      </c>
      <c r="F17" s="216">
        <f t="shared" si="1"/>
        <v>24</v>
      </c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</row>
    <row r="18" spans="1:24" ht="13.2">
      <c r="A18" s="205"/>
      <c r="B18" s="205"/>
      <c r="C18" s="205"/>
      <c r="D18" s="211">
        <v>31</v>
      </c>
      <c r="E18" s="212">
        <v>1</v>
      </c>
      <c r="F18" s="216">
        <f t="shared" si="1"/>
        <v>31</v>
      </c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</row>
    <row r="19" spans="1:24" ht="13.2">
      <c r="A19" s="205"/>
      <c r="B19" s="205"/>
      <c r="C19" s="205"/>
      <c r="D19" s="214" t="s">
        <v>127</v>
      </c>
      <c r="E19" s="215">
        <v>27</v>
      </c>
      <c r="F19" s="216">
        <f>SUM(F3:F18)</f>
        <v>285</v>
      </c>
      <c r="G19" s="205"/>
      <c r="H19" s="205"/>
      <c r="I19" s="205"/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</row>
    <row r="20" spans="1:24" ht="13.2">
      <c r="A20" s="205"/>
      <c r="B20" s="205"/>
      <c r="C20" s="205"/>
      <c r="D20" s="205"/>
      <c r="E20" s="205"/>
      <c r="F20" s="205"/>
      <c r="G20" s="205"/>
      <c r="H20" s="205"/>
      <c r="I20" s="205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</row>
    <row r="21" spans="1:24" ht="13.2">
      <c r="A21" s="205"/>
      <c r="B21" s="205"/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</row>
    <row r="22" spans="1:24" ht="13.2">
      <c r="A22" s="205"/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</row>
    <row r="23" spans="1:24" ht="13.2">
      <c r="A23" s="224">
        <v>45840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25">
        <v>45833</v>
      </c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</row>
    <row r="24" spans="1:24" ht="15.75" customHeight="1">
      <c r="A24" s="426" t="s">
        <v>1076</v>
      </c>
      <c r="B24" s="419"/>
      <c r="C24" s="419"/>
      <c r="D24" s="419"/>
      <c r="E24" s="419"/>
      <c r="F24" s="419"/>
      <c r="G24" s="417"/>
      <c r="H24" s="213" t="s">
        <v>982</v>
      </c>
      <c r="I24" s="226" t="s">
        <v>1042</v>
      </c>
      <c r="J24" s="205"/>
      <c r="K24" s="227" t="s">
        <v>976</v>
      </c>
      <c r="L24" s="227" t="s">
        <v>977</v>
      </c>
      <c r="M24" s="228" t="s">
        <v>978</v>
      </c>
      <c r="N24" s="228" t="s">
        <v>979</v>
      </c>
      <c r="O24" s="227" t="s">
        <v>153</v>
      </c>
      <c r="P24" s="205"/>
      <c r="Q24" s="205"/>
      <c r="R24" s="205"/>
      <c r="S24" s="205"/>
      <c r="T24" s="205"/>
      <c r="U24" s="205"/>
      <c r="V24" s="205"/>
      <c r="W24" s="205"/>
      <c r="X24" s="205"/>
    </row>
    <row r="25" spans="1:24" ht="26.4">
      <c r="A25" s="227" t="s">
        <v>976</v>
      </c>
      <c r="B25" s="227" t="s">
        <v>977</v>
      </c>
      <c r="C25" s="228" t="s">
        <v>978</v>
      </c>
      <c r="D25" s="228" t="s">
        <v>979</v>
      </c>
      <c r="E25" s="227" t="s">
        <v>153</v>
      </c>
      <c r="F25" s="97" t="s">
        <v>980</v>
      </c>
      <c r="G25" s="229" t="s">
        <v>981</v>
      </c>
      <c r="H25" s="230" t="s">
        <v>1077</v>
      </c>
      <c r="I25" s="100">
        <v>1021</v>
      </c>
      <c r="J25" s="205"/>
      <c r="K25" s="206">
        <v>15</v>
      </c>
      <c r="L25" s="207">
        <v>1400</v>
      </c>
      <c r="M25" s="208">
        <f t="shared" ref="M25:M27" si="2">L25/K25</f>
        <v>93.333333333333329</v>
      </c>
      <c r="N25" s="207">
        <v>5</v>
      </c>
      <c r="O25" s="231">
        <f t="shared" ref="O25:O27" si="3">N25/27</f>
        <v>0.18518518518518517</v>
      </c>
      <c r="P25" s="205"/>
      <c r="Q25" s="205"/>
      <c r="R25" s="205"/>
      <c r="S25" s="205"/>
      <c r="T25" s="205"/>
      <c r="U25" s="205"/>
      <c r="V25" s="205"/>
      <c r="W25" s="205"/>
      <c r="X25" s="205"/>
    </row>
    <row r="26" spans="1:24" ht="13.2">
      <c r="A26" s="206">
        <v>15</v>
      </c>
      <c r="B26" s="207">
        <v>1400</v>
      </c>
      <c r="C26" s="208">
        <f t="shared" ref="C26:C28" si="4">B26/A26</f>
        <v>93.333333333333329</v>
      </c>
      <c r="D26" s="207">
        <v>6</v>
      </c>
      <c r="E26" s="231">
        <f t="shared" ref="E26:E28" si="5">D26/$B$17</f>
        <v>0.18181818181818182</v>
      </c>
      <c r="F26" s="232">
        <f t="shared" ref="F26:F28" si="6">B26*D26</f>
        <v>8400</v>
      </c>
      <c r="G26" s="233"/>
      <c r="H26" s="230" t="s">
        <v>987</v>
      </c>
      <c r="I26" s="234">
        <v>102</v>
      </c>
      <c r="J26" s="205"/>
      <c r="K26" s="206">
        <v>20</v>
      </c>
      <c r="L26" s="207">
        <v>2200</v>
      </c>
      <c r="M26" s="208">
        <f t="shared" si="2"/>
        <v>110</v>
      </c>
      <c r="N26" s="207">
        <v>2</v>
      </c>
      <c r="O26" s="231">
        <f t="shared" si="3"/>
        <v>7.407407407407407E-2</v>
      </c>
      <c r="P26" s="205"/>
      <c r="Q26" s="205"/>
      <c r="R26" s="205"/>
      <c r="S26" s="205"/>
      <c r="T26" s="205"/>
      <c r="U26" s="205"/>
      <c r="V26" s="205"/>
      <c r="W26" s="205"/>
      <c r="X26" s="205"/>
    </row>
    <row r="27" spans="1:24" ht="13.2">
      <c r="A27" s="206">
        <v>20</v>
      </c>
      <c r="B27" s="207">
        <v>2200</v>
      </c>
      <c r="C27" s="208">
        <f t="shared" si="4"/>
        <v>110</v>
      </c>
      <c r="D27" s="207">
        <v>2</v>
      </c>
      <c r="E27" s="231">
        <f t="shared" si="5"/>
        <v>6.0606060606060608E-2</v>
      </c>
      <c r="F27" s="232">
        <f t="shared" si="6"/>
        <v>4400</v>
      </c>
      <c r="G27" s="235"/>
      <c r="H27" s="230" t="s">
        <v>1078</v>
      </c>
      <c r="I27" s="100">
        <v>476692</v>
      </c>
      <c r="J27" s="205"/>
      <c r="K27" s="206">
        <v>25</v>
      </c>
      <c r="L27" s="207">
        <v>3000</v>
      </c>
      <c r="M27" s="208">
        <f t="shared" si="2"/>
        <v>120</v>
      </c>
      <c r="N27" s="207">
        <v>1</v>
      </c>
      <c r="O27" s="231">
        <f t="shared" si="3"/>
        <v>3.7037037037037035E-2</v>
      </c>
      <c r="P27" s="205"/>
      <c r="Q27" s="205"/>
      <c r="R27" s="205"/>
      <c r="S27" s="205"/>
      <c r="T27" s="205"/>
      <c r="U27" s="205"/>
      <c r="V27" s="205"/>
      <c r="W27" s="205"/>
      <c r="X27" s="205"/>
    </row>
    <row r="28" spans="1:24" ht="13.2">
      <c r="A28" s="206">
        <v>25</v>
      </c>
      <c r="B28" s="207">
        <v>3000</v>
      </c>
      <c r="C28" s="208">
        <f t="shared" si="4"/>
        <v>120</v>
      </c>
      <c r="D28" s="207">
        <v>0</v>
      </c>
      <c r="E28" s="231">
        <f t="shared" si="5"/>
        <v>0</v>
      </c>
      <c r="F28" s="232">
        <f t="shared" si="6"/>
        <v>0</v>
      </c>
      <c r="G28" s="236"/>
      <c r="H28" s="205"/>
      <c r="I28" s="100">
        <v>1686003</v>
      </c>
      <c r="J28" s="205"/>
      <c r="K28" s="205"/>
      <c r="L28" s="205"/>
      <c r="M28" s="205"/>
      <c r="N28" s="237" t="s">
        <v>990</v>
      </c>
      <c r="O28" s="238">
        <f>SUM(O25:O27)</f>
        <v>0.29629629629629628</v>
      </c>
      <c r="P28" s="205"/>
      <c r="Q28" s="205"/>
      <c r="R28" s="205"/>
      <c r="S28" s="205"/>
      <c r="T28" s="205"/>
      <c r="U28" s="205"/>
      <c r="V28" s="205"/>
      <c r="W28" s="205"/>
      <c r="X28" s="205"/>
    </row>
    <row r="29" spans="1:24" ht="13.2">
      <c r="A29" s="205"/>
      <c r="B29" s="205"/>
      <c r="C29" s="205"/>
      <c r="D29" s="237" t="s">
        <v>990</v>
      </c>
      <c r="E29" s="238">
        <f t="shared" ref="E29:F29" si="7">SUM(E26:E28)</f>
        <v>0.24242424242424243</v>
      </c>
      <c r="F29" s="239">
        <f t="shared" si="7"/>
        <v>12800</v>
      </c>
      <c r="G29" s="240">
        <f>F29/I27</f>
        <v>2.6851719768739565E-2</v>
      </c>
      <c r="H29" s="240">
        <f>F29/I28</f>
        <v>7.5919200618266994E-3</v>
      </c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</row>
    <row r="30" spans="1:24" ht="13.8">
      <c r="A30" s="205"/>
      <c r="B30" s="205"/>
      <c r="C30" s="205"/>
      <c r="D30" s="205"/>
      <c r="E30" s="205"/>
      <c r="F30" s="205"/>
      <c r="G30" s="205"/>
      <c r="H30" s="205"/>
      <c r="I30" s="205"/>
      <c r="J30" s="205"/>
      <c r="K30" s="426" t="s">
        <v>1079</v>
      </c>
      <c r="L30" s="419"/>
      <c r="M30" s="419"/>
      <c r="N30" s="419"/>
      <c r="O30" s="417"/>
      <c r="P30" s="205"/>
      <c r="Q30" s="205"/>
      <c r="R30" s="205"/>
      <c r="S30" s="205"/>
      <c r="T30" s="205"/>
      <c r="U30" s="205"/>
      <c r="V30" s="205"/>
      <c r="W30" s="205"/>
      <c r="X30" s="205"/>
    </row>
    <row r="31" spans="1:24" ht="15.75" customHeight="1">
      <c r="A31" s="429" t="s">
        <v>1079</v>
      </c>
      <c r="B31" s="419"/>
      <c r="C31" s="419"/>
      <c r="D31" s="419"/>
      <c r="E31" s="419"/>
      <c r="F31" s="419"/>
      <c r="G31" s="417"/>
      <c r="H31" s="213" t="s">
        <v>982</v>
      </c>
      <c r="I31" s="226" t="s">
        <v>1042</v>
      </c>
      <c r="J31" s="205"/>
      <c r="K31" s="227" t="s">
        <v>976</v>
      </c>
      <c r="L31" s="227" t="s">
        <v>977</v>
      </c>
      <c r="M31" s="228" t="s">
        <v>978</v>
      </c>
      <c r="N31" s="228" t="s">
        <v>979</v>
      </c>
      <c r="O31" s="227" t="s">
        <v>153</v>
      </c>
      <c r="P31" s="205"/>
      <c r="Q31" s="205"/>
      <c r="R31" s="205"/>
      <c r="S31" s="205"/>
      <c r="T31" s="205"/>
      <c r="U31" s="205"/>
      <c r="V31" s="205"/>
      <c r="W31" s="205"/>
      <c r="X31" s="205"/>
    </row>
    <row r="32" spans="1:24" ht="26.4">
      <c r="A32" s="227" t="s">
        <v>976</v>
      </c>
      <c r="B32" s="227" t="s">
        <v>977</v>
      </c>
      <c r="C32" s="228" t="s">
        <v>978</v>
      </c>
      <c r="D32" s="228" t="s">
        <v>979</v>
      </c>
      <c r="E32" s="227" t="s">
        <v>153</v>
      </c>
      <c r="F32" s="97" t="s">
        <v>980</v>
      </c>
      <c r="G32" s="229" t="s">
        <v>981</v>
      </c>
      <c r="H32" s="230" t="s">
        <v>1077</v>
      </c>
      <c r="I32" s="100">
        <v>1021</v>
      </c>
      <c r="J32" s="205"/>
      <c r="K32" s="206">
        <v>14</v>
      </c>
      <c r="L32" s="207">
        <v>1200</v>
      </c>
      <c r="M32" s="208">
        <f t="shared" ref="M32:M34" si="8">L32/K32</f>
        <v>85.714285714285708</v>
      </c>
      <c r="N32" s="207">
        <v>6</v>
      </c>
      <c r="O32" s="231">
        <f t="shared" ref="O32:O34" si="9">N32/27</f>
        <v>0.22222222222222221</v>
      </c>
      <c r="P32" s="205"/>
      <c r="Q32" s="205"/>
      <c r="R32" s="205"/>
      <c r="S32" s="205"/>
      <c r="T32" s="205"/>
      <c r="U32" s="205"/>
      <c r="V32" s="205"/>
      <c r="W32" s="205"/>
      <c r="X32" s="205"/>
    </row>
    <row r="33" spans="1:24" ht="13.2">
      <c r="A33" s="206">
        <v>14</v>
      </c>
      <c r="B33" s="207">
        <v>1200</v>
      </c>
      <c r="C33" s="208">
        <f t="shared" ref="C33:C35" si="10">B33/A33</f>
        <v>85.714285714285708</v>
      </c>
      <c r="D33" s="207">
        <v>6</v>
      </c>
      <c r="E33" s="231">
        <f t="shared" ref="E33:E35" si="11">D33/$B$17</f>
        <v>0.18181818181818182</v>
      </c>
      <c r="F33" s="232">
        <f t="shared" ref="F33:F35" si="12">B33*D33</f>
        <v>7200</v>
      </c>
      <c r="G33" s="233"/>
      <c r="H33" s="230" t="s">
        <v>987</v>
      </c>
      <c r="I33" s="234">
        <v>102</v>
      </c>
      <c r="J33" s="205"/>
      <c r="K33" s="206">
        <v>19</v>
      </c>
      <c r="L33" s="207">
        <v>1900</v>
      </c>
      <c r="M33" s="208">
        <f t="shared" si="8"/>
        <v>100</v>
      </c>
      <c r="N33" s="207">
        <v>1</v>
      </c>
      <c r="O33" s="231">
        <f t="shared" si="9"/>
        <v>3.7037037037037035E-2</v>
      </c>
      <c r="P33" s="205"/>
      <c r="Q33" s="205"/>
      <c r="R33" s="205"/>
      <c r="S33" s="205"/>
      <c r="T33" s="205"/>
      <c r="U33" s="205"/>
      <c r="V33" s="205"/>
      <c r="W33" s="205"/>
      <c r="X33" s="205"/>
    </row>
    <row r="34" spans="1:24" ht="13.2">
      <c r="A34" s="206">
        <v>19</v>
      </c>
      <c r="B34" s="207">
        <v>1900</v>
      </c>
      <c r="C34" s="208">
        <f t="shared" si="10"/>
        <v>100</v>
      </c>
      <c r="D34" s="207">
        <v>1</v>
      </c>
      <c r="E34" s="231">
        <f t="shared" si="11"/>
        <v>3.0303030303030304E-2</v>
      </c>
      <c r="F34" s="232">
        <f t="shared" si="12"/>
        <v>1900</v>
      </c>
      <c r="G34" s="235"/>
      <c r="H34" s="230" t="s">
        <v>1078</v>
      </c>
      <c r="I34" s="100">
        <v>476692</v>
      </c>
      <c r="J34" s="205"/>
      <c r="K34" s="206">
        <v>24</v>
      </c>
      <c r="L34" s="207">
        <v>2600</v>
      </c>
      <c r="M34" s="208">
        <f t="shared" si="8"/>
        <v>108.33333333333333</v>
      </c>
      <c r="N34" s="207">
        <v>2</v>
      </c>
      <c r="O34" s="231">
        <f t="shared" si="9"/>
        <v>7.407407407407407E-2</v>
      </c>
      <c r="P34" s="205"/>
      <c r="Q34" s="205"/>
      <c r="R34" s="205"/>
      <c r="S34" s="205"/>
      <c r="T34" s="205"/>
      <c r="U34" s="205"/>
      <c r="V34" s="205"/>
      <c r="W34" s="205"/>
      <c r="X34" s="205"/>
    </row>
    <row r="35" spans="1:24" ht="13.2">
      <c r="A35" s="206">
        <v>24</v>
      </c>
      <c r="B35" s="207">
        <v>2600</v>
      </c>
      <c r="C35" s="208">
        <f t="shared" si="10"/>
        <v>108.33333333333333</v>
      </c>
      <c r="D35" s="207">
        <v>2</v>
      </c>
      <c r="E35" s="231">
        <f t="shared" si="11"/>
        <v>6.0606060606060608E-2</v>
      </c>
      <c r="F35" s="232">
        <f t="shared" si="12"/>
        <v>5200</v>
      </c>
      <c r="G35" s="236"/>
      <c r="H35" s="205"/>
      <c r="I35" s="100">
        <v>1686003</v>
      </c>
      <c r="J35" s="205"/>
      <c r="K35" s="205"/>
      <c r="L35" s="205"/>
      <c r="M35" s="205"/>
      <c r="N35" s="237" t="s">
        <v>990</v>
      </c>
      <c r="O35" s="238">
        <f>SUM(O32:O34)</f>
        <v>0.33333333333333331</v>
      </c>
      <c r="P35" s="205"/>
      <c r="Q35" s="205"/>
      <c r="R35" s="205"/>
      <c r="S35" s="205"/>
      <c r="T35" s="205"/>
      <c r="U35" s="205"/>
      <c r="V35" s="205"/>
      <c r="W35" s="205"/>
      <c r="X35" s="205"/>
    </row>
    <row r="36" spans="1:24" ht="13.2">
      <c r="A36" s="205"/>
      <c r="B36" s="205"/>
      <c r="C36" s="205"/>
      <c r="D36" s="237" t="s">
        <v>990</v>
      </c>
      <c r="E36" s="238">
        <f t="shared" ref="E36:F36" si="13">SUM(E33:E35)</f>
        <v>0.27272727272727271</v>
      </c>
      <c r="F36" s="239">
        <f t="shared" si="13"/>
        <v>14300</v>
      </c>
      <c r="G36" s="240">
        <f>F36/I34</f>
        <v>2.999840567913873E-2</v>
      </c>
      <c r="H36" s="240">
        <f>F36/I35</f>
        <v>8.4815981940720153E-3</v>
      </c>
      <c r="I36" s="205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</row>
    <row r="37" spans="1:24" ht="13.2">
      <c r="A37" s="205"/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</row>
    <row r="38" spans="1:24" ht="13.2">
      <c r="A38" s="205"/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</row>
    <row r="39" spans="1:24" ht="13.2">
      <c r="A39" s="205"/>
      <c r="B39" s="205"/>
      <c r="C39" s="205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</row>
    <row r="40" spans="1:24" ht="13.2">
      <c r="A40" s="205"/>
      <c r="B40" s="205"/>
      <c r="C40" s="205"/>
      <c r="D40" s="205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</row>
    <row r="41" spans="1:24" ht="13.2">
      <c r="A41" s="427" t="s">
        <v>1080</v>
      </c>
      <c r="B41" s="428"/>
      <c r="C41" s="205"/>
      <c r="D41" s="427" t="s">
        <v>1081</v>
      </c>
      <c r="E41" s="428"/>
      <c r="F41" s="205"/>
      <c r="G41" s="427" t="s">
        <v>1082</v>
      </c>
      <c r="H41" s="428"/>
      <c r="I41" s="205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</row>
    <row r="42" spans="1:24" ht="13.2">
      <c r="A42" s="209" t="s">
        <v>127</v>
      </c>
      <c r="B42" s="210" t="s">
        <v>1065</v>
      </c>
      <c r="C42" s="205"/>
      <c r="D42" s="209" t="s">
        <v>127</v>
      </c>
      <c r="E42" s="210" t="s">
        <v>1065</v>
      </c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</row>
    <row r="43" spans="1:24" ht="13.2">
      <c r="A43" s="211">
        <v>18</v>
      </c>
      <c r="B43" s="212">
        <v>1</v>
      </c>
      <c r="C43" s="205"/>
      <c r="D43" s="211">
        <v>6</v>
      </c>
      <c r="E43" s="212">
        <v>1</v>
      </c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</row>
    <row r="44" spans="1:24" ht="13.2">
      <c r="A44" s="214" t="s">
        <v>127</v>
      </c>
      <c r="B44" s="215">
        <v>1</v>
      </c>
      <c r="C44" s="205"/>
      <c r="D44" s="214" t="s">
        <v>127</v>
      </c>
      <c r="E44" s="215">
        <v>1</v>
      </c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</row>
    <row r="45" spans="1:24" ht="13.2">
      <c r="A45" s="205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</row>
    <row r="46" spans="1:24" ht="13.2">
      <c r="A46" s="205"/>
      <c r="B46" s="205"/>
      <c r="C46" s="205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</row>
    <row r="47" spans="1:24" ht="15.75" customHeight="1">
      <c r="A47" s="426" t="s">
        <v>1083</v>
      </c>
      <c r="B47" s="419"/>
      <c r="C47" s="419"/>
      <c r="D47" s="419"/>
      <c r="E47" s="419"/>
      <c r="F47" s="419"/>
      <c r="G47" s="417"/>
      <c r="H47" s="213" t="s">
        <v>982</v>
      </c>
      <c r="I47" s="226" t="s">
        <v>1042</v>
      </c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</row>
    <row r="48" spans="1:24" ht="26.4">
      <c r="A48" s="227" t="s">
        <v>976</v>
      </c>
      <c r="B48" s="227" t="s">
        <v>977</v>
      </c>
      <c r="C48" s="228" t="s">
        <v>978</v>
      </c>
      <c r="D48" s="228" t="s">
        <v>979</v>
      </c>
      <c r="E48" s="227" t="s">
        <v>153</v>
      </c>
      <c r="F48" s="97" t="s">
        <v>980</v>
      </c>
      <c r="G48" s="229" t="s">
        <v>981</v>
      </c>
      <c r="H48" s="230" t="s">
        <v>1077</v>
      </c>
      <c r="I48" s="100">
        <v>2267</v>
      </c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</row>
    <row r="49" spans="1:24" ht="13.2">
      <c r="A49" s="206">
        <v>6</v>
      </c>
      <c r="B49" s="207">
        <v>1400</v>
      </c>
      <c r="C49" s="208">
        <f t="shared" ref="C49:C51" si="14">B49/A49</f>
        <v>233.33333333333334</v>
      </c>
      <c r="D49" s="207">
        <v>0</v>
      </c>
      <c r="E49" s="231">
        <f t="shared" ref="E49:E51" si="15">D49/$B$17</f>
        <v>0</v>
      </c>
      <c r="F49" s="232">
        <f t="shared" ref="F49:F51" si="16">B49*D49</f>
        <v>0</v>
      </c>
      <c r="G49" s="233"/>
      <c r="H49" s="230" t="s">
        <v>987</v>
      </c>
      <c r="I49" s="234">
        <v>227</v>
      </c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</row>
    <row r="50" spans="1:24" ht="13.2">
      <c r="A50" s="206">
        <v>12</v>
      </c>
      <c r="B50" s="207">
        <v>2200</v>
      </c>
      <c r="C50" s="208">
        <f t="shared" si="14"/>
        <v>183.33333333333334</v>
      </c>
      <c r="D50" s="207">
        <v>0</v>
      </c>
      <c r="E50" s="231">
        <f t="shared" si="15"/>
        <v>0</v>
      </c>
      <c r="F50" s="232">
        <f t="shared" si="16"/>
        <v>0</v>
      </c>
      <c r="G50" s="235"/>
      <c r="H50" s="230" t="s">
        <v>1084</v>
      </c>
      <c r="I50" s="100">
        <v>6620</v>
      </c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</row>
    <row r="51" spans="1:24" ht="13.2">
      <c r="A51" s="206">
        <v>18</v>
      </c>
      <c r="B51" s="207">
        <v>3000</v>
      </c>
      <c r="C51" s="208">
        <f t="shared" si="14"/>
        <v>166.66666666666666</v>
      </c>
      <c r="D51" s="207">
        <v>1</v>
      </c>
      <c r="E51" s="231">
        <f t="shared" si="15"/>
        <v>3.0303030303030304E-2</v>
      </c>
      <c r="F51" s="232">
        <f t="shared" si="16"/>
        <v>3000</v>
      </c>
      <c r="G51" s="236"/>
      <c r="H51" s="205"/>
      <c r="I51" s="100">
        <v>1686003</v>
      </c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</row>
    <row r="52" spans="1:24" ht="13.2">
      <c r="A52" s="205"/>
      <c r="B52" s="205"/>
      <c r="C52" s="205"/>
      <c r="D52" s="237" t="s">
        <v>990</v>
      </c>
      <c r="E52" s="238">
        <f t="shared" ref="E52:F52" si="17">SUM(E49:E51)</f>
        <v>3.0303030303030304E-2</v>
      </c>
      <c r="F52" s="239">
        <f t="shared" si="17"/>
        <v>3000</v>
      </c>
      <c r="G52" s="240">
        <f>F52/I50</f>
        <v>0.45317220543806647</v>
      </c>
      <c r="H52" s="240">
        <f>F52/I51</f>
        <v>1.7793562644906327E-3</v>
      </c>
      <c r="I52" s="205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</row>
    <row r="53" spans="1:24" ht="13.2">
      <c r="A53" s="205"/>
      <c r="B53" s="205"/>
      <c r="C53" s="205"/>
      <c r="D53" s="205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</row>
    <row r="54" spans="1:24" ht="15.75" customHeight="1">
      <c r="A54" s="429" t="s">
        <v>1085</v>
      </c>
      <c r="B54" s="419"/>
      <c r="C54" s="419"/>
      <c r="D54" s="419"/>
      <c r="E54" s="419"/>
      <c r="F54" s="419"/>
      <c r="G54" s="417"/>
      <c r="H54" s="213" t="s">
        <v>982</v>
      </c>
      <c r="I54" s="226" t="s">
        <v>1042</v>
      </c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</row>
    <row r="55" spans="1:24" ht="26.4">
      <c r="A55" s="227" t="s">
        <v>976</v>
      </c>
      <c r="B55" s="227" t="s">
        <v>977</v>
      </c>
      <c r="C55" s="228" t="s">
        <v>978</v>
      </c>
      <c r="D55" s="228" t="s">
        <v>979</v>
      </c>
      <c r="E55" s="227" t="s">
        <v>153</v>
      </c>
      <c r="F55" s="97" t="s">
        <v>980</v>
      </c>
      <c r="G55" s="229" t="s">
        <v>981</v>
      </c>
      <c r="H55" s="230" t="s">
        <v>1077</v>
      </c>
      <c r="I55" s="100">
        <v>2267</v>
      </c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</row>
    <row r="56" spans="1:24" ht="13.2">
      <c r="A56" s="206">
        <v>2</v>
      </c>
      <c r="B56" s="207">
        <v>400</v>
      </c>
      <c r="C56" s="208">
        <f t="shared" ref="C56:C58" si="18">B56/A56</f>
        <v>200</v>
      </c>
      <c r="D56" s="207">
        <v>0</v>
      </c>
      <c r="E56" s="231">
        <f t="shared" ref="E56:E58" si="19">D56/$B$17</f>
        <v>0</v>
      </c>
      <c r="F56" s="232">
        <f t="shared" ref="F56:F58" si="20">B56*D56</f>
        <v>0</v>
      </c>
      <c r="G56" s="233"/>
      <c r="H56" s="230" t="s">
        <v>987</v>
      </c>
      <c r="I56" s="234">
        <v>227</v>
      </c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</row>
    <row r="57" spans="1:24" ht="13.2">
      <c r="A57" s="206">
        <v>3</v>
      </c>
      <c r="B57" s="207">
        <v>700</v>
      </c>
      <c r="C57" s="208">
        <f t="shared" si="18"/>
        <v>233.33333333333334</v>
      </c>
      <c r="D57" s="207">
        <v>0</v>
      </c>
      <c r="E57" s="231">
        <f t="shared" si="19"/>
        <v>0</v>
      </c>
      <c r="F57" s="232">
        <f t="shared" si="20"/>
        <v>0</v>
      </c>
      <c r="G57" s="235"/>
      <c r="H57" s="230" t="s">
        <v>1084</v>
      </c>
      <c r="I57" s="100">
        <v>6620</v>
      </c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</row>
    <row r="58" spans="1:24" ht="13.2">
      <c r="A58" s="206">
        <v>4</v>
      </c>
      <c r="B58" s="207">
        <v>1000</v>
      </c>
      <c r="C58" s="208">
        <f t="shared" si="18"/>
        <v>250</v>
      </c>
      <c r="D58" s="207">
        <v>1</v>
      </c>
      <c r="E58" s="231">
        <f t="shared" si="19"/>
        <v>3.0303030303030304E-2</v>
      </c>
      <c r="F58" s="232">
        <f t="shared" si="20"/>
        <v>1000</v>
      </c>
      <c r="G58" s="236"/>
      <c r="H58" s="205"/>
      <c r="I58" s="100">
        <v>1686003</v>
      </c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</row>
    <row r="59" spans="1:24" ht="13.2">
      <c r="A59" s="205"/>
      <c r="B59" s="205"/>
      <c r="C59" s="205"/>
      <c r="D59" s="237" t="s">
        <v>990</v>
      </c>
      <c r="E59" s="238">
        <f t="shared" ref="E59:F59" si="21">SUM(E56:E58)</f>
        <v>3.0303030303030304E-2</v>
      </c>
      <c r="F59" s="239">
        <f t="shared" si="21"/>
        <v>1000</v>
      </c>
      <c r="G59" s="240">
        <f>F59/I57</f>
        <v>0.15105740181268881</v>
      </c>
      <c r="H59" s="240">
        <f>F59/I58</f>
        <v>5.9311875483021082E-4</v>
      </c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</row>
    <row r="60" spans="1:24" ht="13.2">
      <c r="A60" s="205"/>
      <c r="B60" s="205"/>
      <c r="C60" s="205"/>
      <c r="D60" s="205"/>
      <c r="E60" s="205"/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</row>
    <row r="61" spans="1:24" ht="13.2">
      <c r="A61" s="205"/>
      <c r="B61" s="205"/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</row>
    <row r="62" spans="1:24" ht="13.2">
      <c r="A62" s="205"/>
      <c r="B62" s="205"/>
      <c r="C62" s="205"/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</row>
    <row r="63" spans="1:24" ht="13.2">
      <c r="A63" s="205"/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</row>
    <row r="64" spans="1:24" ht="13.2">
      <c r="A64" s="205"/>
      <c r="B64" s="205"/>
      <c r="C64" s="205"/>
      <c r="D64" s="205"/>
      <c r="E64" s="205"/>
      <c r="F64" s="205"/>
      <c r="G64" s="205"/>
      <c r="H64" s="205"/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</row>
    <row r="65" spans="1:24" ht="13.2">
      <c r="A65" s="205"/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</row>
    <row r="66" spans="1:24" ht="13.2">
      <c r="A66" s="205"/>
      <c r="B66" s="205"/>
      <c r="C66" s="205"/>
      <c r="D66" s="205"/>
      <c r="E66" s="205"/>
      <c r="F66" s="205"/>
      <c r="G66" s="205"/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</row>
    <row r="67" spans="1:24" ht="13.2">
      <c r="A67" s="205"/>
      <c r="B67" s="205"/>
      <c r="C67" s="205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</row>
    <row r="68" spans="1:24" ht="13.2">
      <c r="A68" s="205"/>
      <c r="B68" s="20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</row>
    <row r="69" spans="1:24" ht="13.2">
      <c r="A69" s="427" t="s">
        <v>1086</v>
      </c>
      <c r="B69" s="428"/>
      <c r="C69" s="205"/>
      <c r="D69" s="427" t="s">
        <v>1087</v>
      </c>
      <c r="E69" s="428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</row>
    <row r="70" spans="1:24" ht="13.2">
      <c r="A70" s="209" t="s">
        <v>127</v>
      </c>
      <c r="B70" s="210" t="s">
        <v>1065</v>
      </c>
      <c r="C70" s="205"/>
      <c r="D70" s="209" t="s">
        <v>127</v>
      </c>
      <c r="E70" s="210" t="s">
        <v>1065</v>
      </c>
      <c r="F70" s="205"/>
      <c r="G70" s="205"/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</row>
    <row r="71" spans="1:24" ht="13.2">
      <c r="A71" s="211">
        <v>1</v>
      </c>
      <c r="B71" s="212">
        <v>1</v>
      </c>
      <c r="C71" s="205"/>
      <c r="D71" s="211">
        <v>1</v>
      </c>
      <c r="E71" s="212">
        <v>1</v>
      </c>
      <c r="F71" s="205"/>
      <c r="G71" s="205"/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</row>
    <row r="72" spans="1:24" ht="13.2">
      <c r="A72" s="211">
        <v>2</v>
      </c>
      <c r="B72" s="212">
        <v>1</v>
      </c>
      <c r="C72" s="205"/>
      <c r="D72" s="211">
        <v>3</v>
      </c>
      <c r="E72" s="212">
        <v>1</v>
      </c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</row>
    <row r="73" spans="1:24" ht="13.2">
      <c r="A73" s="211">
        <v>3</v>
      </c>
      <c r="B73" s="212">
        <v>1</v>
      </c>
      <c r="C73" s="205"/>
      <c r="D73" s="211">
        <v>6</v>
      </c>
      <c r="E73" s="212">
        <v>1</v>
      </c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</row>
    <row r="74" spans="1:24" ht="13.2">
      <c r="A74" s="211">
        <v>4</v>
      </c>
      <c r="B74" s="212">
        <v>1</v>
      </c>
      <c r="C74" s="205"/>
      <c r="D74" s="211">
        <v>7</v>
      </c>
      <c r="E74" s="212">
        <v>2</v>
      </c>
      <c r="F74" s="205"/>
      <c r="G74" s="205"/>
      <c r="H74" s="205"/>
      <c r="I74" s="205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</row>
    <row r="75" spans="1:24" ht="13.2">
      <c r="A75" s="211">
        <v>5</v>
      </c>
      <c r="B75" s="212">
        <v>1</v>
      </c>
      <c r="C75" s="205"/>
      <c r="D75" s="211">
        <v>8</v>
      </c>
      <c r="E75" s="212">
        <v>2</v>
      </c>
      <c r="F75" s="205"/>
      <c r="G75" s="205"/>
      <c r="H75" s="205"/>
      <c r="I75" s="205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</row>
    <row r="76" spans="1:24" ht="13.2">
      <c r="A76" s="211">
        <v>6</v>
      </c>
      <c r="B76" s="212">
        <v>1</v>
      </c>
      <c r="C76" s="205"/>
      <c r="D76" s="211">
        <v>9</v>
      </c>
      <c r="E76" s="212">
        <v>2</v>
      </c>
      <c r="F76" s="205"/>
      <c r="G76" s="205"/>
      <c r="H76" s="205"/>
      <c r="I76" s="205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</row>
    <row r="77" spans="1:24" ht="13.2">
      <c r="A77" s="211">
        <v>7</v>
      </c>
      <c r="B77" s="212">
        <v>2</v>
      </c>
      <c r="C77" s="205"/>
      <c r="D77" s="211">
        <v>10</v>
      </c>
      <c r="E77" s="212">
        <v>1</v>
      </c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</row>
    <row r="78" spans="1:24" ht="13.2">
      <c r="A78" s="211">
        <v>8</v>
      </c>
      <c r="B78" s="212">
        <v>4</v>
      </c>
      <c r="C78" s="205"/>
      <c r="D78" s="211">
        <v>14</v>
      </c>
      <c r="E78" s="212">
        <v>1</v>
      </c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</row>
    <row r="79" spans="1:24" ht="13.2">
      <c r="A79" s="211">
        <v>11</v>
      </c>
      <c r="B79" s="212">
        <v>2</v>
      </c>
      <c r="C79" s="205"/>
      <c r="D79" s="211">
        <v>16</v>
      </c>
      <c r="E79" s="212">
        <v>2</v>
      </c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</row>
    <row r="80" spans="1:24" ht="13.2">
      <c r="A80" s="211">
        <v>14</v>
      </c>
      <c r="B80" s="212">
        <v>1</v>
      </c>
      <c r="C80" s="205"/>
      <c r="D80" s="211">
        <v>21</v>
      </c>
      <c r="E80" s="212">
        <v>1</v>
      </c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</row>
    <row r="81" spans="1:24" ht="13.2">
      <c r="A81" s="211">
        <v>16</v>
      </c>
      <c r="B81" s="212">
        <v>1</v>
      </c>
      <c r="C81" s="205"/>
      <c r="D81" s="211">
        <v>24</v>
      </c>
      <c r="E81" s="212">
        <v>1</v>
      </c>
      <c r="F81" s="205"/>
      <c r="G81" s="205"/>
      <c r="H81" s="205"/>
      <c r="I81" s="205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</row>
    <row r="82" spans="1:24" ht="13.2">
      <c r="A82" s="211">
        <v>17</v>
      </c>
      <c r="B82" s="212">
        <v>1</v>
      </c>
      <c r="C82" s="205"/>
      <c r="D82" s="211">
        <v>31</v>
      </c>
      <c r="E82" s="212">
        <v>1</v>
      </c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</row>
    <row r="83" spans="1:24" ht="13.2">
      <c r="A83" s="211">
        <v>19</v>
      </c>
      <c r="B83" s="212">
        <v>3</v>
      </c>
      <c r="C83" s="205"/>
      <c r="D83" s="214" t="s">
        <v>127</v>
      </c>
      <c r="E83" s="215">
        <v>16</v>
      </c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</row>
    <row r="84" spans="1:24" ht="13.2">
      <c r="A84" s="211">
        <v>21</v>
      </c>
      <c r="B84" s="212">
        <v>1</v>
      </c>
      <c r="C84" s="205"/>
      <c r="D84" s="205"/>
      <c r="E84" s="205"/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</row>
    <row r="85" spans="1:24" ht="13.2">
      <c r="A85" s="214" t="s">
        <v>127</v>
      </c>
      <c r="B85" s="215">
        <v>21</v>
      </c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</row>
    <row r="86" spans="1:24" ht="13.2">
      <c r="A86" s="205"/>
      <c r="B86" s="205"/>
      <c r="C86" s="205"/>
      <c r="D86" s="205"/>
      <c r="E86" s="205"/>
      <c r="F86" s="205"/>
      <c r="G86" s="205"/>
      <c r="H86" s="205"/>
      <c r="I86" s="205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</row>
    <row r="87" spans="1:24" ht="13.2">
      <c r="A87" s="205"/>
      <c r="B87" s="205"/>
      <c r="C87" s="205"/>
      <c r="D87" s="205"/>
      <c r="E87" s="205"/>
      <c r="F87" s="205"/>
      <c r="G87" s="205"/>
      <c r="H87" s="205"/>
      <c r="I87" s="205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</row>
    <row r="88" spans="1:24" ht="15.75" customHeight="1">
      <c r="A88" s="426" t="s">
        <v>1088</v>
      </c>
      <c r="B88" s="419"/>
      <c r="C88" s="419"/>
      <c r="D88" s="419"/>
      <c r="E88" s="419"/>
      <c r="F88" s="419"/>
      <c r="G88" s="417"/>
      <c r="H88" s="213" t="s">
        <v>982</v>
      </c>
      <c r="I88" s="226" t="s">
        <v>1042</v>
      </c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</row>
    <row r="89" spans="1:24" ht="26.4">
      <c r="A89" s="227" t="s">
        <v>976</v>
      </c>
      <c r="B89" s="227" t="s">
        <v>977</v>
      </c>
      <c r="C89" s="228" t="s">
        <v>978</v>
      </c>
      <c r="D89" s="228" t="s">
        <v>979</v>
      </c>
      <c r="E89" s="227" t="s">
        <v>153</v>
      </c>
      <c r="F89" s="97" t="s">
        <v>980</v>
      </c>
      <c r="G89" s="229" t="s">
        <v>981</v>
      </c>
      <c r="H89" s="230" t="s">
        <v>1077</v>
      </c>
      <c r="I89" s="100">
        <v>1253</v>
      </c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</row>
    <row r="90" spans="1:24" ht="13.2">
      <c r="A90" s="206">
        <v>15</v>
      </c>
      <c r="B90" s="207">
        <v>1500</v>
      </c>
      <c r="C90" s="208">
        <f t="shared" ref="C90:C92" si="22">B90/A90</f>
        <v>100</v>
      </c>
      <c r="D90" s="207">
        <v>6</v>
      </c>
      <c r="E90" s="231">
        <f t="shared" ref="E90:E92" si="23">D90/$B$85</f>
        <v>0.2857142857142857</v>
      </c>
      <c r="F90" s="232">
        <f t="shared" ref="F90:F92" si="24">B90*D90</f>
        <v>9000</v>
      </c>
      <c r="G90" s="233"/>
      <c r="H90" s="230" t="s">
        <v>987</v>
      </c>
      <c r="I90" s="234">
        <v>125</v>
      </c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</row>
    <row r="91" spans="1:24" ht="13.2">
      <c r="A91" s="206">
        <v>20</v>
      </c>
      <c r="B91" s="207">
        <v>2200</v>
      </c>
      <c r="C91" s="208">
        <f t="shared" si="22"/>
        <v>110</v>
      </c>
      <c r="D91" s="207">
        <v>1</v>
      </c>
      <c r="E91" s="231">
        <f t="shared" si="23"/>
        <v>4.7619047619047616E-2</v>
      </c>
      <c r="F91" s="232">
        <f t="shared" si="24"/>
        <v>2200</v>
      </c>
      <c r="G91" s="235"/>
      <c r="H91" s="230" t="s">
        <v>1078</v>
      </c>
      <c r="I91" s="100">
        <v>133071</v>
      </c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</row>
    <row r="92" spans="1:24" ht="13.2">
      <c r="A92" s="206">
        <v>25</v>
      </c>
      <c r="B92" s="207">
        <v>3200</v>
      </c>
      <c r="C92" s="208">
        <f t="shared" si="22"/>
        <v>128</v>
      </c>
      <c r="D92" s="207">
        <v>0</v>
      </c>
      <c r="E92" s="231">
        <f t="shared" si="23"/>
        <v>0</v>
      </c>
      <c r="F92" s="232">
        <f t="shared" si="24"/>
        <v>0</v>
      </c>
      <c r="G92" s="236"/>
      <c r="H92" s="205"/>
      <c r="I92" s="100">
        <v>1686003</v>
      </c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</row>
    <row r="93" spans="1:24" ht="13.2">
      <c r="A93" s="205"/>
      <c r="B93" s="205"/>
      <c r="C93" s="205"/>
      <c r="D93" s="237" t="s">
        <v>990</v>
      </c>
      <c r="E93" s="238">
        <f t="shared" ref="E93:F93" si="25">SUM(E90:E92)</f>
        <v>0.33333333333333331</v>
      </c>
      <c r="F93" s="239">
        <f t="shared" si="25"/>
        <v>11200</v>
      </c>
      <c r="G93" s="240">
        <f>F93/I91</f>
        <v>8.4165595809755689E-2</v>
      </c>
      <c r="H93" s="240">
        <f>F93/I92</f>
        <v>6.6429300540983612E-3</v>
      </c>
      <c r="I93" s="205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</row>
    <row r="94" spans="1:24" ht="13.2">
      <c r="A94" s="205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</row>
    <row r="95" spans="1:24" ht="15.75" customHeight="1">
      <c r="A95" s="426" t="s">
        <v>1089</v>
      </c>
      <c r="B95" s="419"/>
      <c r="C95" s="419"/>
      <c r="D95" s="419"/>
      <c r="E95" s="419"/>
      <c r="F95" s="419"/>
      <c r="G95" s="417"/>
      <c r="H95" s="213" t="s">
        <v>982</v>
      </c>
      <c r="I95" s="226" t="s">
        <v>1042</v>
      </c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</row>
    <row r="96" spans="1:24" ht="26.4">
      <c r="A96" s="227" t="s">
        <v>976</v>
      </c>
      <c r="B96" s="227" t="s">
        <v>977</v>
      </c>
      <c r="C96" s="228" t="s">
        <v>978</v>
      </c>
      <c r="D96" s="228" t="s">
        <v>979</v>
      </c>
      <c r="E96" s="227" t="s">
        <v>153</v>
      </c>
      <c r="F96" s="97" t="s">
        <v>980</v>
      </c>
      <c r="G96" s="229" t="s">
        <v>981</v>
      </c>
      <c r="H96" s="230" t="s">
        <v>1077</v>
      </c>
      <c r="I96" s="100">
        <v>1253</v>
      </c>
      <c r="J96" s="205"/>
      <c r="K96" s="205"/>
      <c r="L96" s="225">
        <v>45833</v>
      </c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</row>
    <row r="97" spans="1:24" ht="26.4">
      <c r="A97" s="206">
        <v>20</v>
      </c>
      <c r="B97" s="207">
        <v>2000</v>
      </c>
      <c r="C97" s="208">
        <f t="shared" ref="C97:C99" si="26">B97/A97</f>
        <v>100</v>
      </c>
      <c r="D97" s="207">
        <v>0</v>
      </c>
      <c r="E97" s="231">
        <f t="shared" ref="E97:E99" si="27">D97/$B$85</f>
        <v>0</v>
      </c>
      <c r="F97" s="232">
        <f t="shared" ref="F97:F99" si="28">B97*D97</f>
        <v>0</v>
      </c>
      <c r="G97" s="233"/>
      <c r="H97" s="230" t="s">
        <v>987</v>
      </c>
      <c r="I97" s="234">
        <v>125</v>
      </c>
      <c r="J97" s="205"/>
      <c r="K97" s="205"/>
      <c r="L97" s="227" t="s">
        <v>976</v>
      </c>
      <c r="M97" s="227" t="s">
        <v>977</v>
      </c>
      <c r="N97" s="228" t="s">
        <v>978</v>
      </c>
      <c r="O97" s="228" t="s">
        <v>979</v>
      </c>
      <c r="P97" s="227" t="s">
        <v>153</v>
      </c>
      <c r="Q97" s="205"/>
      <c r="R97" s="205"/>
      <c r="S97" s="205"/>
      <c r="T97" s="205"/>
      <c r="U97" s="205"/>
      <c r="V97" s="205"/>
      <c r="W97" s="205"/>
      <c r="X97" s="205"/>
    </row>
    <row r="98" spans="1:24" ht="13.2">
      <c r="A98" s="206">
        <v>25</v>
      </c>
      <c r="B98" s="207">
        <v>2900</v>
      </c>
      <c r="C98" s="208">
        <f t="shared" si="26"/>
        <v>116</v>
      </c>
      <c r="D98" s="207">
        <v>1</v>
      </c>
      <c r="E98" s="231">
        <f t="shared" si="27"/>
        <v>4.7619047619047616E-2</v>
      </c>
      <c r="F98" s="232">
        <f t="shared" si="28"/>
        <v>2900</v>
      </c>
      <c r="G98" s="235"/>
      <c r="H98" s="230" t="s">
        <v>1078</v>
      </c>
      <c r="I98" s="100">
        <v>133071</v>
      </c>
      <c r="J98" s="205"/>
      <c r="K98" s="205"/>
      <c r="L98" s="206">
        <v>15</v>
      </c>
      <c r="M98" s="207">
        <v>1500</v>
      </c>
      <c r="N98" s="208">
        <f t="shared" ref="N98:N100" si="29">M98/L98</f>
        <v>100</v>
      </c>
      <c r="O98" s="207">
        <v>3</v>
      </c>
      <c r="P98" s="231">
        <f t="shared" ref="P98:P100" si="30">O98/$E$83</f>
        <v>0.1875</v>
      </c>
      <c r="Q98" s="205"/>
      <c r="R98" s="205"/>
      <c r="S98" s="205"/>
      <c r="T98" s="205"/>
      <c r="U98" s="205"/>
      <c r="V98" s="205"/>
      <c r="W98" s="205"/>
      <c r="X98" s="205"/>
    </row>
    <row r="99" spans="1:24" ht="13.2">
      <c r="A99" s="206">
        <v>30</v>
      </c>
      <c r="B99" s="207">
        <v>3900</v>
      </c>
      <c r="C99" s="208">
        <f t="shared" si="26"/>
        <v>130</v>
      </c>
      <c r="D99" s="207">
        <v>0</v>
      </c>
      <c r="E99" s="231">
        <f t="shared" si="27"/>
        <v>0</v>
      </c>
      <c r="F99" s="232">
        <f t="shared" si="28"/>
        <v>0</v>
      </c>
      <c r="G99" s="236"/>
      <c r="H99" s="205"/>
      <c r="I99" s="100">
        <v>1686003</v>
      </c>
      <c r="J99" s="205"/>
      <c r="K99" s="205"/>
      <c r="L99" s="206">
        <v>20</v>
      </c>
      <c r="M99" s="207">
        <v>2200</v>
      </c>
      <c r="N99" s="208">
        <f t="shared" si="29"/>
        <v>110</v>
      </c>
      <c r="O99" s="207">
        <v>2</v>
      </c>
      <c r="P99" s="231">
        <f t="shared" si="30"/>
        <v>0.125</v>
      </c>
      <c r="Q99" s="205"/>
      <c r="R99" s="205"/>
      <c r="S99" s="205"/>
      <c r="T99" s="205"/>
      <c r="U99" s="205"/>
      <c r="V99" s="205"/>
      <c r="W99" s="205"/>
      <c r="X99" s="205"/>
    </row>
    <row r="100" spans="1:24" ht="13.2">
      <c r="A100" s="205"/>
      <c r="B100" s="205"/>
      <c r="C100" s="205"/>
      <c r="D100" s="237" t="s">
        <v>990</v>
      </c>
      <c r="E100" s="238">
        <f t="shared" ref="E100:F100" si="31">SUM(E97:E99)</f>
        <v>4.7619047619047616E-2</v>
      </c>
      <c r="F100" s="239">
        <f t="shared" si="31"/>
        <v>2900</v>
      </c>
      <c r="G100" s="240">
        <f>F100/I98</f>
        <v>2.1792877486454601E-2</v>
      </c>
      <c r="H100" s="240">
        <f>F100/I99</f>
        <v>1.7200443890076115E-3</v>
      </c>
      <c r="I100" s="205"/>
      <c r="J100" s="205"/>
      <c r="K100" s="205"/>
      <c r="L100" s="206">
        <v>25</v>
      </c>
      <c r="M100" s="207">
        <v>3200</v>
      </c>
      <c r="N100" s="208">
        <f t="shared" si="29"/>
        <v>128</v>
      </c>
      <c r="O100" s="207">
        <v>1</v>
      </c>
      <c r="P100" s="231">
        <f t="shared" si="30"/>
        <v>6.25E-2</v>
      </c>
      <c r="Q100" s="205"/>
      <c r="R100" s="205"/>
      <c r="S100" s="205"/>
      <c r="T100" s="205"/>
      <c r="U100" s="205"/>
      <c r="V100" s="205"/>
      <c r="W100" s="205"/>
      <c r="X100" s="205"/>
    </row>
    <row r="101" spans="1:24" ht="13.2">
      <c r="A101" s="205"/>
      <c r="B101" s="205"/>
      <c r="C101" s="205"/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37" t="s">
        <v>990</v>
      </c>
      <c r="P101" s="238">
        <f>SUM(P98:P100)</f>
        <v>0.375</v>
      </c>
      <c r="Q101" s="205"/>
      <c r="R101" s="205"/>
      <c r="S101" s="205"/>
      <c r="T101" s="205"/>
      <c r="U101" s="205"/>
      <c r="V101" s="205"/>
      <c r="W101" s="205"/>
      <c r="X101" s="205"/>
    </row>
    <row r="102" spans="1:24" ht="13.2">
      <c r="A102" s="205"/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spans="1:24" ht="13.8">
      <c r="A103" s="205"/>
      <c r="B103" s="205"/>
      <c r="C103" s="205"/>
      <c r="D103" s="205"/>
      <c r="E103" s="205"/>
      <c r="F103" s="205"/>
      <c r="G103" s="205"/>
      <c r="H103" s="205"/>
      <c r="I103" s="205"/>
      <c r="J103" s="205"/>
      <c r="K103" s="205"/>
      <c r="L103" s="426" t="s">
        <v>1079</v>
      </c>
      <c r="M103" s="419"/>
      <c r="N103" s="419"/>
      <c r="O103" s="419"/>
      <c r="P103" s="417"/>
      <c r="Q103" s="205"/>
      <c r="R103" s="205"/>
      <c r="S103" s="205"/>
      <c r="T103" s="205"/>
      <c r="U103" s="205"/>
      <c r="V103" s="205"/>
      <c r="W103" s="205"/>
      <c r="X103" s="205"/>
    </row>
    <row r="104" spans="1:24" ht="26.4">
      <c r="A104" s="205"/>
      <c r="B104" s="205"/>
      <c r="C104" s="205"/>
      <c r="D104" s="205"/>
      <c r="E104" s="205"/>
      <c r="F104" s="205"/>
      <c r="G104" s="205"/>
      <c r="H104" s="205"/>
      <c r="I104" s="205"/>
      <c r="J104" s="205"/>
      <c r="K104" s="205"/>
      <c r="L104" s="227" t="s">
        <v>976</v>
      </c>
      <c r="M104" s="227" t="s">
        <v>977</v>
      </c>
      <c r="N104" s="228" t="s">
        <v>978</v>
      </c>
      <c r="O104" s="228" t="s">
        <v>979</v>
      </c>
      <c r="P104" s="227" t="s">
        <v>153</v>
      </c>
      <c r="Q104" s="205"/>
      <c r="R104" s="205"/>
      <c r="S104" s="205"/>
      <c r="T104" s="205"/>
      <c r="U104" s="205"/>
      <c r="V104" s="205"/>
      <c r="W104" s="205"/>
      <c r="X104" s="205"/>
    </row>
    <row r="105" spans="1:24" ht="13.2">
      <c r="A105" s="205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6">
        <v>20</v>
      </c>
      <c r="M105" s="207">
        <v>2000</v>
      </c>
      <c r="N105" s="208">
        <f t="shared" ref="N105:N107" si="32">M105/L105</f>
        <v>100</v>
      </c>
      <c r="O105" s="207">
        <v>1</v>
      </c>
      <c r="P105" s="231">
        <f t="shared" ref="P105:P107" si="33">O105/$E$83</f>
        <v>6.25E-2</v>
      </c>
      <c r="Q105" s="205"/>
      <c r="R105" s="205"/>
      <c r="S105" s="205"/>
      <c r="T105" s="205"/>
      <c r="U105" s="205"/>
      <c r="V105" s="205"/>
      <c r="W105" s="205"/>
      <c r="X105" s="205"/>
    </row>
    <row r="106" spans="1:24" ht="13.2">
      <c r="A106" s="205"/>
      <c r="B106" s="205"/>
      <c r="C106" s="205"/>
      <c r="D106" s="205"/>
      <c r="E106" s="205"/>
      <c r="F106" s="205"/>
      <c r="G106" s="205"/>
      <c r="H106" s="205"/>
      <c r="I106" s="205"/>
      <c r="J106" s="205"/>
      <c r="K106" s="205"/>
      <c r="L106" s="206">
        <v>25</v>
      </c>
      <c r="M106" s="207">
        <v>2900</v>
      </c>
      <c r="N106" s="208">
        <f t="shared" si="32"/>
        <v>116</v>
      </c>
      <c r="O106" s="207">
        <v>1</v>
      </c>
      <c r="P106" s="231">
        <f t="shared" si="33"/>
        <v>6.25E-2</v>
      </c>
      <c r="Q106" s="205"/>
      <c r="R106" s="205"/>
      <c r="S106" s="205"/>
      <c r="T106" s="205"/>
      <c r="U106" s="205"/>
      <c r="V106" s="205"/>
      <c r="W106" s="205"/>
      <c r="X106" s="205"/>
    </row>
    <row r="107" spans="1:24" ht="13.2">
      <c r="A107" s="205"/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6">
        <v>30</v>
      </c>
      <c r="M107" s="207">
        <v>3900</v>
      </c>
      <c r="N107" s="208">
        <f t="shared" si="32"/>
        <v>130</v>
      </c>
      <c r="O107" s="207">
        <v>1</v>
      </c>
      <c r="P107" s="231">
        <f t="shared" si="33"/>
        <v>6.25E-2</v>
      </c>
      <c r="Q107" s="205"/>
      <c r="R107" s="205"/>
      <c r="S107" s="205"/>
      <c r="T107" s="205"/>
      <c r="U107" s="205"/>
      <c r="V107" s="205"/>
      <c r="W107" s="205"/>
      <c r="X107" s="205"/>
    </row>
    <row r="108" spans="1:24" ht="13.2">
      <c r="A108" s="205"/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37" t="s">
        <v>990</v>
      </c>
      <c r="P108" s="238">
        <f>SUM(P105:P107)</f>
        <v>0.1875</v>
      </c>
      <c r="Q108" s="205"/>
      <c r="R108" s="205"/>
      <c r="S108" s="205"/>
      <c r="T108" s="205"/>
      <c r="U108" s="205"/>
      <c r="V108" s="205"/>
      <c r="W108" s="205"/>
      <c r="X108" s="205"/>
    </row>
    <row r="109" spans="1:24" ht="13.2">
      <c r="A109" s="205"/>
      <c r="B109" s="205"/>
      <c r="C109" s="205"/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</row>
    <row r="110" spans="1:24" ht="13.2">
      <c r="A110" s="205"/>
      <c r="B110" s="205"/>
      <c r="C110" s="205"/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</row>
    <row r="111" spans="1:24" ht="13.2">
      <c r="A111" s="205"/>
      <c r="B111" s="205"/>
      <c r="C111" s="205"/>
      <c r="D111" s="205"/>
      <c r="E111" s="205"/>
      <c r="F111" s="205"/>
      <c r="G111" s="205"/>
      <c r="H111" s="205"/>
      <c r="I111" s="205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</row>
    <row r="112" spans="1:24" ht="13.2">
      <c r="A112" s="205"/>
      <c r="B112" s="205"/>
      <c r="C112" s="205"/>
      <c r="D112" s="205"/>
      <c r="E112" s="205"/>
      <c r="F112" s="205"/>
      <c r="G112" s="205"/>
      <c r="H112" s="205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</row>
    <row r="113" spans="1:24" ht="13.2">
      <c r="A113" s="205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</row>
    <row r="114" spans="1:24" ht="13.2">
      <c r="A114" s="205"/>
      <c r="B114" s="205"/>
      <c r="C114" s="205"/>
      <c r="D114" s="205"/>
      <c r="E114" s="205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</row>
    <row r="115" spans="1:24" ht="13.2">
      <c r="A115" s="205"/>
      <c r="B115" s="205"/>
      <c r="C115" s="205"/>
      <c r="D115" s="205"/>
      <c r="E115" s="205"/>
      <c r="F115" s="205"/>
      <c r="G115" s="205"/>
      <c r="H115" s="205"/>
      <c r="I115" s="205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</row>
    <row r="116" spans="1:24" ht="13.2">
      <c r="A116" s="205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</row>
    <row r="117" spans="1:24" ht="13.2">
      <c r="A117" s="205"/>
      <c r="B117" s="205"/>
      <c r="C117" s="205"/>
      <c r="D117" s="205"/>
      <c r="E117" s="205"/>
      <c r="F117" s="205"/>
      <c r="G117" s="205"/>
      <c r="H117" s="205"/>
      <c r="I117" s="205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</row>
    <row r="118" spans="1:24" ht="13.2">
      <c r="A118" s="205"/>
      <c r="B118" s="205"/>
      <c r="C118" s="205"/>
      <c r="D118" s="205"/>
      <c r="E118" s="205"/>
      <c r="F118" s="205"/>
      <c r="G118" s="205"/>
      <c r="H118" s="205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</row>
    <row r="119" spans="1:24" ht="13.2">
      <c r="A119" s="205"/>
      <c r="B119" s="205"/>
      <c r="C119" s="205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</row>
    <row r="120" spans="1:24" ht="13.2">
      <c r="A120" s="205"/>
      <c r="B120" s="205"/>
      <c r="C120" s="205"/>
      <c r="D120" s="205"/>
      <c r="E120" s="205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</row>
    <row r="121" spans="1:24" ht="13.2">
      <c r="A121" s="205"/>
      <c r="B121" s="205"/>
      <c r="C121" s="205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</row>
    <row r="122" spans="1:24" ht="13.2">
      <c r="A122" s="205"/>
      <c r="B122" s="205"/>
      <c r="C122" s="205"/>
      <c r="D122" s="205"/>
      <c r="E122" s="205"/>
      <c r="F122" s="205"/>
      <c r="G122" s="205"/>
      <c r="H122" s="205"/>
      <c r="I122" s="205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</row>
    <row r="123" spans="1:24" ht="13.2">
      <c r="A123" s="205"/>
      <c r="B123" s="205"/>
      <c r="C123" s="205"/>
      <c r="D123" s="205"/>
      <c r="E123" s="205"/>
      <c r="F123" s="205"/>
      <c r="G123" s="205"/>
      <c r="H123" s="205"/>
      <c r="I123" s="205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</row>
    <row r="124" spans="1:24" ht="13.2">
      <c r="A124" s="205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</row>
    <row r="125" spans="1:24" ht="13.2">
      <c r="A125" s="205"/>
      <c r="B125" s="205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</row>
    <row r="126" spans="1:24" ht="13.2">
      <c r="A126" s="205"/>
      <c r="B126" s="205"/>
      <c r="C126" s="205"/>
      <c r="D126" s="205"/>
      <c r="E126" s="205"/>
      <c r="F126" s="205"/>
      <c r="G126" s="205"/>
      <c r="H126" s="205"/>
      <c r="I126" s="205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</row>
    <row r="127" spans="1:24" ht="13.2">
      <c r="A127" s="205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</row>
    <row r="128" spans="1:24" ht="13.2">
      <c r="A128" s="205"/>
      <c r="B128" s="205"/>
      <c r="C128" s="205"/>
      <c r="D128" s="205"/>
      <c r="E128" s="205"/>
      <c r="F128" s="205"/>
      <c r="G128" s="205"/>
      <c r="H128" s="205"/>
      <c r="I128" s="205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</row>
    <row r="129" spans="1:24" ht="13.2">
      <c r="A129" s="205"/>
      <c r="B129" s="205"/>
      <c r="C129" s="205"/>
      <c r="D129" s="205"/>
      <c r="E129" s="205"/>
      <c r="F129" s="205"/>
      <c r="G129" s="205"/>
      <c r="H129" s="205"/>
      <c r="I129" s="205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</row>
    <row r="130" spans="1:24" ht="13.2">
      <c r="A130" s="205"/>
      <c r="B130" s="205"/>
      <c r="C130" s="205"/>
      <c r="D130" s="205"/>
      <c r="E130" s="205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</row>
    <row r="131" spans="1:24" ht="13.2">
      <c r="A131" s="205"/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</row>
    <row r="132" spans="1:24" ht="13.2">
      <c r="A132" s="205"/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</row>
    <row r="133" spans="1:24" ht="13.2">
      <c r="A133" s="205"/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</row>
    <row r="134" spans="1:24" ht="13.2">
      <c r="A134" s="205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</row>
    <row r="135" spans="1:24" ht="13.2">
      <c r="A135" s="205"/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</row>
    <row r="136" spans="1:24" ht="13.2">
      <c r="A136" s="205"/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</row>
    <row r="137" spans="1:24" ht="13.2">
      <c r="A137" s="205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</row>
    <row r="138" spans="1:24" ht="13.2">
      <c r="A138" s="205"/>
      <c r="B138" s="205"/>
      <c r="C138" s="205"/>
      <c r="D138" s="205"/>
      <c r="E138" s="205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</row>
    <row r="139" spans="1:24" ht="13.2">
      <c r="A139" s="205"/>
      <c r="B139" s="205"/>
      <c r="C139" s="205"/>
      <c r="D139" s="205"/>
      <c r="E139" s="205"/>
      <c r="F139" s="205"/>
      <c r="G139" s="205"/>
      <c r="H139" s="205"/>
      <c r="I139" s="205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</row>
    <row r="140" spans="1:24" ht="13.2">
      <c r="A140" s="205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</row>
    <row r="141" spans="1:24" ht="13.2">
      <c r="A141" s="205"/>
      <c r="B141" s="205"/>
      <c r="C141" s="205"/>
      <c r="D141" s="205"/>
      <c r="E141" s="205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</row>
    <row r="142" spans="1:24" ht="13.2">
      <c r="A142" s="205"/>
      <c r="B142" s="205"/>
      <c r="C142" s="205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</row>
    <row r="143" spans="1:24" ht="13.2">
      <c r="A143" s="205"/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</row>
    <row r="144" spans="1:24" ht="13.2">
      <c r="A144" s="205"/>
      <c r="B144" s="205"/>
      <c r="C144" s="205"/>
      <c r="D144" s="205"/>
      <c r="E144" s="205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</row>
    <row r="145" spans="1:24" ht="13.2">
      <c r="A145" s="205"/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</row>
    <row r="146" spans="1:24" ht="13.2">
      <c r="A146" s="205"/>
      <c r="B146" s="205"/>
      <c r="C146" s="205"/>
      <c r="D146" s="205"/>
      <c r="E146" s="205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</row>
    <row r="147" spans="1:24" ht="13.2">
      <c r="A147" s="205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</row>
    <row r="148" spans="1:24" ht="13.2">
      <c r="A148" s="205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</row>
    <row r="149" spans="1:24" ht="13.2">
      <c r="A149" s="205"/>
      <c r="B149" s="205"/>
      <c r="C149" s="205"/>
      <c r="D149" s="205"/>
      <c r="E149" s="205"/>
      <c r="F149" s="205"/>
      <c r="G149" s="205"/>
      <c r="H149" s="205"/>
      <c r="I149" s="205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</row>
    <row r="150" spans="1:24" ht="13.2">
      <c r="A150" s="205"/>
      <c r="B150" s="205"/>
      <c r="C150" s="205"/>
      <c r="D150" s="205"/>
      <c r="E150" s="205"/>
      <c r="F150" s="205"/>
      <c r="G150" s="205"/>
      <c r="H150" s="205"/>
      <c r="I150" s="205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</row>
    <row r="151" spans="1:24" ht="13.2">
      <c r="A151" s="205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</row>
    <row r="152" spans="1:24" ht="13.2">
      <c r="A152" s="205"/>
      <c r="B152" s="205"/>
      <c r="C152" s="205"/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</row>
    <row r="153" spans="1:24" ht="13.2">
      <c r="A153" s="205"/>
      <c r="B153" s="205"/>
      <c r="C153" s="205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</row>
    <row r="154" spans="1:24" ht="13.2">
      <c r="A154" s="205"/>
      <c r="B154" s="205"/>
      <c r="C154" s="205"/>
      <c r="D154" s="205"/>
      <c r="E154" s="205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</row>
    <row r="155" spans="1:24" ht="13.2">
      <c r="A155" s="205"/>
      <c r="B155" s="205"/>
      <c r="C155" s="205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</row>
    <row r="156" spans="1:24" ht="13.2">
      <c r="A156" s="205"/>
      <c r="B156" s="205"/>
      <c r="C156" s="205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</row>
    <row r="157" spans="1:24" ht="13.2">
      <c r="A157" s="205"/>
      <c r="B157" s="205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</row>
    <row r="158" spans="1:24" ht="13.2">
      <c r="A158" s="205"/>
      <c r="B158" s="205"/>
      <c r="C158" s="205"/>
      <c r="D158" s="205"/>
      <c r="E158" s="205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</row>
    <row r="159" spans="1:24" ht="13.2">
      <c r="A159" s="205"/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</row>
    <row r="160" spans="1:24" ht="13.2">
      <c r="A160" s="205"/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</row>
    <row r="161" spans="1:24" ht="13.2">
      <c r="A161" s="205"/>
      <c r="B161" s="205"/>
      <c r="C161" s="205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</row>
    <row r="162" spans="1:24" ht="13.2">
      <c r="A162" s="205"/>
      <c r="B162" s="205"/>
      <c r="C162" s="205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</row>
    <row r="163" spans="1:24" ht="13.2">
      <c r="A163" s="205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</row>
    <row r="164" spans="1:24" ht="13.2">
      <c r="A164" s="205"/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</row>
    <row r="165" spans="1:24" ht="13.2">
      <c r="A165" s="205"/>
      <c r="B165" s="205"/>
      <c r="C165" s="205"/>
      <c r="D165" s="205"/>
      <c r="E165" s="205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</row>
    <row r="166" spans="1:24" ht="13.2">
      <c r="A166" s="205"/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</row>
    <row r="167" spans="1:24" ht="13.2">
      <c r="A167" s="205"/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</row>
    <row r="168" spans="1:24" ht="13.2">
      <c r="A168" s="205"/>
      <c r="B168" s="205"/>
      <c r="C168" s="205"/>
      <c r="D168" s="205"/>
      <c r="E168" s="205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</row>
    <row r="169" spans="1:24" ht="13.2">
      <c r="A169" s="205"/>
      <c r="B169" s="205"/>
      <c r="C169" s="205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</row>
    <row r="170" spans="1:24" ht="13.2">
      <c r="A170" s="205"/>
      <c r="B170" s="205"/>
      <c r="C170" s="205"/>
      <c r="D170" s="205"/>
      <c r="E170" s="205"/>
      <c r="F170" s="205"/>
      <c r="G170" s="205"/>
      <c r="H170" s="205"/>
      <c r="I170" s="205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</row>
    <row r="171" spans="1:24" ht="13.2">
      <c r="A171" s="205"/>
      <c r="B171" s="205"/>
      <c r="C171" s="205"/>
      <c r="D171" s="205"/>
      <c r="E171" s="205"/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</row>
    <row r="172" spans="1:24" ht="13.2">
      <c r="A172" s="205"/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</row>
    <row r="173" spans="1:24" ht="13.2">
      <c r="A173" s="205"/>
      <c r="B173" s="205"/>
      <c r="C173" s="205"/>
      <c r="D173" s="205"/>
      <c r="E173" s="205"/>
      <c r="F173" s="205"/>
      <c r="G173" s="205"/>
      <c r="H173" s="205"/>
      <c r="I173" s="205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</row>
    <row r="174" spans="1:24" ht="13.2">
      <c r="A174" s="205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</row>
    <row r="175" spans="1:24" ht="13.2">
      <c r="A175" s="205"/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</row>
    <row r="176" spans="1:24" ht="13.2">
      <c r="A176" s="205"/>
      <c r="B176" s="205"/>
      <c r="C176" s="205"/>
      <c r="D176" s="205"/>
      <c r="E176" s="205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</row>
    <row r="177" spans="1:24" ht="13.2">
      <c r="A177" s="205"/>
      <c r="B177" s="205"/>
      <c r="C177" s="205"/>
      <c r="D177" s="205"/>
      <c r="E177" s="205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</row>
    <row r="178" spans="1:24" ht="13.2">
      <c r="A178" s="205"/>
      <c r="B178" s="205"/>
      <c r="C178" s="205"/>
      <c r="D178" s="205"/>
      <c r="E178" s="205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</row>
    <row r="179" spans="1:24" ht="13.2">
      <c r="A179" s="205"/>
      <c r="B179" s="205"/>
      <c r="C179" s="205"/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</row>
    <row r="180" spans="1:24" ht="13.2">
      <c r="A180" s="205"/>
      <c r="B180" s="205"/>
      <c r="C180" s="205"/>
      <c r="D180" s="205"/>
      <c r="E180" s="205"/>
      <c r="F180" s="205"/>
      <c r="G180" s="205"/>
      <c r="H180" s="205"/>
      <c r="I180" s="205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</row>
    <row r="181" spans="1:24" ht="13.2">
      <c r="A181" s="205"/>
      <c r="B181" s="205"/>
      <c r="C181" s="205"/>
      <c r="D181" s="205"/>
      <c r="E181" s="205"/>
      <c r="F181" s="205"/>
      <c r="G181" s="205"/>
      <c r="H181" s="205"/>
      <c r="I181" s="205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</row>
    <row r="182" spans="1:24" ht="13.2">
      <c r="A182" s="205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</row>
    <row r="183" spans="1:24" ht="13.2">
      <c r="A183" s="205"/>
      <c r="B183" s="205"/>
      <c r="C183" s="205"/>
      <c r="D183" s="205"/>
      <c r="E183" s="205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</row>
    <row r="184" spans="1:24" ht="13.2">
      <c r="A184" s="205"/>
      <c r="B184" s="205"/>
      <c r="C184" s="205"/>
      <c r="D184" s="205"/>
      <c r="E184" s="205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</row>
    <row r="185" spans="1:24" ht="13.2">
      <c r="A185" s="205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</row>
    <row r="186" spans="1:24" ht="13.2">
      <c r="A186" s="205"/>
      <c r="B186" s="205"/>
      <c r="C186" s="205"/>
      <c r="D186" s="205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</row>
    <row r="187" spans="1:24" ht="13.2">
      <c r="A187" s="205"/>
      <c r="B187" s="205"/>
      <c r="C187" s="205"/>
      <c r="D187" s="205"/>
      <c r="E187" s="205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</row>
    <row r="188" spans="1:24" ht="13.2">
      <c r="A188" s="205"/>
      <c r="B188" s="205"/>
      <c r="C188" s="205"/>
      <c r="D188" s="205"/>
      <c r="E188" s="205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</row>
    <row r="189" spans="1:24" ht="13.2">
      <c r="A189" s="205"/>
      <c r="B189" s="205"/>
      <c r="C189" s="205"/>
      <c r="D189" s="205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</row>
    <row r="190" spans="1:24" ht="13.2">
      <c r="A190" s="205"/>
      <c r="B190" s="205"/>
      <c r="C190" s="205"/>
      <c r="D190" s="205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</row>
    <row r="191" spans="1:24" ht="13.2">
      <c r="A191" s="205"/>
      <c r="B191" s="205"/>
      <c r="C191" s="205"/>
      <c r="D191" s="205"/>
      <c r="E191" s="205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</row>
    <row r="192" spans="1:24" ht="13.2">
      <c r="A192" s="205"/>
      <c r="B192" s="205"/>
      <c r="C192" s="205"/>
      <c r="D192" s="205"/>
      <c r="E192" s="205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</row>
    <row r="193" spans="1:24" ht="13.2">
      <c r="A193" s="205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</row>
    <row r="194" spans="1:24" ht="13.2">
      <c r="A194" s="205"/>
      <c r="B194" s="205"/>
      <c r="C194" s="205"/>
      <c r="D194" s="205"/>
      <c r="E194" s="205"/>
      <c r="F194" s="205"/>
      <c r="G194" s="205"/>
      <c r="H194" s="205"/>
      <c r="I194" s="205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</row>
    <row r="195" spans="1:24" ht="13.2">
      <c r="A195" s="205"/>
      <c r="B195" s="205"/>
      <c r="C195" s="205"/>
      <c r="D195" s="205"/>
      <c r="E195" s="205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</row>
    <row r="196" spans="1:24" ht="13.2">
      <c r="A196" s="205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</row>
    <row r="197" spans="1:24" ht="13.2">
      <c r="A197" s="205"/>
      <c r="B197" s="205"/>
      <c r="C197" s="205"/>
      <c r="D197" s="205"/>
      <c r="E197" s="205"/>
      <c r="F197" s="205"/>
      <c r="G197" s="205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</row>
    <row r="198" spans="1:24" ht="13.2">
      <c r="A198" s="205"/>
      <c r="B198" s="205"/>
      <c r="C198" s="205"/>
      <c r="D198" s="205"/>
      <c r="E198" s="205"/>
      <c r="F198" s="205"/>
      <c r="G198" s="205"/>
      <c r="H198" s="205"/>
      <c r="I198" s="205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</row>
    <row r="199" spans="1:24" ht="13.2">
      <c r="A199" s="205"/>
      <c r="B199" s="205"/>
      <c r="C199" s="205"/>
      <c r="D199" s="205"/>
      <c r="E199" s="205"/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</row>
    <row r="200" spans="1:24" ht="13.2">
      <c r="A200" s="205"/>
      <c r="B200" s="205"/>
      <c r="C200" s="205"/>
      <c r="D200" s="205"/>
      <c r="E200" s="205"/>
      <c r="F200" s="205"/>
      <c r="G200" s="205"/>
      <c r="H200" s="205"/>
      <c r="I200" s="205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</row>
    <row r="201" spans="1:24" ht="13.2">
      <c r="A201" s="205"/>
      <c r="B201" s="205"/>
      <c r="C201" s="205"/>
      <c r="D201" s="205"/>
      <c r="E201" s="205"/>
      <c r="F201" s="205"/>
      <c r="G201" s="205"/>
      <c r="H201" s="205"/>
      <c r="I201" s="205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</row>
    <row r="202" spans="1:24" ht="13.2">
      <c r="A202" s="205"/>
      <c r="B202" s="205"/>
      <c r="C202" s="205"/>
      <c r="D202" s="205"/>
      <c r="E202" s="205"/>
      <c r="F202" s="205"/>
      <c r="G202" s="205"/>
      <c r="H202" s="205"/>
      <c r="I202" s="205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</row>
    <row r="203" spans="1:24" ht="13.2">
      <c r="A203" s="205"/>
      <c r="B203" s="205"/>
      <c r="C203" s="205"/>
      <c r="D203" s="205"/>
      <c r="E203" s="205"/>
      <c r="F203" s="205"/>
      <c r="G203" s="205"/>
      <c r="H203" s="205"/>
      <c r="I203" s="205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</row>
    <row r="204" spans="1:24" ht="13.2">
      <c r="A204" s="205"/>
      <c r="B204" s="205"/>
      <c r="C204" s="205"/>
      <c r="D204" s="205"/>
      <c r="E204" s="205"/>
      <c r="F204" s="205"/>
      <c r="G204" s="205"/>
      <c r="H204" s="205"/>
      <c r="I204" s="205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</row>
    <row r="205" spans="1:24" ht="13.2">
      <c r="A205" s="205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</row>
    <row r="206" spans="1:24" ht="13.2">
      <c r="A206" s="205"/>
      <c r="B206" s="205"/>
      <c r="C206" s="205"/>
      <c r="D206" s="205"/>
      <c r="E206" s="205"/>
      <c r="F206" s="205"/>
      <c r="G206" s="205"/>
      <c r="H206" s="205"/>
      <c r="I206" s="205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</row>
    <row r="207" spans="1:24" ht="13.2">
      <c r="A207" s="205"/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</row>
    <row r="208" spans="1:24" ht="13.2">
      <c r="A208" s="205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</row>
    <row r="209" spans="1:24" ht="13.2">
      <c r="A209" s="205"/>
      <c r="B209" s="205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</row>
    <row r="210" spans="1:24" ht="13.2">
      <c r="A210" s="205"/>
      <c r="B210" s="205"/>
      <c r="C210" s="205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</row>
    <row r="211" spans="1:24" ht="13.2">
      <c r="A211" s="205"/>
      <c r="B211" s="205"/>
      <c r="C211" s="205"/>
      <c r="D211" s="205"/>
      <c r="E211" s="205"/>
      <c r="F211" s="205"/>
      <c r="G211" s="205"/>
      <c r="H211" s="205"/>
      <c r="I211" s="205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</row>
    <row r="212" spans="1:24" ht="13.2">
      <c r="A212" s="205"/>
      <c r="B212" s="205"/>
      <c r="C212" s="205"/>
      <c r="D212" s="205"/>
      <c r="E212" s="205"/>
      <c r="F212" s="205"/>
      <c r="G212" s="205"/>
      <c r="H212" s="205"/>
      <c r="I212" s="205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</row>
    <row r="213" spans="1:24" ht="13.2">
      <c r="A213" s="205"/>
      <c r="B213" s="205"/>
      <c r="C213" s="205"/>
      <c r="D213" s="205"/>
      <c r="E213" s="205"/>
      <c r="F213" s="205"/>
      <c r="G213" s="205"/>
      <c r="H213" s="205"/>
      <c r="I213" s="205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</row>
    <row r="214" spans="1:24" ht="13.2">
      <c r="A214" s="205"/>
      <c r="B214" s="205"/>
      <c r="C214" s="205"/>
      <c r="D214" s="205"/>
      <c r="E214" s="205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</row>
    <row r="215" spans="1:24" ht="13.2">
      <c r="A215" s="205"/>
      <c r="B215" s="205"/>
      <c r="C215" s="205"/>
      <c r="D215" s="205"/>
      <c r="E215" s="205"/>
      <c r="F215" s="205"/>
      <c r="G215" s="205"/>
      <c r="H215" s="205"/>
      <c r="I215" s="205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</row>
    <row r="216" spans="1:24" ht="13.2">
      <c r="A216" s="205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</row>
    <row r="217" spans="1:24" ht="13.2">
      <c r="A217" s="205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</row>
    <row r="218" spans="1:24" ht="13.2">
      <c r="A218" s="205"/>
      <c r="B218" s="205"/>
      <c r="C218" s="205"/>
      <c r="D218" s="205"/>
      <c r="E218" s="205"/>
      <c r="F218" s="205"/>
      <c r="G218" s="205"/>
      <c r="H218" s="205"/>
      <c r="I218" s="205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</row>
    <row r="219" spans="1:24" ht="13.2">
      <c r="A219" s="205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</row>
    <row r="220" spans="1:24" ht="13.2">
      <c r="A220" s="205"/>
      <c r="B220" s="205"/>
      <c r="C220" s="205"/>
      <c r="D220" s="205"/>
      <c r="E220" s="205"/>
      <c r="F220" s="205"/>
      <c r="G220" s="205"/>
      <c r="H220" s="205"/>
      <c r="I220" s="205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</row>
    <row r="221" spans="1:24" ht="13.2">
      <c r="A221" s="205"/>
      <c r="B221" s="205"/>
      <c r="C221" s="205"/>
      <c r="D221" s="205"/>
      <c r="E221" s="205"/>
      <c r="F221" s="205"/>
      <c r="G221" s="205"/>
      <c r="H221" s="205"/>
      <c r="I221" s="205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</row>
    <row r="222" spans="1:24" ht="13.2">
      <c r="A222" s="205"/>
      <c r="B222" s="205"/>
      <c r="C222" s="205"/>
      <c r="D222" s="205"/>
      <c r="E222" s="205"/>
      <c r="F222" s="205"/>
      <c r="G222" s="205"/>
      <c r="H222" s="205"/>
      <c r="I222" s="205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</row>
    <row r="223" spans="1:24" ht="13.2">
      <c r="A223" s="205"/>
      <c r="B223" s="205"/>
      <c r="C223" s="205"/>
      <c r="D223" s="205"/>
      <c r="E223" s="205"/>
      <c r="F223" s="205"/>
      <c r="G223" s="205"/>
      <c r="H223" s="205"/>
      <c r="I223" s="205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</row>
    <row r="224" spans="1:24" ht="13.2">
      <c r="A224" s="205"/>
      <c r="B224" s="205"/>
      <c r="C224" s="205"/>
      <c r="D224" s="205"/>
      <c r="E224" s="205"/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</row>
    <row r="225" spans="1:24" ht="13.2">
      <c r="A225" s="205"/>
      <c r="B225" s="205"/>
      <c r="C225" s="205"/>
      <c r="D225" s="205"/>
      <c r="E225" s="205"/>
      <c r="F225" s="205"/>
      <c r="G225" s="205"/>
      <c r="H225" s="205"/>
      <c r="I225" s="205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</row>
    <row r="226" spans="1:24" ht="13.2">
      <c r="A226" s="205"/>
      <c r="B226" s="205"/>
      <c r="C226" s="205"/>
      <c r="D226" s="205"/>
      <c r="E226" s="205"/>
      <c r="F226" s="205"/>
      <c r="G226" s="205"/>
      <c r="H226" s="205"/>
      <c r="I226" s="205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</row>
    <row r="227" spans="1:24" ht="13.2">
      <c r="A227" s="205"/>
      <c r="B227" s="205"/>
      <c r="C227" s="205"/>
      <c r="D227" s="205"/>
      <c r="E227" s="205"/>
      <c r="F227" s="205"/>
      <c r="G227" s="205"/>
      <c r="H227" s="205"/>
      <c r="I227" s="205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</row>
    <row r="228" spans="1:24" ht="13.2">
      <c r="A228" s="205"/>
      <c r="B228" s="205"/>
      <c r="C228" s="205"/>
      <c r="D228" s="205"/>
      <c r="E228" s="205"/>
      <c r="F228" s="205"/>
      <c r="G228" s="205"/>
      <c r="H228" s="205"/>
      <c r="I228" s="205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</row>
    <row r="229" spans="1:24" ht="13.2">
      <c r="A229" s="205"/>
      <c r="B229" s="205"/>
      <c r="C229" s="205"/>
      <c r="D229" s="205"/>
      <c r="E229" s="205"/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</row>
    <row r="230" spans="1:24" ht="13.2">
      <c r="A230" s="205"/>
      <c r="B230" s="205"/>
      <c r="C230" s="205"/>
      <c r="D230" s="205"/>
      <c r="E230" s="205"/>
      <c r="F230" s="205"/>
      <c r="G230" s="205"/>
      <c r="H230" s="205"/>
      <c r="I230" s="205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</row>
    <row r="231" spans="1:24" ht="13.2">
      <c r="A231" s="205"/>
      <c r="B231" s="205"/>
      <c r="C231" s="205"/>
      <c r="D231" s="205"/>
      <c r="E231" s="205"/>
      <c r="F231" s="205"/>
      <c r="G231" s="205"/>
      <c r="H231" s="205"/>
      <c r="I231" s="205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</row>
    <row r="232" spans="1:24" ht="13.2">
      <c r="A232" s="205"/>
      <c r="B232" s="205"/>
      <c r="C232" s="205"/>
      <c r="D232" s="205"/>
      <c r="E232" s="205"/>
      <c r="F232" s="205"/>
      <c r="G232" s="205"/>
      <c r="H232" s="205"/>
      <c r="I232" s="205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</row>
    <row r="233" spans="1:24" ht="13.2">
      <c r="A233" s="205"/>
      <c r="B233" s="205"/>
      <c r="C233" s="205"/>
      <c r="D233" s="205"/>
      <c r="E233" s="205"/>
      <c r="F233" s="205"/>
      <c r="G233" s="205"/>
      <c r="H233" s="205"/>
      <c r="I233" s="205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</row>
    <row r="234" spans="1:24" ht="13.2">
      <c r="A234" s="205"/>
      <c r="B234" s="205"/>
      <c r="C234" s="205"/>
      <c r="D234" s="205"/>
      <c r="E234" s="205"/>
      <c r="F234" s="205"/>
      <c r="G234" s="205"/>
      <c r="H234" s="205"/>
      <c r="I234" s="205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</row>
    <row r="235" spans="1:24" ht="13.2">
      <c r="A235" s="205"/>
      <c r="B235" s="205"/>
      <c r="C235" s="205"/>
      <c r="D235" s="205"/>
      <c r="E235" s="205"/>
      <c r="F235" s="205"/>
      <c r="G235" s="205"/>
      <c r="H235" s="205"/>
      <c r="I235" s="205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</row>
    <row r="236" spans="1:24" ht="13.2">
      <c r="A236" s="205"/>
      <c r="B236" s="205"/>
      <c r="C236" s="205"/>
      <c r="D236" s="205"/>
      <c r="E236" s="205"/>
      <c r="F236" s="205"/>
      <c r="G236" s="205"/>
      <c r="H236" s="205"/>
      <c r="I236" s="205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</row>
    <row r="237" spans="1:24" ht="13.2">
      <c r="A237" s="205"/>
      <c r="B237" s="205"/>
      <c r="C237" s="205"/>
      <c r="D237" s="205"/>
      <c r="E237" s="205"/>
      <c r="F237" s="205"/>
      <c r="G237" s="205"/>
      <c r="H237" s="205"/>
      <c r="I237" s="205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</row>
    <row r="238" spans="1:24" ht="13.2">
      <c r="A238" s="205"/>
      <c r="B238" s="205"/>
      <c r="C238" s="205"/>
      <c r="D238" s="205"/>
      <c r="E238" s="205"/>
      <c r="F238" s="205"/>
      <c r="G238" s="205"/>
      <c r="H238" s="205"/>
      <c r="I238" s="205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</row>
    <row r="239" spans="1:24" ht="13.2">
      <c r="A239" s="205"/>
      <c r="B239" s="205"/>
      <c r="C239" s="205"/>
      <c r="D239" s="205"/>
      <c r="E239" s="205"/>
      <c r="F239" s="205"/>
      <c r="G239" s="205"/>
      <c r="H239" s="205"/>
      <c r="I239" s="205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</row>
    <row r="240" spans="1:24" ht="13.2">
      <c r="A240" s="205"/>
      <c r="B240" s="205"/>
      <c r="C240" s="205"/>
      <c r="D240" s="205"/>
      <c r="E240" s="205"/>
      <c r="F240" s="205"/>
      <c r="G240" s="205"/>
      <c r="H240" s="205"/>
      <c r="I240" s="205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</row>
    <row r="241" spans="1:24" ht="13.2">
      <c r="A241" s="205"/>
      <c r="B241" s="205"/>
      <c r="C241" s="205"/>
      <c r="D241" s="205"/>
      <c r="E241" s="205"/>
      <c r="F241" s="205"/>
      <c r="G241" s="205"/>
      <c r="H241" s="205"/>
      <c r="I241" s="205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05"/>
    </row>
    <row r="242" spans="1:24" ht="13.2">
      <c r="A242" s="205"/>
      <c r="B242" s="205"/>
      <c r="C242" s="205"/>
      <c r="D242" s="205"/>
      <c r="E242" s="205"/>
      <c r="F242" s="205"/>
      <c r="G242" s="205"/>
      <c r="H242" s="205"/>
      <c r="I242" s="205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</row>
    <row r="243" spans="1:24" ht="13.2">
      <c r="A243" s="205"/>
      <c r="B243" s="205"/>
      <c r="C243" s="205"/>
      <c r="D243" s="205"/>
      <c r="E243" s="205"/>
      <c r="F243" s="205"/>
      <c r="G243" s="205"/>
      <c r="H243" s="205"/>
      <c r="I243" s="205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</row>
    <row r="244" spans="1:24" ht="13.2">
      <c r="A244" s="205"/>
      <c r="B244" s="205"/>
      <c r="C244" s="205"/>
      <c r="D244" s="205"/>
      <c r="E244" s="205"/>
      <c r="F244" s="205"/>
      <c r="G244" s="205"/>
      <c r="H244" s="205"/>
      <c r="I244" s="205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</row>
    <row r="245" spans="1:24" ht="13.2">
      <c r="A245" s="205"/>
      <c r="B245" s="205"/>
      <c r="C245" s="205"/>
      <c r="D245" s="205"/>
      <c r="E245" s="205"/>
      <c r="F245" s="205"/>
      <c r="G245" s="205"/>
      <c r="H245" s="205"/>
      <c r="I245" s="205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</row>
    <row r="246" spans="1:24" ht="13.2">
      <c r="A246" s="205"/>
      <c r="B246" s="205"/>
      <c r="C246" s="205"/>
      <c r="D246" s="205"/>
      <c r="E246" s="205"/>
      <c r="F246" s="205"/>
      <c r="G246" s="205"/>
      <c r="H246" s="205"/>
      <c r="I246" s="205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</row>
    <row r="247" spans="1:24" ht="13.2">
      <c r="A247" s="205"/>
      <c r="B247" s="205"/>
      <c r="C247" s="205"/>
      <c r="D247" s="205"/>
      <c r="E247" s="205"/>
      <c r="F247" s="205"/>
      <c r="G247" s="205"/>
      <c r="H247" s="205"/>
      <c r="I247" s="205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</row>
    <row r="248" spans="1:24" ht="13.2">
      <c r="A248" s="205"/>
      <c r="B248" s="205"/>
      <c r="C248" s="205"/>
      <c r="D248" s="205"/>
      <c r="E248" s="205"/>
      <c r="F248" s="205"/>
      <c r="G248" s="205"/>
      <c r="H248" s="205"/>
      <c r="I248" s="205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</row>
    <row r="249" spans="1:24" ht="13.2">
      <c r="A249" s="205"/>
      <c r="B249" s="205"/>
      <c r="C249" s="205"/>
      <c r="D249" s="205"/>
      <c r="E249" s="205"/>
      <c r="F249" s="205"/>
      <c r="G249" s="205"/>
      <c r="H249" s="205"/>
      <c r="I249" s="205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</row>
    <row r="250" spans="1:24" ht="13.2">
      <c r="A250" s="205"/>
      <c r="B250" s="205"/>
      <c r="C250" s="205"/>
      <c r="D250" s="205"/>
      <c r="E250" s="205"/>
      <c r="F250" s="205"/>
      <c r="G250" s="205"/>
      <c r="H250" s="205"/>
      <c r="I250" s="205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</row>
    <row r="251" spans="1:24" ht="13.2">
      <c r="A251" s="205"/>
      <c r="B251" s="205"/>
      <c r="C251" s="205"/>
      <c r="D251" s="205"/>
      <c r="E251" s="205"/>
      <c r="F251" s="205"/>
      <c r="G251" s="205"/>
      <c r="H251" s="205"/>
      <c r="I251" s="205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</row>
    <row r="252" spans="1:24" ht="13.2">
      <c r="A252" s="205"/>
      <c r="B252" s="205"/>
      <c r="C252" s="205"/>
      <c r="D252" s="205"/>
      <c r="E252" s="205"/>
      <c r="F252" s="205"/>
      <c r="G252" s="205"/>
      <c r="H252" s="205"/>
      <c r="I252" s="205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</row>
    <row r="253" spans="1:24" ht="13.2">
      <c r="A253" s="205"/>
      <c r="B253" s="205"/>
      <c r="C253" s="205"/>
      <c r="D253" s="205"/>
      <c r="E253" s="205"/>
      <c r="F253" s="205"/>
      <c r="G253" s="205"/>
      <c r="H253" s="205"/>
      <c r="I253" s="205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</row>
    <row r="254" spans="1:24" ht="13.2">
      <c r="A254" s="205"/>
      <c r="B254" s="205"/>
      <c r="C254" s="205"/>
      <c r="D254" s="205"/>
      <c r="E254" s="205"/>
      <c r="F254" s="205"/>
      <c r="G254" s="205"/>
      <c r="H254" s="205"/>
      <c r="I254" s="205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</row>
    <row r="255" spans="1:24" ht="13.2">
      <c r="A255" s="205"/>
      <c r="B255" s="205"/>
      <c r="C255" s="205"/>
      <c r="D255" s="205"/>
      <c r="E255" s="205"/>
      <c r="F255" s="205"/>
      <c r="G255" s="205"/>
      <c r="H255" s="205"/>
      <c r="I255" s="205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</row>
    <row r="256" spans="1:24" ht="13.2">
      <c r="A256" s="205"/>
      <c r="B256" s="205"/>
      <c r="C256" s="205"/>
      <c r="D256" s="205"/>
      <c r="E256" s="205"/>
      <c r="F256" s="205"/>
      <c r="G256" s="205"/>
      <c r="H256" s="205"/>
      <c r="I256" s="205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</row>
    <row r="257" spans="1:24" ht="13.2">
      <c r="A257" s="205"/>
      <c r="B257" s="205"/>
      <c r="C257" s="205"/>
      <c r="D257" s="205"/>
      <c r="E257" s="205"/>
      <c r="F257" s="205"/>
      <c r="G257" s="205"/>
      <c r="H257" s="205"/>
      <c r="I257" s="205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</row>
    <row r="258" spans="1:24" ht="13.2">
      <c r="A258" s="205"/>
      <c r="B258" s="205"/>
      <c r="C258" s="205"/>
      <c r="D258" s="205"/>
      <c r="E258" s="205"/>
      <c r="F258" s="205"/>
      <c r="G258" s="205"/>
      <c r="H258" s="205"/>
      <c r="I258" s="205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</row>
    <row r="259" spans="1:24" ht="13.2">
      <c r="A259" s="205"/>
      <c r="B259" s="205"/>
      <c r="C259" s="205"/>
      <c r="D259" s="205"/>
      <c r="E259" s="205"/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</row>
    <row r="260" spans="1:24" ht="13.2">
      <c r="A260" s="205"/>
      <c r="B260" s="205"/>
      <c r="C260" s="205"/>
      <c r="D260" s="205"/>
      <c r="E260" s="205"/>
      <c r="F260" s="205"/>
      <c r="G260" s="205"/>
      <c r="H260" s="205"/>
      <c r="I260" s="205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</row>
    <row r="261" spans="1:24" ht="13.2">
      <c r="A261" s="205"/>
      <c r="B261" s="205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</row>
    <row r="262" spans="1:24" ht="13.2">
      <c r="A262" s="205"/>
      <c r="B262" s="205"/>
      <c r="C262" s="205"/>
      <c r="D262" s="205"/>
      <c r="E262" s="205"/>
      <c r="F262" s="205"/>
      <c r="G262" s="205"/>
      <c r="H262" s="205"/>
      <c r="I262" s="205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</row>
    <row r="263" spans="1:24" ht="13.2">
      <c r="A263" s="205"/>
      <c r="B263" s="205"/>
      <c r="C263" s="205"/>
      <c r="D263" s="205"/>
      <c r="E263" s="205"/>
      <c r="F263" s="205"/>
      <c r="G263" s="205"/>
      <c r="H263" s="205"/>
      <c r="I263" s="205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</row>
    <row r="264" spans="1:24" ht="13.2">
      <c r="A264" s="205"/>
      <c r="B264" s="205"/>
      <c r="C264" s="205"/>
      <c r="D264" s="205"/>
      <c r="E264" s="205"/>
      <c r="F264" s="205"/>
      <c r="G264" s="205"/>
      <c r="H264" s="205"/>
      <c r="I264" s="205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</row>
    <row r="265" spans="1:24" ht="13.2">
      <c r="A265" s="205"/>
      <c r="B265" s="205"/>
      <c r="C265" s="205"/>
      <c r="D265" s="205"/>
      <c r="E265" s="205"/>
      <c r="F265" s="205"/>
      <c r="G265" s="205"/>
      <c r="H265" s="205"/>
      <c r="I265" s="205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</row>
    <row r="266" spans="1:24" ht="13.2">
      <c r="A266" s="205"/>
      <c r="B266" s="205"/>
      <c r="C266" s="205"/>
      <c r="D266" s="205"/>
      <c r="E266" s="205"/>
      <c r="F266" s="205"/>
      <c r="G266" s="205"/>
      <c r="H266" s="205"/>
      <c r="I266" s="205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</row>
    <row r="267" spans="1:24" ht="13.2">
      <c r="A267" s="205"/>
      <c r="B267" s="205"/>
      <c r="C267" s="205"/>
      <c r="D267" s="205"/>
      <c r="E267" s="205"/>
      <c r="F267" s="205"/>
      <c r="G267" s="205"/>
      <c r="H267" s="205"/>
      <c r="I267" s="205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</row>
    <row r="268" spans="1:24" ht="13.2">
      <c r="A268" s="205"/>
      <c r="B268" s="205"/>
      <c r="C268" s="205"/>
      <c r="D268" s="205"/>
      <c r="E268" s="205"/>
      <c r="F268" s="205"/>
      <c r="G268" s="205"/>
      <c r="H268" s="205"/>
      <c r="I268" s="205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</row>
    <row r="269" spans="1:24" ht="13.2">
      <c r="A269" s="205"/>
      <c r="B269" s="205"/>
      <c r="C269" s="205"/>
      <c r="D269" s="205"/>
      <c r="E269" s="205"/>
      <c r="F269" s="205"/>
      <c r="G269" s="205"/>
      <c r="H269" s="205"/>
      <c r="I269" s="205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</row>
    <row r="270" spans="1:24" ht="13.2">
      <c r="A270" s="205"/>
      <c r="B270" s="205"/>
      <c r="C270" s="205"/>
      <c r="D270" s="205"/>
      <c r="E270" s="205"/>
      <c r="F270" s="205"/>
      <c r="G270" s="205"/>
      <c r="H270" s="205"/>
      <c r="I270" s="205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</row>
    <row r="271" spans="1:24" ht="13.2">
      <c r="A271" s="205"/>
      <c r="B271" s="205"/>
      <c r="C271" s="205"/>
      <c r="D271" s="205"/>
      <c r="E271" s="205"/>
      <c r="F271" s="205"/>
      <c r="G271" s="205"/>
      <c r="H271" s="205"/>
      <c r="I271" s="205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</row>
    <row r="272" spans="1:24" ht="13.2">
      <c r="A272" s="205"/>
      <c r="B272" s="205"/>
      <c r="C272" s="205"/>
      <c r="D272" s="205"/>
      <c r="E272" s="205"/>
      <c r="F272" s="205"/>
      <c r="G272" s="205"/>
      <c r="H272" s="205"/>
      <c r="I272" s="205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</row>
    <row r="273" spans="1:24" ht="13.2">
      <c r="A273" s="205"/>
      <c r="B273" s="205"/>
      <c r="C273" s="205"/>
      <c r="D273" s="205"/>
      <c r="E273" s="205"/>
      <c r="F273" s="205"/>
      <c r="G273" s="205"/>
      <c r="H273" s="205"/>
      <c r="I273" s="205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</row>
    <row r="274" spans="1:24" ht="13.2">
      <c r="A274" s="205"/>
      <c r="B274" s="205"/>
      <c r="C274" s="205"/>
      <c r="D274" s="205"/>
      <c r="E274" s="205"/>
      <c r="F274" s="205"/>
      <c r="G274" s="205"/>
      <c r="H274" s="205"/>
      <c r="I274" s="205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</row>
    <row r="275" spans="1:24" ht="13.2">
      <c r="A275" s="205"/>
      <c r="B275" s="205"/>
      <c r="C275" s="205"/>
      <c r="D275" s="205"/>
      <c r="E275" s="205"/>
      <c r="F275" s="205"/>
      <c r="G275" s="205"/>
      <c r="H275" s="205"/>
      <c r="I275" s="205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</row>
    <row r="276" spans="1:24" ht="13.2">
      <c r="A276" s="205"/>
      <c r="B276" s="205"/>
      <c r="C276" s="205"/>
      <c r="D276" s="205"/>
      <c r="E276" s="205"/>
      <c r="F276" s="205"/>
      <c r="G276" s="205"/>
      <c r="H276" s="205"/>
      <c r="I276" s="205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</row>
    <row r="277" spans="1:24" ht="13.2">
      <c r="A277" s="205"/>
      <c r="B277" s="205"/>
      <c r="C277" s="205"/>
      <c r="D277" s="205"/>
      <c r="E277" s="205"/>
      <c r="F277" s="205"/>
      <c r="G277" s="205"/>
      <c r="H277" s="205"/>
      <c r="I277" s="205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</row>
    <row r="278" spans="1:24" ht="13.2">
      <c r="A278" s="205"/>
      <c r="B278" s="205"/>
      <c r="C278" s="205"/>
      <c r="D278" s="205"/>
      <c r="E278" s="205"/>
      <c r="F278" s="205"/>
      <c r="G278" s="205"/>
      <c r="H278" s="205"/>
      <c r="I278" s="205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</row>
    <row r="279" spans="1:24" ht="13.2">
      <c r="A279" s="205"/>
      <c r="B279" s="205"/>
      <c r="C279" s="205"/>
      <c r="D279" s="205"/>
      <c r="E279" s="205"/>
      <c r="F279" s="205"/>
      <c r="G279" s="205"/>
      <c r="H279" s="205"/>
      <c r="I279" s="205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</row>
    <row r="280" spans="1:24" ht="13.2">
      <c r="A280" s="205"/>
      <c r="B280" s="205"/>
      <c r="C280" s="205"/>
      <c r="D280" s="205"/>
      <c r="E280" s="205"/>
      <c r="F280" s="205"/>
      <c r="G280" s="205"/>
      <c r="H280" s="205"/>
      <c r="I280" s="205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</row>
    <row r="281" spans="1:24" ht="13.2">
      <c r="A281" s="205"/>
      <c r="B281" s="205"/>
      <c r="C281" s="205"/>
      <c r="D281" s="205"/>
      <c r="E281" s="205"/>
      <c r="F281" s="205"/>
      <c r="G281" s="205"/>
      <c r="H281" s="205"/>
      <c r="I281" s="205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</row>
    <row r="282" spans="1:24" ht="13.2">
      <c r="A282" s="205"/>
      <c r="B282" s="205"/>
      <c r="C282" s="205"/>
      <c r="D282" s="205"/>
      <c r="E282" s="205"/>
      <c r="F282" s="205"/>
      <c r="G282" s="205"/>
      <c r="H282" s="205"/>
      <c r="I282" s="205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</row>
    <row r="283" spans="1:24" ht="13.2">
      <c r="A283" s="205"/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</row>
    <row r="284" spans="1:24" ht="13.2">
      <c r="A284" s="205"/>
      <c r="B284" s="205"/>
      <c r="C284" s="205"/>
      <c r="D284" s="205"/>
      <c r="E284" s="205"/>
      <c r="F284" s="205"/>
      <c r="G284" s="205"/>
      <c r="H284" s="205"/>
      <c r="I284" s="205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</row>
    <row r="285" spans="1:24" ht="13.2">
      <c r="A285" s="205"/>
      <c r="B285" s="205"/>
      <c r="C285" s="205"/>
      <c r="D285" s="205"/>
      <c r="E285" s="205"/>
      <c r="F285" s="205"/>
      <c r="G285" s="205"/>
      <c r="H285" s="205"/>
      <c r="I285" s="205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</row>
    <row r="286" spans="1:24" ht="13.2">
      <c r="A286" s="205"/>
      <c r="B286" s="205"/>
      <c r="C286" s="205"/>
      <c r="D286" s="205"/>
      <c r="E286" s="205"/>
      <c r="F286" s="205"/>
      <c r="G286" s="205"/>
      <c r="H286" s="205"/>
      <c r="I286" s="205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</row>
    <row r="287" spans="1:24" ht="13.2">
      <c r="A287" s="205"/>
      <c r="B287" s="205"/>
      <c r="C287" s="205"/>
      <c r="D287" s="205"/>
      <c r="E287" s="205"/>
      <c r="F287" s="205"/>
      <c r="G287" s="205"/>
      <c r="H287" s="205"/>
      <c r="I287" s="205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</row>
    <row r="288" spans="1:24" ht="13.2">
      <c r="A288" s="205"/>
      <c r="B288" s="205"/>
      <c r="C288" s="205"/>
      <c r="D288" s="205"/>
      <c r="E288" s="205"/>
      <c r="F288" s="205"/>
      <c r="G288" s="205"/>
      <c r="H288" s="205"/>
      <c r="I288" s="205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</row>
    <row r="289" spans="1:24" ht="13.2">
      <c r="A289" s="205"/>
      <c r="B289" s="205"/>
      <c r="C289" s="205"/>
      <c r="D289" s="205"/>
      <c r="E289" s="205"/>
      <c r="F289" s="205"/>
      <c r="G289" s="205"/>
      <c r="H289" s="205"/>
      <c r="I289" s="205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</row>
    <row r="290" spans="1:24" ht="13.2">
      <c r="A290" s="205"/>
      <c r="B290" s="205"/>
      <c r="C290" s="205"/>
      <c r="D290" s="205"/>
      <c r="E290" s="205"/>
      <c r="F290" s="205"/>
      <c r="G290" s="205"/>
      <c r="H290" s="205"/>
      <c r="I290" s="205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</row>
    <row r="291" spans="1:24" ht="13.2">
      <c r="A291" s="205"/>
      <c r="B291" s="205"/>
      <c r="C291" s="205"/>
      <c r="D291" s="205"/>
      <c r="E291" s="205"/>
      <c r="F291" s="205"/>
      <c r="G291" s="205"/>
      <c r="H291" s="205"/>
      <c r="I291" s="205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</row>
    <row r="292" spans="1:24" ht="13.2">
      <c r="A292" s="205"/>
      <c r="B292" s="205"/>
      <c r="C292" s="205"/>
      <c r="D292" s="205"/>
      <c r="E292" s="205"/>
      <c r="F292" s="205"/>
      <c r="G292" s="205"/>
      <c r="H292" s="205"/>
      <c r="I292" s="205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</row>
    <row r="293" spans="1:24" ht="13.2">
      <c r="A293" s="205"/>
      <c r="B293" s="205"/>
      <c r="C293" s="205"/>
      <c r="D293" s="205"/>
      <c r="E293" s="205"/>
      <c r="F293" s="205"/>
      <c r="G293" s="205"/>
      <c r="H293" s="205"/>
      <c r="I293" s="205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</row>
    <row r="294" spans="1:24" ht="13.2">
      <c r="A294" s="205"/>
      <c r="B294" s="205"/>
      <c r="C294" s="205"/>
      <c r="D294" s="205"/>
      <c r="E294" s="205"/>
      <c r="F294" s="205"/>
      <c r="G294" s="205"/>
      <c r="H294" s="205"/>
      <c r="I294" s="205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</row>
    <row r="295" spans="1:24" ht="13.2">
      <c r="A295" s="205"/>
      <c r="B295" s="205"/>
      <c r="C295" s="205"/>
      <c r="D295" s="205"/>
      <c r="E295" s="205"/>
      <c r="F295" s="205"/>
      <c r="G295" s="205"/>
      <c r="H295" s="205"/>
      <c r="I295" s="205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</row>
    <row r="296" spans="1:24" ht="13.2">
      <c r="A296" s="205"/>
      <c r="B296" s="205"/>
      <c r="C296" s="205"/>
      <c r="D296" s="205"/>
      <c r="E296" s="205"/>
      <c r="F296" s="205"/>
      <c r="G296" s="205"/>
      <c r="H296" s="205"/>
      <c r="I296" s="205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</row>
    <row r="297" spans="1:24" ht="13.2">
      <c r="A297" s="205"/>
      <c r="B297" s="205"/>
      <c r="C297" s="205"/>
      <c r="D297" s="205"/>
      <c r="E297" s="205"/>
      <c r="F297" s="205"/>
      <c r="G297" s="205"/>
      <c r="H297" s="205"/>
      <c r="I297" s="205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</row>
    <row r="298" spans="1:24" ht="13.2">
      <c r="A298" s="205"/>
      <c r="B298" s="205"/>
      <c r="C298" s="205"/>
      <c r="D298" s="205"/>
      <c r="E298" s="205"/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</row>
    <row r="299" spans="1:24" ht="13.2">
      <c r="A299" s="205"/>
      <c r="B299" s="205"/>
      <c r="C299" s="205"/>
      <c r="D299" s="205"/>
      <c r="E299" s="205"/>
      <c r="F299" s="205"/>
      <c r="G299" s="205"/>
      <c r="H299" s="205"/>
      <c r="I299" s="205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</row>
    <row r="300" spans="1:24" ht="13.2">
      <c r="A300" s="205"/>
      <c r="B300" s="205"/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</row>
    <row r="301" spans="1:24" ht="13.2">
      <c r="A301" s="205"/>
      <c r="B301" s="205"/>
      <c r="C301" s="205"/>
      <c r="D301" s="205"/>
      <c r="E301" s="205"/>
      <c r="F301" s="205"/>
      <c r="G301" s="205"/>
      <c r="H301" s="205"/>
      <c r="I301" s="205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</row>
    <row r="302" spans="1:24" ht="13.2">
      <c r="A302" s="205"/>
      <c r="B302" s="205"/>
      <c r="C302" s="205"/>
      <c r="D302" s="205"/>
      <c r="E302" s="205"/>
      <c r="F302" s="205"/>
      <c r="G302" s="205"/>
      <c r="H302" s="205"/>
      <c r="I302" s="205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</row>
    <row r="303" spans="1:24" ht="13.2">
      <c r="A303" s="205"/>
      <c r="B303" s="205"/>
      <c r="C303" s="205"/>
      <c r="D303" s="205"/>
      <c r="E303" s="205"/>
      <c r="F303" s="205"/>
      <c r="G303" s="205"/>
      <c r="H303" s="205"/>
      <c r="I303" s="205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</row>
    <row r="304" spans="1:24" ht="13.2">
      <c r="A304" s="205"/>
      <c r="B304" s="205"/>
      <c r="C304" s="205"/>
      <c r="D304" s="205"/>
      <c r="E304" s="205"/>
      <c r="F304" s="205"/>
      <c r="G304" s="205"/>
      <c r="H304" s="205"/>
      <c r="I304" s="205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</row>
    <row r="305" spans="1:24" ht="13.2">
      <c r="A305" s="205"/>
      <c r="B305" s="205"/>
      <c r="C305" s="205"/>
      <c r="D305" s="205"/>
      <c r="E305" s="205"/>
      <c r="F305" s="205"/>
      <c r="G305" s="205"/>
      <c r="H305" s="205"/>
      <c r="I305" s="205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  <c r="X305" s="205"/>
    </row>
    <row r="306" spans="1:24" ht="13.2">
      <c r="A306" s="205"/>
      <c r="B306" s="205"/>
      <c r="C306" s="205"/>
      <c r="D306" s="205"/>
      <c r="E306" s="205"/>
      <c r="F306" s="205"/>
      <c r="G306" s="205"/>
      <c r="H306" s="205"/>
      <c r="I306" s="205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  <c r="X306" s="205"/>
    </row>
    <row r="307" spans="1:24" ht="13.2">
      <c r="A307" s="205"/>
      <c r="B307" s="205"/>
      <c r="C307" s="205"/>
      <c r="D307" s="205"/>
      <c r="E307" s="205"/>
      <c r="F307" s="205"/>
      <c r="G307" s="205"/>
      <c r="H307" s="205"/>
      <c r="I307" s="205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  <c r="X307" s="205"/>
    </row>
    <row r="308" spans="1:24" ht="13.2">
      <c r="A308" s="205"/>
      <c r="B308" s="205"/>
      <c r="C308" s="205"/>
      <c r="D308" s="205"/>
      <c r="E308" s="205"/>
      <c r="F308" s="205"/>
      <c r="G308" s="205"/>
      <c r="H308" s="205"/>
      <c r="I308" s="205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</row>
    <row r="309" spans="1:24" ht="13.2">
      <c r="A309" s="205"/>
      <c r="B309" s="205"/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</row>
    <row r="310" spans="1:24" ht="13.2">
      <c r="A310" s="205"/>
      <c r="B310" s="205"/>
      <c r="C310" s="205"/>
      <c r="D310" s="205"/>
      <c r="E310" s="205"/>
      <c r="F310" s="205"/>
      <c r="G310" s="205"/>
      <c r="H310" s="205"/>
      <c r="I310" s="205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  <c r="X310" s="205"/>
    </row>
    <row r="311" spans="1:24" ht="13.2">
      <c r="A311" s="205"/>
      <c r="B311" s="205"/>
      <c r="C311" s="205"/>
      <c r="D311" s="205"/>
      <c r="E311" s="205"/>
      <c r="F311" s="205"/>
      <c r="G311" s="205"/>
      <c r="H311" s="205"/>
      <c r="I311" s="205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  <c r="X311" s="205"/>
    </row>
    <row r="312" spans="1:24" ht="13.2">
      <c r="A312" s="205"/>
      <c r="B312" s="205"/>
      <c r="C312" s="205"/>
      <c r="D312" s="205"/>
      <c r="E312" s="205"/>
      <c r="F312" s="205"/>
      <c r="G312" s="205"/>
      <c r="H312" s="205"/>
      <c r="I312" s="205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  <c r="X312" s="205"/>
    </row>
    <row r="313" spans="1:24" ht="13.2">
      <c r="A313" s="205"/>
      <c r="B313" s="205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  <c r="X313" s="205"/>
    </row>
    <row r="314" spans="1:24" ht="13.2">
      <c r="A314" s="205"/>
      <c r="B314" s="205"/>
      <c r="C314" s="205"/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  <c r="X314" s="205"/>
    </row>
    <row r="315" spans="1:24" ht="13.2">
      <c r="A315" s="205"/>
      <c r="B315" s="205"/>
      <c r="C315" s="205"/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  <c r="X315" s="205"/>
    </row>
    <row r="316" spans="1:24" ht="13.2">
      <c r="A316" s="205"/>
      <c r="B316" s="205"/>
      <c r="C316" s="205"/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  <c r="X316" s="205"/>
    </row>
    <row r="317" spans="1:24" ht="13.2">
      <c r="A317" s="205"/>
      <c r="B317" s="205"/>
      <c r="C317" s="205"/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  <c r="X317" s="205"/>
    </row>
    <row r="318" spans="1:24" ht="13.2">
      <c r="A318" s="205"/>
      <c r="B318" s="205"/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</row>
    <row r="319" spans="1:24" ht="13.2">
      <c r="A319" s="205"/>
      <c r="B319" s="205"/>
      <c r="C319" s="205"/>
      <c r="D319" s="205"/>
      <c r="E319" s="205"/>
      <c r="F319" s="205"/>
      <c r="G319" s="205"/>
      <c r="H319" s="205"/>
      <c r="I319" s="205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  <c r="X319" s="205"/>
    </row>
    <row r="320" spans="1:24" ht="13.2">
      <c r="A320" s="205"/>
      <c r="B320" s="205"/>
      <c r="C320" s="205"/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  <c r="X320" s="205"/>
    </row>
    <row r="321" spans="1:24" ht="13.2">
      <c r="A321" s="205"/>
      <c r="B321" s="205"/>
      <c r="C321" s="205"/>
      <c r="D321" s="205"/>
      <c r="E321" s="205"/>
      <c r="F321" s="205"/>
      <c r="G321" s="205"/>
      <c r="H321" s="205"/>
      <c r="I321" s="205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  <c r="X321" s="205"/>
    </row>
    <row r="322" spans="1:24" ht="13.2">
      <c r="A322" s="205"/>
      <c r="B322" s="205"/>
      <c r="C322" s="205"/>
      <c r="D322" s="205"/>
      <c r="E322" s="205"/>
      <c r="F322" s="205"/>
      <c r="G322" s="205"/>
      <c r="H322" s="205"/>
      <c r="I322" s="205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  <c r="X322" s="205"/>
    </row>
    <row r="323" spans="1:24" ht="13.2">
      <c r="A323" s="205"/>
      <c r="B323" s="205"/>
      <c r="C323" s="205"/>
      <c r="D323" s="205"/>
      <c r="E323" s="205"/>
      <c r="F323" s="205"/>
      <c r="G323" s="205"/>
      <c r="H323" s="205"/>
      <c r="I323" s="205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  <c r="X323" s="205"/>
    </row>
    <row r="324" spans="1:24" ht="13.2">
      <c r="A324" s="205"/>
      <c r="B324" s="205"/>
      <c r="C324" s="205"/>
      <c r="D324" s="205"/>
      <c r="E324" s="205"/>
      <c r="F324" s="205"/>
      <c r="G324" s="205"/>
      <c r="H324" s="205"/>
      <c r="I324" s="205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</row>
    <row r="325" spans="1:24" ht="13.2">
      <c r="A325" s="205"/>
      <c r="B325" s="205"/>
      <c r="C325" s="205"/>
      <c r="D325" s="205"/>
      <c r="E325" s="205"/>
      <c r="F325" s="205"/>
      <c r="G325" s="205"/>
      <c r="H325" s="205"/>
      <c r="I325" s="205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  <c r="X325" s="205"/>
    </row>
    <row r="326" spans="1:24" ht="13.2">
      <c r="A326" s="205"/>
      <c r="B326" s="205"/>
      <c r="C326" s="205"/>
      <c r="D326" s="205"/>
      <c r="E326" s="205"/>
      <c r="F326" s="205"/>
      <c r="G326" s="205"/>
      <c r="H326" s="205"/>
      <c r="I326" s="205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  <c r="X326" s="205"/>
    </row>
    <row r="327" spans="1:24" ht="13.2">
      <c r="A327" s="205"/>
      <c r="B327" s="205"/>
      <c r="C327" s="205"/>
      <c r="D327" s="205"/>
      <c r="E327" s="205"/>
      <c r="F327" s="205"/>
      <c r="G327" s="205"/>
      <c r="H327" s="205"/>
      <c r="I327" s="205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  <c r="X327" s="205"/>
    </row>
    <row r="328" spans="1:24" ht="13.2">
      <c r="A328" s="205"/>
      <c r="B328" s="205"/>
      <c r="C328" s="205"/>
      <c r="D328" s="205"/>
      <c r="E328" s="205"/>
      <c r="F328" s="205"/>
      <c r="G328" s="205"/>
      <c r="H328" s="205"/>
      <c r="I328" s="205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  <c r="X328" s="205"/>
    </row>
    <row r="329" spans="1:24" ht="13.2">
      <c r="A329" s="205"/>
      <c r="B329" s="205"/>
      <c r="C329" s="205"/>
      <c r="D329" s="205"/>
      <c r="E329" s="205"/>
      <c r="F329" s="205"/>
      <c r="G329" s="205"/>
      <c r="H329" s="205"/>
      <c r="I329" s="205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  <c r="X329" s="205"/>
    </row>
    <row r="330" spans="1:24" ht="13.2">
      <c r="A330" s="205"/>
      <c r="B330" s="205"/>
      <c r="C330" s="205"/>
      <c r="D330" s="205"/>
      <c r="E330" s="205"/>
      <c r="F330" s="205"/>
      <c r="G330" s="205"/>
      <c r="H330" s="205"/>
      <c r="I330" s="205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  <c r="X330" s="205"/>
    </row>
    <row r="331" spans="1:24" ht="13.2">
      <c r="A331" s="205"/>
      <c r="B331" s="205"/>
      <c r="C331" s="205"/>
      <c r="D331" s="205"/>
      <c r="E331" s="205"/>
      <c r="F331" s="205"/>
      <c r="G331" s="205"/>
      <c r="H331" s="205"/>
      <c r="I331" s="205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</row>
    <row r="332" spans="1:24" ht="13.2">
      <c r="A332" s="205"/>
      <c r="B332" s="205"/>
      <c r="C332" s="205"/>
      <c r="D332" s="205"/>
      <c r="E332" s="205"/>
      <c r="F332" s="205"/>
      <c r="G332" s="205"/>
      <c r="H332" s="205"/>
      <c r="I332" s="205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</row>
    <row r="333" spans="1:24" ht="13.2">
      <c r="A333" s="205"/>
      <c r="B333" s="205"/>
      <c r="C333" s="205"/>
      <c r="D333" s="205"/>
      <c r="E333" s="205"/>
      <c r="F333" s="205"/>
      <c r="G333" s="205"/>
      <c r="H333" s="205"/>
      <c r="I333" s="205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</row>
    <row r="334" spans="1:24" ht="13.2">
      <c r="A334" s="205"/>
      <c r="B334" s="205"/>
      <c r="C334" s="205"/>
      <c r="D334" s="205"/>
      <c r="E334" s="205"/>
      <c r="F334" s="205"/>
      <c r="G334" s="205"/>
      <c r="H334" s="205"/>
      <c r="I334" s="205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  <c r="X334" s="205"/>
    </row>
    <row r="335" spans="1:24" ht="13.2">
      <c r="A335" s="205"/>
      <c r="B335" s="205"/>
      <c r="C335" s="205"/>
      <c r="D335" s="205"/>
      <c r="E335" s="205"/>
      <c r="F335" s="205"/>
      <c r="G335" s="205"/>
      <c r="H335" s="205"/>
      <c r="I335" s="205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  <c r="X335" s="205"/>
    </row>
    <row r="336" spans="1:24" ht="13.2">
      <c r="A336" s="205"/>
      <c r="B336" s="205"/>
      <c r="C336" s="205"/>
      <c r="D336" s="205"/>
      <c r="E336" s="205"/>
      <c r="F336" s="205"/>
      <c r="G336" s="205"/>
      <c r="H336" s="205"/>
      <c r="I336" s="205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  <c r="X336" s="205"/>
    </row>
    <row r="337" spans="1:24" ht="13.2">
      <c r="A337" s="205"/>
      <c r="B337" s="205"/>
      <c r="C337" s="205"/>
      <c r="D337" s="205"/>
      <c r="E337" s="205"/>
      <c r="F337" s="205"/>
      <c r="G337" s="205"/>
      <c r="H337" s="205"/>
      <c r="I337" s="205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  <c r="X337" s="205"/>
    </row>
    <row r="338" spans="1:24" ht="13.2">
      <c r="A338" s="205"/>
      <c r="B338" s="205"/>
      <c r="C338" s="205"/>
      <c r="D338" s="205"/>
      <c r="E338" s="205"/>
      <c r="F338" s="205"/>
      <c r="G338" s="205"/>
      <c r="H338" s="205"/>
      <c r="I338" s="205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  <c r="X338" s="205"/>
    </row>
    <row r="339" spans="1:24" ht="13.2">
      <c r="A339" s="205"/>
      <c r="B339" s="205"/>
      <c r="C339" s="205"/>
      <c r="D339" s="205"/>
      <c r="E339" s="205"/>
      <c r="F339" s="205"/>
      <c r="G339" s="205"/>
      <c r="H339" s="205"/>
      <c r="I339" s="205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  <c r="X339" s="205"/>
    </row>
    <row r="340" spans="1:24" ht="13.2">
      <c r="A340" s="205"/>
      <c r="B340" s="205"/>
      <c r="C340" s="205"/>
      <c r="D340" s="205"/>
      <c r="E340" s="205"/>
      <c r="F340" s="205"/>
      <c r="G340" s="205"/>
      <c r="H340" s="205"/>
      <c r="I340" s="205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</row>
    <row r="341" spans="1:24" ht="13.2">
      <c r="A341" s="205"/>
      <c r="B341" s="205"/>
      <c r="C341" s="205"/>
      <c r="D341" s="205"/>
      <c r="E341" s="205"/>
      <c r="F341" s="205"/>
      <c r="G341" s="205"/>
      <c r="H341" s="205"/>
      <c r="I341" s="205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  <c r="X341" s="205"/>
    </row>
    <row r="342" spans="1:24" ht="13.2">
      <c r="A342" s="205"/>
      <c r="B342" s="205"/>
      <c r="C342" s="205"/>
      <c r="D342" s="205"/>
      <c r="E342" s="205"/>
      <c r="F342" s="205"/>
      <c r="G342" s="205"/>
      <c r="H342" s="205"/>
      <c r="I342" s="205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</row>
    <row r="343" spans="1:24" ht="13.2">
      <c r="A343" s="205"/>
      <c r="B343" s="205"/>
      <c r="C343" s="205"/>
      <c r="D343" s="205"/>
      <c r="E343" s="205"/>
      <c r="F343" s="205"/>
      <c r="G343" s="205"/>
      <c r="H343" s="205"/>
      <c r="I343" s="205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  <c r="X343" s="205"/>
    </row>
    <row r="344" spans="1:24" ht="13.2">
      <c r="A344" s="205"/>
      <c r="B344" s="205"/>
      <c r="C344" s="205"/>
      <c r="D344" s="205"/>
      <c r="E344" s="205"/>
      <c r="F344" s="205"/>
      <c r="G344" s="205"/>
      <c r="H344" s="205"/>
      <c r="I344" s="205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  <c r="X344" s="205"/>
    </row>
    <row r="345" spans="1:24" ht="13.2">
      <c r="A345" s="205"/>
      <c r="B345" s="205"/>
      <c r="C345" s="205"/>
      <c r="D345" s="205"/>
      <c r="E345" s="205"/>
      <c r="F345" s="205"/>
      <c r="G345" s="205"/>
      <c r="H345" s="205"/>
      <c r="I345" s="205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  <c r="X345" s="205"/>
    </row>
    <row r="346" spans="1:24" ht="13.2">
      <c r="A346" s="205"/>
      <c r="B346" s="205"/>
      <c r="C346" s="205"/>
      <c r="D346" s="205"/>
      <c r="E346" s="205"/>
      <c r="F346" s="205"/>
      <c r="G346" s="205"/>
      <c r="H346" s="205"/>
      <c r="I346" s="205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  <c r="X346" s="205"/>
    </row>
    <row r="347" spans="1:24" ht="13.2">
      <c r="A347" s="205"/>
      <c r="B347" s="205"/>
      <c r="C347" s="205"/>
      <c r="D347" s="205"/>
      <c r="E347" s="205"/>
      <c r="F347" s="205"/>
      <c r="G347" s="205"/>
      <c r="H347" s="205"/>
      <c r="I347" s="205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  <c r="X347" s="205"/>
    </row>
    <row r="348" spans="1:24" ht="13.2">
      <c r="A348" s="205"/>
      <c r="B348" s="205"/>
      <c r="C348" s="205"/>
      <c r="D348" s="205"/>
      <c r="E348" s="205"/>
      <c r="F348" s="205"/>
      <c r="G348" s="205"/>
      <c r="H348" s="205"/>
      <c r="I348" s="205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  <c r="X348" s="205"/>
    </row>
    <row r="349" spans="1:24" ht="13.2">
      <c r="A349" s="205"/>
      <c r="B349" s="205"/>
      <c r="C349" s="205"/>
      <c r="D349" s="205"/>
      <c r="E349" s="205"/>
      <c r="F349" s="205"/>
      <c r="G349" s="205"/>
      <c r="H349" s="205"/>
      <c r="I349" s="205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  <c r="X349" s="205"/>
    </row>
    <row r="350" spans="1:24" ht="13.2">
      <c r="A350" s="205"/>
      <c r="B350" s="205"/>
      <c r="C350" s="205"/>
      <c r="D350" s="205"/>
      <c r="E350" s="205"/>
      <c r="F350" s="205"/>
      <c r="G350" s="205"/>
      <c r="H350" s="205"/>
      <c r="I350" s="205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</row>
    <row r="351" spans="1:24" ht="13.2">
      <c r="A351" s="205"/>
      <c r="B351" s="205"/>
      <c r="C351" s="205"/>
      <c r="D351" s="205"/>
      <c r="E351" s="205"/>
      <c r="F351" s="205"/>
      <c r="G351" s="205"/>
      <c r="H351" s="205"/>
      <c r="I351" s="205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</row>
    <row r="352" spans="1:24" ht="13.2">
      <c r="A352" s="205"/>
      <c r="B352" s="205"/>
      <c r="C352" s="205"/>
      <c r="D352" s="205"/>
      <c r="E352" s="205"/>
      <c r="F352" s="205"/>
      <c r="G352" s="205"/>
      <c r="H352" s="205"/>
      <c r="I352" s="205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</row>
    <row r="353" spans="1:24" ht="13.2">
      <c r="A353" s="205"/>
      <c r="B353" s="205"/>
      <c r="C353" s="205"/>
      <c r="D353" s="205"/>
      <c r="E353" s="205"/>
      <c r="F353" s="205"/>
      <c r="G353" s="205"/>
      <c r="H353" s="205"/>
      <c r="I353" s="205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</row>
    <row r="354" spans="1:24" ht="13.2">
      <c r="A354" s="205"/>
      <c r="B354" s="205"/>
      <c r="C354" s="205"/>
      <c r="D354" s="205"/>
      <c r="E354" s="205"/>
      <c r="F354" s="205"/>
      <c r="G354" s="205"/>
      <c r="H354" s="205"/>
      <c r="I354" s="205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</row>
    <row r="355" spans="1:24" ht="13.2">
      <c r="A355" s="205"/>
      <c r="B355" s="205"/>
      <c r="C355" s="205"/>
      <c r="D355" s="205"/>
      <c r="E355" s="205"/>
      <c r="F355" s="205"/>
      <c r="G355" s="205"/>
      <c r="H355" s="205"/>
      <c r="I355" s="205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  <c r="X355" s="205"/>
    </row>
    <row r="356" spans="1:24" ht="13.2">
      <c r="A356" s="205"/>
      <c r="B356" s="205"/>
      <c r="C356" s="205"/>
      <c r="D356" s="205"/>
      <c r="E356" s="205"/>
      <c r="F356" s="205"/>
      <c r="G356" s="205"/>
      <c r="H356" s="205"/>
      <c r="I356" s="205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</row>
    <row r="357" spans="1:24" ht="13.2">
      <c r="A357" s="205"/>
      <c r="B357" s="205"/>
      <c r="C357" s="205"/>
      <c r="D357" s="205"/>
      <c r="E357" s="205"/>
      <c r="F357" s="205"/>
      <c r="G357" s="205"/>
      <c r="H357" s="205"/>
      <c r="I357" s="205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</row>
    <row r="358" spans="1:24" ht="13.2">
      <c r="A358" s="205"/>
      <c r="B358" s="205"/>
      <c r="C358" s="205"/>
      <c r="D358" s="205"/>
      <c r="E358" s="205"/>
      <c r="F358" s="205"/>
      <c r="G358" s="205"/>
      <c r="H358" s="205"/>
      <c r="I358" s="205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</row>
    <row r="359" spans="1:24" ht="13.2">
      <c r="A359" s="205"/>
      <c r="B359" s="205"/>
      <c r="C359" s="205"/>
      <c r="D359" s="205"/>
      <c r="E359" s="205"/>
      <c r="F359" s="205"/>
      <c r="G359" s="205"/>
      <c r="H359" s="205"/>
      <c r="I359" s="205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  <c r="X359" s="205"/>
    </row>
    <row r="360" spans="1:24" ht="13.2">
      <c r="A360" s="205"/>
      <c r="B360" s="205"/>
      <c r="C360" s="205"/>
      <c r="D360" s="205"/>
      <c r="E360" s="205"/>
      <c r="F360" s="205"/>
      <c r="G360" s="205"/>
      <c r="H360" s="205"/>
      <c r="I360" s="205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  <c r="X360" s="205"/>
    </row>
    <row r="361" spans="1:24" ht="13.2">
      <c r="A361" s="205"/>
      <c r="B361" s="205"/>
      <c r="C361" s="205"/>
      <c r="D361" s="205"/>
      <c r="E361" s="205"/>
      <c r="F361" s="205"/>
      <c r="G361" s="205"/>
      <c r="H361" s="205"/>
      <c r="I361" s="205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  <c r="X361" s="205"/>
    </row>
    <row r="362" spans="1:24" ht="13.2">
      <c r="A362" s="205"/>
      <c r="B362" s="205"/>
      <c r="C362" s="205"/>
      <c r="D362" s="205"/>
      <c r="E362" s="205"/>
      <c r="F362" s="205"/>
      <c r="G362" s="205"/>
      <c r="H362" s="205"/>
      <c r="I362" s="205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  <c r="X362" s="205"/>
    </row>
    <row r="363" spans="1:24" ht="13.2">
      <c r="A363" s="205"/>
      <c r="B363" s="205"/>
      <c r="C363" s="205"/>
      <c r="D363" s="205"/>
      <c r="E363" s="205"/>
      <c r="F363" s="205"/>
      <c r="G363" s="205"/>
      <c r="H363" s="205"/>
      <c r="I363" s="205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  <c r="X363" s="205"/>
    </row>
    <row r="364" spans="1:24" ht="13.2">
      <c r="A364" s="205"/>
      <c r="B364" s="205"/>
      <c r="C364" s="205"/>
      <c r="D364" s="205"/>
      <c r="E364" s="205"/>
      <c r="F364" s="205"/>
      <c r="G364" s="205"/>
      <c r="H364" s="205"/>
      <c r="I364" s="205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  <c r="X364" s="205"/>
    </row>
    <row r="365" spans="1:24" ht="13.2">
      <c r="A365" s="205"/>
      <c r="B365" s="205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</row>
    <row r="366" spans="1:24" ht="13.2">
      <c r="A366" s="205"/>
      <c r="B366" s="205"/>
      <c r="C366" s="205"/>
      <c r="D366" s="205"/>
      <c r="E366" s="205"/>
      <c r="F366" s="205"/>
      <c r="G366" s="205"/>
      <c r="H366" s="205"/>
      <c r="I366" s="205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</row>
    <row r="367" spans="1:24" ht="13.2">
      <c r="A367" s="205"/>
      <c r="B367" s="205"/>
      <c r="C367" s="205"/>
      <c r="D367" s="205"/>
      <c r="E367" s="205"/>
      <c r="F367" s="205"/>
      <c r="G367" s="205"/>
      <c r="H367" s="205"/>
      <c r="I367" s="205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</row>
    <row r="368" spans="1:24" ht="13.2">
      <c r="A368" s="205"/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</row>
    <row r="369" spans="1:24" ht="13.2">
      <c r="A369" s="205"/>
      <c r="B369" s="205"/>
      <c r="C369" s="205"/>
      <c r="D369" s="205"/>
      <c r="E369" s="205"/>
      <c r="F369" s="205"/>
      <c r="G369" s="205"/>
      <c r="H369" s="205"/>
      <c r="I369" s="205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</row>
    <row r="370" spans="1:24" ht="13.2">
      <c r="A370" s="205"/>
      <c r="B370" s="205"/>
      <c r="C370" s="205"/>
      <c r="D370" s="205"/>
      <c r="E370" s="205"/>
      <c r="F370" s="205"/>
      <c r="G370" s="205"/>
      <c r="H370" s="205"/>
      <c r="I370" s="205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</row>
    <row r="371" spans="1:24" ht="13.2">
      <c r="A371" s="205"/>
      <c r="B371" s="205"/>
      <c r="C371" s="205"/>
      <c r="D371" s="205"/>
      <c r="E371" s="205"/>
      <c r="F371" s="205"/>
      <c r="G371" s="205"/>
      <c r="H371" s="205"/>
      <c r="I371" s="205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</row>
    <row r="372" spans="1:24" ht="13.2">
      <c r="A372" s="205"/>
      <c r="B372" s="205"/>
      <c r="C372" s="205"/>
      <c r="D372" s="205"/>
      <c r="E372" s="205"/>
      <c r="F372" s="205"/>
      <c r="G372" s="205"/>
      <c r="H372" s="205"/>
      <c r="I372" s="205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</row>
    <row r="373" spans="1:24" ht="13.2">
      <c r="A373" s="205"/>
      <c r="B373" s="205"/>
      <c r="C373" s="205"/>
      <c r="D373" s="205"/>
      <c r="E373" s="205"/>
      <c r="F373" s="205"/>
      <c r="G373" s="205"/>
      <c r="H373" s="205"/>
      <c r="I373" s="205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</row>
    <row r="374" spans="1:24" ht="13.2">
      <c r="A374" s="205"/>
      <c r="B374" s="205"/>
      <c r="C374" s="205"/>
      <c r="D374" s="205"/>
      <c r="E374" s="205"/>
      <c r="F374" s="205"/>
      <c r="G374" s="205"/>
      <c r="H374" s="205"/>
      <c r="I374" s="205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</row>
    <row r="375" spans="1:24" ht="13.2">
      <c r="A375" s="205"/>
      <c r="B375" s="205"/>
      <c r="C375" s="205"/>
      <c r="D375" s="205"/>
      <c r="E375" s="205"/>
      <c r="F375" s="205"/>
      <c r="G375" s="205"/>
      <c r="H375" s="205"/>
      <c r="I375" s="205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</row>
    <row r="376" spans="1:24" ht="13.2">
      <c r="A376" s="205"/>
      <c r="B376" s="205"/>
      <c r="C376" s="205"/>
      <c r="D376" s="205"/>
      <c r="E376" s="205"/>
      <c r="F376" s="205"/>
      <c r="G376" s="205"/>
      <c r="H376" s="205"/>
      <c r="I376" s="205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</row>
    <row r="377" spans="1:24" ht="13.2">
      <c r="A377" s="205"/>
      <c r="B377" s="205"/>
      <c r="C377" s="205"/>
      <c r="D377" s="205"/>
      <c r="E377" s="205"/>
      <c r="F377" s="205"/>
      <c r="G377" s="205"/>
      <c r="H377" s="205"/>
      <c r="I377" s="205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</row>
    <row r="378" spans="1:24" ht="13.2">
      <c r="A378" s="205"/>
      <c r="B378" s="205"/>
      <c r="C378" s="205"/>
      <c r="D378" s="205"/>
      <c r="E378" s="205"/>
      <c r="F378" s="205"/>
      <c r="G378" s="205"/>
      <c r="H378" s="205"/>
      <c r="I378" s="205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</row>
    <row r="379" spans="1:24" ht="13.2">
      <c r="A379" s="205"/>
      <c r="B379" s="205"/>
      <c r="C379" s="205"/>
      <c r="D379" s="205"/>
      <c r="E379" s="205"/>
      <c r="F379" s="205"/>
      <c r="G379" s="205"/>
      <c r="H379" s="205"/>
      <c r="I379" s="205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</row>
    <row r="380" spans="1:24" ht="13.2">
      <c r="A380" s="205"/>
      <c r="B380" s="205"/>
      <c r="C380" s="205"/>
      <c r="D380" s="205"/>
      <c r="E380" s="205"/>
      <c r="F380" s="205"/>
      <c r="G380" s="205"/>
      <c r="H380" s="205"/>
      <c r="I380" s="205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</row>
    <row r="381" spans="1:24" ht="13.2">
      <c r="A381" s="205"/>
      <c r="B381" s="205"/>
      <c r="C381" s="205"/>
      <c r="D381" s="205"/>
      <c r="E381" s="205"/>
      <c r="F381" s="205"/>
      <c r="G381" s="205"/>
      <c r="H381" s="205"/>
      <c r="I381" s="205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</row>
    <row r="382" spans="1:24" ht="13.2">
      <c r="A382" s="205"/>
      <c r="B382" s="205"/>
      <c r="C382" s="205"/>
      <c r="D382" s="205"/>
      <c r="E382" s="205"/>
      <c r="F382" s="205"/>
      <c r="G382" s="205"/>
      <c r="H382" s="205"/>
      <c r="I382" s="205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</row>
    <row r="383" spans="1:24" ht="13.2">
      <c r="A383" s="205"/>
      <c r="B383" s="205"/>
      <c r="C383" s="205"/>
      <c r="D383" s="205"/>
      <c r="E383" s="205"/>
      <c r="F383" s="205"/>
      <c r="G383" s="205"/>
      <c r="H383" s="205"/>
      <c r="I383" s="205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</row>
    <row r="384" spans="1:24" ht="13.2">
      <c r="A384" s="205"/>
      <c r="B384" s="205"/>
      <c r="C384" s="205"/>
      <c r="D384" s="205"/>
      <c r="E384" s="205"/>
      <c r="F384" s="205"/>
      <c r="G384" s="205"/>
      <c r="H384" s="205"/>
      <c r="I384" s="205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</row>
    <row r="385" spans="1:24" ht="13.2">
      <c r="A385" s="205"/>
      <c r="B385" s="205"/>
      <c r="C385" s="205"/>
      <c r="D385" s="205"/>
      <c r="E385" s="205"/>
      <c r="F385" s="205"/>
      <c r="G385" s="205"/>
      <c r="H385" s="205"/>
      <c r="I385" s="205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</row>
    <row r="386" spans="1:24" ht="13.2">
      <c r="A386" s="205"/>
      <c r="B386" s="205"/>
      <c r="C386" s="205"/>
      <c r="D386" s="205"/>
      <c r="E386" s="205"/>
      <c r="F386" s="205"/>
      <c r="G386" s="205"/>
      <c r="H386" s="205"/>
      <c r="I386" s="205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</row>
    <row r="387" spans="1:24" ht="13.2">
      <c r="A387" s="205"/>
      <c r="B387" s="205"/>
      <c r="C387" s="205"/>
      <c r="D387" s="205"/>
      <c r="E387" s="205"/>
      <c r="F387" s="205"/>
      <c r="G387" s="205"/>
      <c r="H387" s="205"/>
      <c r="I387" s="205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</row>
    <row r="388" spans="1:24" ht="13.2">
      <c r="A388" s="205"/>
      <c r="B388" s="205"/>
      <c r="C388" s="205"/>
      <c r="D388" s="205"/>
      <c r="E388" s="205"/>
      <c r="F388" s="205"/>
      <c r="G388" s="205"/>
      <c r="H388" s="205"/>
      <c r="I388" s="205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</row>
    <row r="389" spans="1:24" ht="13.2">
      <c r="A389" s="205"/>
      <c r="B389" s="205"/>
      <c r="C389" s="205"/>
      <c r="D389" s="205"/>
      <c r="E389" s="205"/>
      <c r="F389" s="205"/>
      <c r="G389" s="205"/>
      <c r="H389" s="205"/>
      <c r="I389" s="205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</row>
    <row r="390" spans="1:24" ht="13.2">
      <c r="A390" s="205"/>
      <c r="B390" s="205"/>
      <c r="C390" s="205"/>
      <c r="D390" s="205"/>
      <c r="E390" s="205"/>
      <c r="F390" s="205"/>
      <c r="G390" s="205"/>
      <c r="H390" s="205"/>
      <c r="I390" s="205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</row>
    <row r="391" spans="1:24" ht="13.2">
      <c r="A391" s="205"/>
      <c r="B391" s="205"/>
      <c r="C391" s="205"/>
      <c r="D391" s="205"/>
      <c r="E391" s="205"/>
      <c r="F391" s="205"/>
      <c r="G391" s="205"/>
      <c r="H391" s="205"/>
      <c r="I391" s="205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</row>
    <row r="392" spans="1:24" ht="13.2">
      <c r="A392" s="205"/>
      <c r="B392" s="205"/>
      <c r="C392" s="205"/>
      <c r="D392" s="205"/>
      <c r="E392" s="205"/>
      <c r="F392" s="205"/>
      <c r="G392" s="205"/>
      <c r="H392" s="205"/>
      <c r="I392" s="205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</row>
    <row r="393" spans="1:24" ht="13.2">
      <c r="A393" s="205"/>
      <c r="B393" s="205"/>
      <c r="C393" s="205"/>
      <c r="D393" s="205"/>
      <c r="E393" s="205"/>
      <c r="F393" s="205"/>
      <c r="G393" s="205"/>
      <c r="H393" s="205"/>
      <c r="I393" s="205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</row>
    <row r="394" spans="1:24" ht="13.2">
      <c r="A394" s="205"/>
      <c r="B394" s="205"/>
      <c r="C394" s="205"/>
      <c r="D394" s="205"/>
      <c r="E394" s="205"/>
      <c r="F394" s="205"/>
      <c r="G394" s="205"/>
      <c r="H394" s="205"/>
      <c r="I394" s="205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</row>
    <row r="395" spans="1:24" ht="13.2">
      <c r="A395" s="205"/>
      <c r="B395" s="205"/>
      <c r="C395" s="205"/>
      <c r="D395" s="205"/>
      <c r="E395" s="205"/>
      <c r="F395" s="205"/>
      <c r="G395" s="205"/>
      <c r="H395" s="205"/>
      <c r="I395" s="205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</row>
    <row r="396" spans="1:24" ht="13.2">
      <c r="A396" s="205"/>
      <c r="B396" s="205"/>
      <c r="C396" s="205"/>
      <c r="D396" s="205"/>
      <c r="E396" s="205"/>
      <c r="F396" s="205"/>
      <c r="G396" s="205"/>
      <c r="H396" s="205"/>
      <c r="I396" s="205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</row>
    <row r="397" spans="1:24" ht="13.2">
      <c r="A397" s="205"/>
      <c r="B397" s="205"/>
      <c r="C397" s="205"/>
      <c r="D397" s="205"/>
      <c r="E397" s="205"/>
      <c r="F397" s="205"/>
      <c r="G397" s="205"/>
      <c r="H397" s="205"/>
      <c r="I397" s="205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</row>
    <row r="398" spans="1:24" ht="13.2">
      <c r="A398" s="205"/>
      <c r="B398" s="205"/>
      <c r="C398" s="205"/>
      <c r="D398" s="205"/>
      <c r="E398" s="205"/>
      <c r="F398" s="205"/>
      <c r="G398" s="205"/>
      <c r="H398" s="205"/>
      <c r="I398" s="205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</row>
    <row r="399" spans="1:24" ht="13.2">
      <c r="A399" s="205"/>
      <c r="B399" s="205"/>
      <c r="C399" s="205"/>
      <c r="D399" s="205"/>
      <c r="E399" s="205"/>
      <c r="F399" s="205"/>
      <c r="G399" s="205"/>
      <c r="H399" s="205"/>
      <c r="I399" s="205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</row>
    <row r="400" spans="1:24" ht="13.2">
      <c r="A400" s="205"/>
      <c r="B400" s="205"/>
      <c r="C400" s="205"/>
      <c r="D400" s="205"/>
      <c r="E400" s="205"/>
      <c r="F400" s="205"/>
      <c r="G400" s="205"/>
      <c r="H400" s="205"/>
      <c r="I400" s="205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</row>
    <row r="401" spans="1:24" ht="13.2">
      <c r="A401" s="205"/>
      <c r="B401" s="205"/>
      <c r="C401" s="205"/>
      <c r="D401" s="205"/>
      <c r="E401" s="205"/>
      <c r="F401" s="205"/>
      <c r="G401" s="205"/>
      <c r="H401" s="205"/>
      <c r="I401" s="205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</row>
    <row r="402" spans="1:24" ht="13.2">
      <c r="A402" s="205"/>
      <c r="B402" s="205"/>
      <c r="C402" s="205"/>
      <c r="D402" s="205"/>
      <c r="E402" s="205"/>
      <c r="F402" s="205"/>
      <c r="G402" s="205"/>
      <c r="H402" s="205"/>
      <c r="I402" s="205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</row>
    <row r="403" spans="1:24" ht="13.2">
      <c r="A403" s="205"/>
      <c r="B403" s="205"/>
      <c r="C403" s="205"/>
      <c r="D403" s="205"/>
      <c r="E403" s="205"/>
      <c r="F403" s="205"/>
      <c r="G403" s="205"/>
      <c r="H403" s="205"/>
      <c r="I403" s="205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</row>
    <row r="404" spans="1:24" ht="13.2">
      <c r="A404" s="205"/>
      <c r="B404" s="205"/>
      <c r="C404" s="205"/>
      <c r="D404" s="205"/>
      <c r="E404" s="205"/>
      <c r="F404" s="205"/>
      <c r="G404" s="205"/>
      <c r="H404" s="205"/>
      <c r="I404" s="205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</row>
    <row r="405" spans="1:24" ht="13.2">
      <c r="A405" s="205"/>
      <c r="B405" s="205"/>
      <c r="C405" s="205"/>
      <c r="D405" s="205"/>
      <c r="E405" s="205"/>
      <c r="F405" s="205"/>
      <c r="G405" s="205"/>
      <c r="H405" s="205"/>
      <c r="I405" s="205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</row>
    <row r="406" spans="1:24" ht="13.2">
      <c r="A406" s="205"/>
      <c r="B406" s="205"/>
      <c r="C406" s="205"/>
      <c r="D406" s="205"/>
      <c r="E406" s="205"/>
      <c r="F406" s="205"/>
      <c r="G406" s="205"/>
      <c r="H406" s="205"/>
      <c r="I406" s="205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</row>
    <row r="407" spans="1:24" ht="13.2">
      <c r="A407" s="205"/>
      <c r="B407" s="205"/>
      <c r="C407" s="205"/>
      <c r="D407" s="205"/>
      <c r="E407" s="205"/>
      <c r="F407" s="205"/>
      <c r="G407" s="205"/>
      <c r="H407" s="205"/>
      <c r="I407" s="205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</row>
    <row r="408" spans="1:24" ht="13.2">
      <c r="A408" s="205"/>
      <c r="B408" s="205"/>
      <c r="C408" s="205"/>
      <c r="D408" s="205"/>
      <c r="E408" s="205"/>
      <c r="F408" s="205"/>
      <c r="G408" s="205"/>
      <c r="H408" s="205"/>
      <c r="I408" s="205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</row>
    <row r="409" spans="1:24" ht="13.2">
      <c r="A409" s="205"/>
      <c r="B409" s="205"/>
      <c r="C409" s="205"/>
      <c r="D409" s="205"/>
      <c r="E409" s="205"/>
      <c r="F409" s="205"/>
      <c r="G409" s="205"/>
      <c r="H409" s="205"/>
      <c r="I409" s="205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</row>
    <row r="410" spans="1:24" ht="13.2">
      <c r="A410" s="205"/>
      <c r="B410" s="205"/>
      <c r="C410" s="205"/>
      <c r="D410" s="205"/>
      <c r="E410" s="205"/>
      <c r="F410" s="205"/>
      <c r="G410" s="205"/>
      <c r="H410" s="205"/>
      <c r="I410" s="205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</row>
    <row r="411" spans="1:24" ht="13.2">
      <c r="A411" s="205"/>
      <c r="B411" s="205"/>
      <c r="C411" s="205"/>
      <c r="D411" s="205"/>
      <c r="E411" s="205"/>
      <c r="F411" s="205"/>
      <c r="G411" s="205"/>
      <c r="H411" s="205"/>
      <c r="I411" s="205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</row>
    <row r="412" spans="1:24" ht="13.2">
      <c r="A412" s="205"/>
      <c r="B412" s="205"/>
      <c r="C412" s="205"/>
      <c r="D412" s="205"/>
      <c r="E412" s="205"/>
      <c r="F412" s="205"/>
      <c r="G412" s="205"/>
      <c r="H412" s="205"/>
      <c r="I412" s="205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</row>
    <row r="413" spans="1:24" ht="13.2">
      <c r="A413" s="205"/>
      <c r="B413" s="205"/>
      <c r="C413" s="205"/>
      <c r="D413" s="205"/>
      <c r="E413" s="205"/>
      <c r="F413" s="205"/>
      <c r="G413" s="205"/>
      <c r="H413" s="205"/>
      <c r="I413" s="205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</row>
    <row r="414" spans="1:24" ht="13.2">
      <c r="A414" s="205"/>
      <c r="B414" s="205"/>
      <c r="C414" s="205"/>
      <c r="D414" s="205"/>
      <c r="E414" s="205"/>
      <c r="F414" s="205"/>
      <c r="G414" s="205"/>
      <c r="H414" s="205"/>
      <c r="I414" s="205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</row>
    <row r="415" spans="1:24" ht="13.2">
      <c r="A415" s="205"/>
      <c r="B415" s="205"/>
      <c r="C415" s="205"/>
      <c r="D415" s="205"/>
      <c r="E415" s="205"/>
      <c r="F415" s="205"/>
      <c r="G415" s="205"/>
      <c r="H415" s="205"/>
      <c r="I415" s="205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</row>
    <row r="416" spans="1:24" ht="13.2">
      <c r="A416" s="205"/>
      <c r="B416" s="205"/>
      <c r="C416" s="205"/>
      <c r="D416" s="205"/>
      <c r="E416" s="205"/>
      <c r="F416" s="205"/>
      <c r="G416" s="205"/>
      <c r="H416" s="205"/>
      <c r="I416" s="205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</row>
    <row r="417" spans="1:24" ht="13.2">
      <c r="A417" s="205"/>
      <c r="B417" s="205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</row>
    <row r="418" spans="1:24" ht="13.2">
      <c r="A418" s="205"/>
      <c r="B418" s="205"/>
      <c r="C418" s="205"/>
      <c r="D418" s="205"/>
      <c r="E418" s="205"/>
      <c r="F418" s="205"/>
      <c r="G418" s="205"/>
      <c r="H418" s="205"/>
      <c r="I418" s="205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</row>
    <row r="419" spans="1:24" ht="13.2">
      <c r="A419" s="205"/>
      <c r="B419" s="205"/>
      <c r="C419" s="205"/>
      <c r="D419" s="205"/>
      <c r="E419" s="205"/>
      <c r="F419" s="205"/>
      <c r="G419" s="205"/>
      <c r="H419" s="205"/>
      <c r="I419" s="205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</row>
    <row r="420" spans="1:24" ht="13.2">
      <c r="A420" s="205"/>
      <c r="B420" s="205"/>
      <c r="C420" s="205"/>
      <c r="D420" s="205"/>
      <c r="E420" s="205"/>
      <c r="F420" s="205"/>
      <c r="G420" s="205"/>
      <c r="H420" s="205"/>
      <c r="I420" s="205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</row>
    <row r="421" spans="1:24" ht="13.2">
      <c r="A421" s="205"/>
      <c r="B421" s="205"/>
      <c r="C421" s="205"/>
      <c r="D421" s="205"/>
      <c r="E421" s="205"/>
      <c r="F421" s="205"/>
      <c r="G421" s="205"/>
      <c r="H421" s="205"/>
      <c r="I421" s="205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</row>
    <row r="422" spans="1:24" ht="13.2">
      <c r="A422" s="205"/>
      <c r="B422" s="205"/>
      <c r="C422" s="205"/>
      <c r="D422" s="205"/>
      <c r="E422" s="205"/>
      <c r="F422" s="205"/>
      <c r="G422" s="205"/>
      <c r="H422" s="205"/>
      <c r="I422" s="205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</row>
    <row r="423" spans="1:24" ht="13.2">
      <c r="A423" s="205"/>
      <c r="B423" s="205"/>
      <c r="C423" s="205"/>
      <c r="D423" s="205"/>
      <c r="E423" s="205"/>
      <c r="F423" s="205"/>
      <c r="G423" s="205"/>
      <c r="H423" s="205"/>
      <c r="I423" s="205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</row>
    <row r="424" spans="1:24" ht="13.2">
      <c r="A424" s="205"/>
      <c r="B424" s="205"/>
      <c r="C424" s="205"/>
      <c r="D424" s="205"/>
      <c r="E424" s="205"/>
      <c r="F424" s="205"/>
      <c r="G424" s="205"/>
      <c r="H424" s="205"/>
      <c r="I424" s="205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</row>
    <row r="425" spans="1:24" ht="13.2">
      <c r="A425" s="205"/>
      <c r="B425" s="205"/>
      <c r="C425" s="205"/>
      <c r="D425" s="205"/>
      <c r="E425" s="205"/>
      <c r="F425" s="205"/>
      <c r="G425" s="205"/>
      <c r="H425" s="205"/>
      <c r="I425" s="205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</row>
    <row r="426" spans="1:24" ht="13.2">
      <c r="A426" s="205"/>
      <c r="B426" s="205"/>
      <c r="C426" s="205"/>
      <c r="D426" s="205"/>
      <c r="E426" s="205"/>
      <c r="F426" s="205"/>
      <c r="G426" s="205"/>
      <c r="H426" s="205"/>
      <c r="I426" s="205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</row>
    <row r="427" spans="1:24" ht="13.2">
      <c r="A427" s="205"/>
      <c r="B427" s="205"/>
      <c r="C427" s="205"/>
      <c r="D427" s="205"/>
      <c r="E427" s="205"/>
      <c r="F427" s="205"/>
      <c r="G427" s="205"/>
      <c r="H427" s="205"/>
      <c r="I427" s="205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</row>
    <row r="428" spans="1:24" ht="13.2">
      <c r="A428" s="205"/>
      <c r="B428" s="205"/>
      <c r="C428" s="205"/>
      <c r="D428" s="205"/>
      <c r="E428" s="205"/>
      <c r="F428" s="205"/>
      <c r="G428" s="205"/>
      <c r="H428" s="205"/>
      <c r="I428" s="205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</row>
    <row r="429" spans="1:24" ht="13.2">
      <c r="A429" s="205"/>
      <c r="B429" s="205"/>
      <c r="C429" s="205"/>
      <c r="D429" s="205"/>
      <c r="E429" s="205"/>
      <c r="F429" s="205"/>
      <c r="G429" s="205"/>
      <c r="H429" s="205"/>
      <c r="I429" s="205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</row>
    <row r="430" spans="1:24" ht="13.2">
      <c r="A430" s="205"/>
      <c r="B430" s="205"/>
      <c r="C430" s="205"/>
      <c r="D430" s="205"/>
      <c r="E430" s="205"/>
      <c r="F430" s="205"/>
      <c r="G430" s="205"/>
      <c r="H430" s="205"/>
      <c r="I430" s="205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</row>
    <row r="431" spans="1:24" ht="13.2">
      <c r="A431" s="205"/>
      <c r="B431" s="205"/>
      <c r="C431" s="205"/>
      <c r="D431" s="205"/>
      <c r="E431" s="205"/>
      <c r="F431" s="205"/>
      <c r="G431" s="205"/>
      <c r="H431" s="205"/>
      <c r="I431" s="205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</row>
    <row r="432" spans="1:24" ht="13.2">
      <c r="A432" s="205"/>
      <c r="B432" s="205"/>
      <c r="C432" s="205"/>
      <c r="D432" s="205"/>
      <c r="E432" s="205"/>
      <c r="F432" s="205"/>
      <c r="G432" s="205"/>
      <c r="H432" s="205"/>
      <c r="I432" s="205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</row>
    <row r="433" spans="1:24" ht="13.2">
      <c r="A433" s="205"/>
      <c r="B433" s="205"/>
      <c r="C433" s="205"/>
      <c r="D433" s="205"/>
      <c r="E433" s="205"/>
      <c r="F433" s="205"/>
      <c r="G433" s="205"/>
      <c r="H433" s="205"/>
      <c r="I433" s="205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</row>
    <row r="434" spans="1:24" ht="13.2">
      <c r="A434" s="205"/>
      <c r="B434" s="205"/>
      <c r="C434" s="205"/>
      <c r="D434" s="205"/>
      <c r="E434" s="205"/>
      <c r="F434" s="205"/>
      <c r="G434" s="205"/>
      <c r="H434" s="205"/>
      <c r="I434" s="205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</row>
    <row r="435" spans="1:24" ht="13.2">
      <c r="A435" s="205"/>
      <c r="B435" s="205"/>
      <c r="C435" s="205"/>
      <c r="D435" s="205"/>
      <c r="E435" s="205"/>
      <c r="F435" s="205"/>
      <c r="G435" s="205"/>
      <c r="H435" s="205"/>
      <c r="I435" s="205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</row>
    <row r="436" spans="1:24" ht="13.2">
      <c r="A436" s="205"/>
      <c r="B436" s="205"/>
      <c r="C436" s="205"/>
      <c r="D436" s="205"/>
      <c r="E436" s="205"/>
      <c r="F436" s="205"/>
      <c r="G436" s="205"/>
      <c r="H436" s="205"/>
      <c r="I436" s="205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</row>
    <row r="437" spans="1:24" ht="13.2">
      <c r="A437" s="205"/>
      <c r="B437" s="205"/>
      <c r="C437" s="205"/>
      <c r="D437" s="205"/>
      <c r="E437" s="205"/>
      <c r="F437" s="205"/>
      <c r="G437" s="205"/>
      <c r="H437" s="205"/>
      <c r="I437" s="205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</row>
    <row r="438" spans="1:24" ht="13.2">
      <c r="A438" s="205"/>
      <c r="B438" s="205"/>
      <c r="C438" s="205"/>
      <c r="D438" s="205"/>
      <c r="E438" s="205"/>
      <c r="F438" s="205"/>
      <c r="G438" s="205"/>
      <c r="H438" s="205"/>
      <c r="I438" s="205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</row>
    <row r="439" spans="1:24" ht="13.2">
      <c r="A439" s="205"/>
      <c r="B439" s="205"/>
      <c r="C439" s="205"/>
      <c r="D439" s="205"/>
      <c r="E439" s="205"/>
      <c r="F439" s="205"/>
      <c r="G439" s="205"/>
      <c r="H439" s="205"/>
      <c r="I439" s="205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</row>
    <row r="440" spans="1:24" ht="13.2">
      <c r="A440" s="205"/>
      <c r="B440" s="205"/>
      <c r="C440" s="205"/>
      <c r="D440" s="205"/>
      <c r="E440" s="205"/>
      <c r="F440" s="205"/>
      <c r="G440" s="205"/>
      <c r="H440" s="205"/>
      <c r="I440" s="205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</row>
    <row r="441" spans="1:24" ht="13.2">
      <c r="A441" s="205"/>
      <c r="B441" s="205"/>
      <c r="C441" s="205"/>
      <c r="D441" s="205"/>
      <c r="E441" s="205"/>
      <c r="F441" s="205"/>
      <c r="G441" s="205"/>
      <c r="H441" s="205"/>
      <c r="I441" s="205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</row>
    <row r="442" spans="1:24" ht="13.2">
      <c r="A442" s="205"/>
      <c r="B442" s="205"/>
      <c r="C442" s="205"/>
      <c r="D442" s="205"/>
      <c r="E442" s="205"/>
      <c r="F442" s="205"/>
      <c r="G442" s="205"/>
      <c r="H442" s="205"/>
      <c r="I442" s="205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</row>
    <row r="443" spans="1:24" ht="13.2">
      <c r="A443" s="205"/>
      <c r="B443" s="205"/>
      <c r="C443" s="205"/>
      <c r="D443" s="205"/>
      <c r="E443" s="205"/>
      <c r="F443" s="205"/>
      <c r="G443" s="205"/>
      <c r="H443" s="205"/>
      <c r="I443" s="205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</row>
    <row r="444" spans="1:24" ht="13.2">
      <c r="A444" s="205"/>
      <c r="B444" s="205"/>
      <c r="C444" s="205"/>
      <c r="D444" s="205"/>
      <c r="E444" s="205"/>
      <c r="F444" s="205"/>
      <c r="G444" s="205"/>
      <c r="H444" s="205"/>
      <c r="I444" s="205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</row>
    <row r="445" spans="1:24" ht="13.2">
      <c r="A445" s="205"/>
      <c r="B445" s="205"/>
      <c r="C445" s="205"/>
      <c r="D445" s="205"/>
      <c r="E445" s="205"/>
      <c r="F445" s="205"/>
      <c r="G445" s="205"/>
      <c r="H445" s="205"/>
      <c r="I445" s="205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</row>
    <row r="446" spans="1:24" ht="13.2">
      <c r="A446" s="205"/>
      <c r="B446" s="205"/>
      <c r="C446" s="205"/>
      <c r="D446" s="205"/>
      <c r="E446" s="205"/>
      <c r="F446" s="205"/>
      <c r="G446" s="205"/>
      <c r="H446" s="205"/>
      <c r="I446" s="205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</row>
    <row r="447" spans="1:24" ht="13.2">
      <c r="A447" s="205"/>
      <c r="B447" s="205"/>
      <c r="C447" s="205"/>
      <c r="D447" s="205"/>
      <c r="E447" s="205"/>
      <c r="F447" s="205"/>
      <c r="G447" s="205"/>
      <c r="H447" s="205"/>
      <c r="I447" s="205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</row>
    <row r="448" spans="1:24" ht="13.2">
      <c r="A448" s="205"/>
      <c r="B448" s="205"/>
      <c r="C448" s="205"/>
      <c r="D448" s="205"/>
      <c r="E448" s="205"/>
      <c r="F448" s="205"/>
      <c r="G448" s="205"/>
      <c r="H448" s="205"/>
      <c r="I448" s="205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</row>
    <row r="449" spans="1:24" ht="13.2">
      <c r="A449" s="205"/>
      <c r="B449" s="205"/>
      <c r="C449" s="205"/>
      <c r="D449" s="205"/>
      <c r="E449" s="205"/>
      <c r="F449" s="205"/>
      <c r="G449" s="205"/>
      <c r="H449" s="205"/>
      <c r="I449" s="205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</row>
    <row r="450" spans="1:24" ht="13.2">
      <c r="A450" s="205"/>
      <c r="B450" s="205"/>
      <c r="C450" s="205"/>
      <c r="D450" s="205"/>
      <c r="E450" s="205"/>
      <c r="F450" s="205"/>
      <c r="G450" s="205"/>
      <c r="H450" s="205"/>
      <c r="I450" s="205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</row>
    <row r="451" spans="1:24" ht="13.2">
      <c r="A451" s="205"/>
      <c r="B451" s="205"/>
      <c r="C451" s="205"/>
      <c r="D451" s="205"/>
      <c r="E451" s="205"/>
      <c r="F451" s="205"/>
      <c r="G451" s="205"/>
      <c r="H451" s="205"/>
      <c r="I451" s="205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</row>
    <row r="452" spans="1:24" ht="13.2">
      <c r="A452" s="205"/>
      <c r="B452" s="205"/>
      <c r="C452" s="205"/>
      <c r="D452" s="205"/>
      <c r="E452" s="205"/>
      <c r="F452" s="205"/>
      <c r="G452" s="205"/>
      <c r="H452" s="205"/>
      <c r="I452" s="205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</row>
    <row r="453" spans="1:24" ht="13.2">
      <c r="A453" s="205"/>
      <c r="B453" s="205"/>
      <c r="C453" s="205"/>
      <c r="D453" s="205"/>
      <c r="E453" s="205"/>
      <c r="F453" s="205"/>
      <c r="G453" s="205"/>
      <c r="H453" s="205"/>
      <c r="I453" s="205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</row>
    <row r="454" spans="1:24" ht="13.2">
      <c r="A454" s="205"/>
      <c r="B454" s="205"/>
      <c r="C454" s="205"/>
      <c r="D454" s="205"/>
      <c r="E454" s="205"/>
      <c r="F454" s="205"/>
      <c r="G454" s="205"/>
      <c r="H454" s="205"/>
      <c r="I454" s="205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</row>
    <row r="455" spans="1:24" ht="13.2">
      <c r="A455" s="205"/>
      <c r="B455" s="205"/>
      <c r="C455" s="205"/>
      <c r="D455" s="205"/>
      <c r="E455" s="205"/>
      <c r="F455" s="205"/>
      <c r="G455" s="205"/>
      <c r="H455" s="205"/>
      <c r="I455" s="205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</row>
    <row r="456" spans="1:24" ht="13.2">
      <c r="A456" s="205"/>
      <c r="B456" s="205"/>
      <c r="C456" s="205"/>
      <c r="D456" s="205"/>
      <c r="E456" s="205"/>
      <c r="F456" s="205"/>
      <c r="G456" s="205"/>
      <c r="H456" s="205"/>
      <c r="I456" s="205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</row>
    <row r="457" spans="1:24" ht="13.2">
      <c r="A457" s="205"/>
      <c r="B457" s="205"/>
      <c r="C457" s="205"/>
      <c r="D457" s="205"/>
      <c r="E457" s="205"/>
      <c r="F457" s="205"/>
      <c r="G457" s="205"/>
      <c r="H457" s="205"/>
      <c r="I457" s="205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</row>
    <row r="458" spans="1:24" ht="13.2">
      <c r="A458" s="205"/>
      <c r="B458" s="205"/>
      <c r="C458" s="205"/>
      <c r="D458" s="205"/>
      <c r="E458" s="205"/>
      <c r="F458" s="205"/>
      <c r="G458" s="205"/>
      <c r="H458" s="205"/>
      <c r="I458" s="205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</row>
    <row r="459" spans="1:24" ht="13.2">
      <c r="A459" s="205"/>
      <c r="B459" s="205"/>
      <c r="C459" s="205"/>
      <c r="D459" s="205"/>
      <c r="E459" s="205"/>
      <c r="F459" s="205"/>
      <c r="G459" s="205"/>
      <c r="H459" s="205"/>
      <c r="I459" s="205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</row>
    <row r="460" spans="1:24" ht="13.2">
      <c r="A460" s="205"/>
      <c r="B460" s="205"/>
      <c r="C460" s="205"/>
      <c r="D460" s="205"/>
      <c r="E460" s="205"/>
      <c r="F460" s="205"/>
      <c r="G460" s="205"/>
      <c r="H460" s="205"/>
      <c r="I460" s="205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</row>
    <row r="461" spans="1:24" ht="13.2">
      <c r="A461" s="205"/>
      <c r="B461" s="205"/>
      <c r="C461" s="205"/>
      <c r="D461" s="205"/>
      <c r="E461" s="205"/>
      <c r="F461" s="205"/>
      <c r="G461" s="205"/>
      <c r="H461" s="205"/>
      <c r="I461" s="205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</row>
    <row r="462" spans="1:24" ht="13.2">
      <c r="A462" s="205"/>
      <c r="B462" s="205"/>
      <c r="C462" s="205"/>
      <c r="D462" s="205"/>
      <c r="E462" s="205"/>
      <c r="F462" s="205"/>
      <c r="G462" s="205"/>
      <c r="H462" s="205"/>
      <c r="I462" s="205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</row>
    <row r="463" spans="1:24" ht="13.2">
      <c r="A463" s="205"/>
      <c r="B463" s="205"/>
      <c r="C463" s="205"/>
      <c r="D463" s="205"/>
      <c r="E463" s="205"/>
      <c r="F463" s="205"/>
      <c r="G463" s="205"/>
      <c r="H463" s="205"/>
      <c r="I463" s="205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</row>
    <row r="464" spans="1:24" ht="13.2">
      <c r="A464" s="205"/>
      <c r="B464" s="205"/>
      <c r="C464" s="205"/>
      <c r="D464" s="205"/>
      <c r="E464" s="205"/>
      <c r="F464" s="205"/>
      <c r="G464" s="205"/>
      <c r="H464" s="205"/>
      <c r="I464" s="205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</row>
    <row r="465" spans="1:24" ht="13.2">
      <c r="A465" s="205"/>
      <c r="B465" s="205"/>
      <c r="C465" s="205"/>
      <c r="D465" s="205"/>
      <c r="E465" s="205"/>
      <c r="F465" s="205"/>
      <c r="G465" s="205"/>
      <c r="H465" s="205"/>
      <c r="I465" s="205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</row>
    <row r="466" spans="1:24" ht="13.2">
      <c r="A466" s="205"/>
      <c r="B466" s="205"/>
      <c r="C466" s="205"/>
      <c r="D466" s="205"/>
      <c r="E466" s="205"/>
      <c r="F466" s="205"/>
      <c r="G466" s="205"/>
      <c r="H466" s="205"/>
      <c r="I466" s="205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</row>
    <row r="467" spans="1:24" ht="13.2">
      <c r="A467" s="205"/>
      <c r="B467" s="205"/>
      <c r="C467" s="205"/>
      <c r="D467" s="205"/>
      <c r="E467" s="205"/>
      <c r="F467" s="205"/>
      <c r="G467" s="205"/>
      <c r="H467" s="205"/>
      <c r="I467" s="205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</row>
    <row r="468" spans="1:24" ht="13.2">
      <c r="A468" s="205"/>
      <c r="B468" s="205"/>
      <c r="C468" s="205"/>
      <c r="D468" s="205"/>
      <c r="E468" s="205"/>
      <c r="F468" s="205"/>
      <c r="G468" s="205"/>
      <c r="H468" s="205"/>
      <c r="I468" s="205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</row>
    <row r="469" spans="1:24" ht="13.2">
      <c r="A469" s="205"/>
      <c r="B469" s="205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</row>
    <row r="470" spans="1:24" ht="13.2">
      <c r="A470" s="205"/>
      <c r="B470" s="205"/>
      <c r="C470" s="205"/>
      <c r="D470" s="205"/>
      <c r="E470" s="205"/>
      <c r="F470" s="205"/>
      <c r="G470" s="205"/>
      <c r="H470" s="205"/>
      <c r="I470" s="205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</row>
    <row r="471" spans="1:24" ht="13.2">
      <c r="A471" s="205"/>
      <c r="B471" s="205"/>
      <c r="C471" s="205"/>
      <c r="D471" s="205"/>
      <c r="E471" s="205"/>
      <c r="F471" s="205"/>
      <c r="G471" s="205"/>
      <c r="H471" s="205"/>
      <c r="I471" s="205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</row>
    <row r="472" spans="1:24" ht="13.2">
      <c r="A472" s="205"/>
      <c r="B472" s="205"/>
      <c r="C472" s="205"/>
      <c r="D472" s="205"/>
      <c r="E472" s="205"/>
      <c r="F472" s="205"/>
      <c r="G472" s="205"/>
      <c r="H472" s="205"/>
      <c r="I472" s="205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</row>
    <row r="473" spans="1:24" ht="13.2">
      <c r="A473" s="205"/>
      <c r="B473" s="205"/>
      <c r="C473" s="205"/>
      <c r="D473" s="205"/>
      <c r="E473" s="205"/>
      <c r="F473" s="205"/>
      <c r="G473" s="205"/>
      <c r="H473" s="205"/>
      <c r="I473" s="205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</row>
    <row r="474" spans="1:24" ht="13.2">
      <c r="A474" s="205"/>
      <c r="B474" s="205"/>
      <c r="C474" s="205"/>
      <c r="D474" s="205"/>
      <c r="E474" s="205"/>
      <c r="F474" s="205"/>
      <c r="G474" s="205"/>
      <c r="H474" s="205"/>
      <c r="I474" s="205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</row>
    <row r="475" spans="1:24" ht="13.2">
      <c r="A475" s="205"/>
      <c r="B475" s="205"/>
      <c r="C475" s="205"/>
      <c r="D475" s="205"/>
      <c r="E475" s="205"/>
      <c r="F475" s="205"/>
      <c r="G475" s="205"/>
      <c r="H475" s="205"/>
      <c r="I475" s="205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</row>
    <row r="476" spans="1:24" ht="13.2">
      <c r="A476" s="205"/>
      <c r="B476" s="205"/>
      <c r="C476" s="205"/>
      <c r="D476" s="205"/>
      <c r="E476" s="205"/>
      <c r="F476" s="205"/>
      <c r="G476" s="205"/>
      <c r="H476" s="205"/>
      <c r="I476" s="205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</row>
    <row r="477" spans="1:24" ht="13.2">
      <c r="A477" s="205"/>
      <c r="B477" s="205"/>
      <c r="C477" s="205"/>
      <c r="D477" s="205"/>
      <c r="E477" s="205"/>
      <c r="F477" s="205"/>
      <c r="G477" s="205"/>
      <c r="H477" s="205"/>
      <c r="I477" s="205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</row>
    <row r="478" spans="1:24" ht="13.2">
      <c r="A478" s="205"/>
      <c r="B478" s="205"/>
      <c r="C478" s="205"/>
      <c r="D478" s="205"/>
      <c r="E478" s="205"/>
      <c r="F478" s="205"/>
      <c r="G478" s="205"/>
      <c r="H478" s="205"/>
      <c r="I478" s="205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</row>
    <row r="479" spans="1:24" ht="13.2">
      <c r="A479" s="205"/>
      <c r="B479" s="205"/>
      <c r="C479" s="205"/>
      <c r="D479" s="205"/>
      <c r="E479" s="205"/>
      <c r="F479" s="205"/>
      <c r="G479" s="205"/>
      <c r="H479" s="205"/>
      <c r="I479" s="205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</row>
    <row r="480" spans="1:24" ht="13.2">
      <c r="A480" s="205"/>
      <c r="B480" s="205"/>
      <c r="C480" s="205"/>
      <c r="D480" s="205"/>
      <c r="E480" s="205"/>
      <c r="F480" s="205"/>
      <c r="G480" s="205"/>
      <c r="H480" s="205"/>
      <c r="I480" s="205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</row>
    <row r="481" spans="1:24" ht="13.2">
      <c r="A481" s="205"/>
      <c r="B481" s="205"/>
      <c r="C481" s="205"/>
      <c r="D481" s="205"/>
      <c r="E481" s="205"/>
      <c r="F481" s="205"/>
      <c r="G481" s="205"/>
      <c r="H481" s="205"/>
      <c r="I481" s="205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</row>
    <row r="482" spans="1:24" ht="13.2">
      <c r="A482" s="205"/>
      <c r="B482" s="205"/>
      <c r="C482" s="205"/>
      <c r="D482" s="205"/>
      <c r="E482" s="205"/>
      <c r="F482" s="205"/>
      <c r="G482" s="205"/>
      <c r="H482" s="205"/>
      <c r="I482" s="205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</row>
    <row r="483" spans="1:24" ht="13.2">
      <c r="A483" s="205"/>
      <c r="B483" s="205"/>
      <c r="C483" s="205"/>
      <c r="D483" s="205"/>
      <c r="E483" s="205"/>
      <c r="F483" s="205"/>
      <c r="G483" s="205"/>
      <c r="H483" s="205"/>
      <c r="I483" s="205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</row>
    <row r="484" spans="1:24" ht="13.2">
      <c r="A484" s="205"/>
      <c r="B484" s="205"/>
      <c r="C484" s="205"/>
      <c r="D484" s="205"/>
      <c r="E484" s="205"/>
      <c r="F484" s="205"/>
      <c r="G484" s="205"/>
      <c r="H484" s="205"/>
      <c r="I484" s="205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</row>
    <row r="485" spans="1:24" ht="13.2">
      <c r="A485" s="205"/>
      <c r="B485" s="205"/>
      <c r="C485" s="205"/>
      <c r="D485" s="205"/>
      <c r="E485" s="205"/>
      <c r="F485" s="205"/>
      <c r="G485" s="205"/>
      <c r="H485" s="205"/>
      <c r="I485" s="205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</row>
    <row r="486" spans="1:24" ht="13.2">
      <c r="A486" s="205"/>
      <c r="B486" s="205"/>
      <c r="C486" s="205"/>
      <c r="D486" s="205"/>
      <c r="E486" s="205"/>
      <c r="F486" s="205"/>
      <c r="G486" s="205"/>
      <c r="H486" s="205"/>
      <c r="I486" s="205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</row>
    <row r="487" spans="1:24" ht="13.2">
      <c r="A487" s="205"/>
      <c r="B487" s="205"/>
      <c r="C487" s="205"/>
      <c r="D487" s="205"/>
      <c r="E487" s="205"/>
      <c r="F487" s="205"/>
      <c r="G487" s="205"/>
      <c r="H487" s="205"/>
      <c r="I487" s="205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</row>
    <row r="488" spans="1:24" ht="13.2">
      <c r="A488" s="205"/>
      <c r="B488" s="205"/>
      <c r="C488" s="205"/>
      <c r="D488" s="205"/>
      <c r="E488" s="205"/>
      <c r="F488" s="205"/>
      <c r="G488" s="205"/>
      <c r="H488" s="205"/>
      <c r="I488" s="205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</row>
    <row r="489" spans="1:24" ht="13.2">
      <c r="A489" s="205"/>
      <c r="B489" s="205"/>
      <c r="C489" s="205"/>
      <c r="D489" s="205"/>
      <c r="E489" s="205"/>
      <c r="F489" s="205"/>
      <c r="G489" s="205"/>
      <c r="H489" s="205"/>
      <c r="I489" s="205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</row>
    <row r="490" spans="1:24" ht="13.2">
      <c r="A490" s="205"/>
      <c r="B490" s="205"/>
      <c r="C490" s="205"/>
      <c r="D490" s="205"/>
      <c r="E490" s="205"/>
      <c r="F490" s="205"/>
      <c r="G490" s="205"/>
      <c r="H490" s="205"/>
      <c r="I490" s="205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</row>
    <row r="491" spans="1:24" ht="13.2">
      <c r="A491" s="205"/>
      <c r="B491" s="205"/>
      <c r="C491" s="205"/>
      <c r="D491" s="205"/>
      <c r="E491" s="205"/>
      <c r="F491" s="205"/>
      <c r="G491" s="205"/>
      <c r="H491" s="205"/>
      <c r="I491" s="205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</row>
    <row r="492" spans="1:24" ht="13.2">
      <c r="A492" s="205"/>
      <c r="B492" s="205"/>
      <c r="C492" s="205"/>
      <c r="D492" s="205"/>
      <c r="E492" s="205"/>
      <c r="F492" s="205"/>
      <c r="G492" s="205"/>
      <c r="H492" s="205"/>
      <c r="I492" s="205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</row>
    <row r="493" spans="1:24" ht="13.2">
      <c r="A493" s="205"/>
      <c r="B493" s="205"/>
      <c r="C493" s="205"/>
      <c r="D493" s="205"/>
      <c r="E493" s="205"/>
      <c r="F493" s="205"/>
      <c r="G493" s="205"/>
      <c r="H493" s="205"/>
      <c r="I493" s="205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</row>
    <row r="494" spans="1:24" ht="13.2">
      <c r="A494" s="205"/>
      <c r="B494" s="205"/>
      <c r="C494" s="205"/>
      <c r="D494" s="205"/>
      <c r="E494" s="205"/>
      <c r="F494" s="205"/>
      <c r="G494" s="205"/>
      <c r="H494" s="205"/>
      <c r="I494" s="205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</row>
    <row r="495" spans="1:24" ht="13.2">
      <c r="A495" s="205"/>
      <c r="B495" s="205"/>
      <c r="C495" s="205"/>
      <c r="D495" s="205"/>
      <c r="E495" s="205"/>
      <c r="F495" s="205"/>
      <c r="G495" s="205"/>
      <c r="H495" s="205"/>
      <c r="I495" s="205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</row>
    <row r="496" spans="1:24" ht="13.2">
      <c r="A496" s="205"/>
      <c r="B496" s="205"/>
      <c r="C496" s="205"/>
      <c r="D496" s="205"/>
      <c r="E496" s="205"/>
      <c r="F496" s="205"/>
      <c r="G496" s="205"/>
      <c r="H496" s="205"/>
      <c r="I496" s="205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</row>
    <row r="497" spans="1:24" ht="13.2">
      <c r="A497" s="205"/>
      <c r="B497" s="205"/>
      <c r="C497" s="205"/>
      <c r="D497" s="205"/>
      <c r="E497" s="205"/>
      <c r="F497" s="205"/>
      <c r="G497" s="205"/>
      <c r="H497" s="205"/>
      <c r="I497" s="205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</row>
    <row r="498" spans="1:24" ht="13.2">
      <c r="A498" s="205"/>
      <c r="B498" s="205"/>
      <c r="C498" s="205"/>
      <c r="D498" s="205"/>
      <c r="E498" s="205"/>
      <c r="F498" s="205"/>
      <c r="G498" s="205"/>
      <c r="H498" s="205"/>
      <c r="I498" s="205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</row>
    <row r="499" spans="1:24" ht="13.2">
      <c r="A499" s="205"/>
      <c r="B499" s="205"/>
      <c r="C499" s="205"/>
      <c r="D499" s="205"/>
      <c r="E499" s="205"/>
      <c r="F499" s="205"/>
      <c r="G499" s="205"/>
      <c r="H499" s="205"/>
      <c r="I499" s="205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</row>
    <row r="500" spans="1:24" ht="13.2">
      <c r="A500" s="205"/>
      <c r="B500" s="205"/>
      <c r="C500" s="205"/>
      <c r="D500" s="205"/>
      <c r="E500" s="205"/>
      <c r="F500" s="205"/>
      <c r="G500" s="205"/>
      <c r="H500" s="205"/>
      <c r="I500" s="205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</row>
    <row r="501" spans="1:24" ht="13.2">
      <c r="A501" s="205"/>
      <c r="B501" s="205"/>
      <c r="C501" s="205"/>
      <c r="D501" s="205"/>
      <c r="E501" s="205"/>
      <c r="F501" s="205"/>
      <c r="G501" s="205"/>
      <c r="H501" s="205"/>
      <c r="I501" s="205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</row>
    <row r="502" spans="1:24" ht="13.2">
      <c r="A502" s="205"/>
      <c r="B502" s="205"/>
      <c r="C502" s="205"/>
      <c r="D502" s="205"/>
      <c r="E502" s="205"/>
      <c r="F502" s="205"/>
      <c r="G502" s="205"/>
      <c r="H502" s="205"/>
      <c r="I502" s="205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</row>
    <row r="503" spans="1:24" ht="13.2">
      <c r="A503" s="205"/>
      <c r="B503" s="205"/>
      <c r="C503" s="205"/>
      <c r="D503" s="205"/>
      <c r="E503" s="205"/>
      <c r="F503" s="205"/>
      <c r="G503" s="205"/>
      <c r="H503" s="205"/>
      <c r="I503" s="205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</row>
    <row r="504" spans="1:24" ht="13.2">
      <c r="A504" s="205"/>
      <c r="B504" s="205"/>
      <c r="C504" s="205"/>
      <c r="D504" s="205"/>
      <c r="E504" s="205"/>
      <c r="F504" s="205"/>
      <c r="G504" s="205"/>
      <c r="H504" s="205"/>
      <c r="I504" s="205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</row>
    <row r="505" spans="1:24" ht="13.2">
      <c r="A505" s="205"/>
      <c r="B505" s="205"/>
      <c r="C505" s="205"/>
      <c r="D505" s="205"/>
      <c r="E505" s="205"/>
      <c r="F505" s="205"/>
      <c r="G505" s="205"/>
      <c r="H505" s="205"/>
      <c r="I505" s="205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</row>
    <row r="506" spans="1:24" ht="13.2">
      <c r="A506" s="205"/>
      <c r="B506" s="205"/>
      <c r="C506" s="205"/>
      <c r="D506" s="205"/>
      <c r="E506" s="205"/>
      <c r="F506" s="205"/>
      <c r="G506" s="205"/>
      <c r="H506" s="205"/>
      <c r="I506" s="205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</row>
    <row r="507" spans="1:24" ht="13.2">
      <c r="A507" s="205"/>
      <c r="B507" s="205"/>
      <c r="C507" s="205"/>
      <c r="D507" s="205"/>
      <c r="E507" s="205"/>
      <c r="F507" s="205"/>
      <c r="G507" s="205"/>
      <c r="H507" s="205"/>
      <c r="I507" s="205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</row>
    <row r="508" spans="1:24" ht="13.2">
      <c r="A508" s="205"/>
      <c r="B508" s="205"/>
      <c r="C508" s="205"/>
      <c r="D508" s="205"/>
      <c r="E508" s="205"/>
      <c r="F508" s="205"/>
      <c r="G508" s="205"/>
      <c r="H508" s="205"/>
      <c r="I508" s="205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</row>
    <row r="509" spans="1:24" ht="13.2">
      <c r="A509" s="205"/>
      <c r="B509" s="205"/>
      <c r="C509" s="205"/>
      <c r="D509" s="205"/>
      <c r="E509" s="205"/>
      <c r="F509" s="205"/>
      <c r="G509" s="205"/>
      <c r="H509" s="205"/>
      <c r="I509" s="205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</row>
    <row r="510" spans="1:24" ht="13.2">
      <c r="A510" s="205"/>
      <c r="B510" s="205"/>
      <c r="C510" s="205"/>
      <c r="D510" s="205"/>
      <c r="E510" s="205"/>
      <c r="F510" s="205"/>
      <c r="G510" s="205"/>
      <c r="H510" s="205"/>
      <c r="I510" s="205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</row>
    <row r="511" spans="1:24" ht="13.2">
      <c r="A511" s="205"/>
      <c r="B511" s="205"/>
      <c r="C511" s="205"/>
      <c r="D511" s="205"/>
      <c r="E511" s="205"/>
      <c r="F511" s="205"/>
      <c r="G511" s="205"/>
      <c r="H511" s="205"/>
      <c r="I511" s="205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</row>
    <row r="512" spans="1:24" ht="13.2">
      <c r="A512" s="205"/>
      <c r="B512" s="205"/>
      <c r="C512" s="205"/>
      <c r="D512" s="205"/>
      <c r="E512" s="205"/>
      <c r="F512" s="205"/>
      <c r="G512" s="205"/>
      <c r="H512" s="205"/>
      <c r="I512" s="205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</row>
    <row r="513" spans="1:24" ht="13.2">
      <c r="A513" s="205"/>
      <c r="B513" s="205"/>
      <c r="C513" s="205"/>
      <c r="D513" s="205"/>
      <c r="E513" s="205"/>
      <c r="F513" s="205"/>
      <c r="G513" s="205"/>
      <c r="H513" s="205"/>
      <c r="I513" s="205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</row>
    <row r="514" spans="1:24" ht="13.2">
      <c r="A514" s="205"/>
      <c r="B514" s="205"/>
      <c r="C514" s="205"/>
      <c r="D514" s="205"/>
      <c r="E514" s="205"/>
      <c r="F514" s="205"/>
      <c r="G514" s="205"/>
      <c r="H514" s="205"/>
      <c r="I514" s="205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</row>
    <row r="515" spans="1:24" ht="13.2">
      <c r="A515" s="205"/>
      <c r="B515" s="205"/>
      <c r="C515" s="205"/>
      <c r="D515" s="205"/>
      <c r="E515" s="205"/>
      <c r="F515" s="205"/>
      <c r="G515" s="205"/>
      <c r="H515" s="205"/>
      <c r="I515" s="205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</row>
    <row r="516" spans="1:24" ht="13.2">
      <c r="A516" s="205"/>
      <c r="B516" s="205"/>
      <c r="C516" s="205"/>
      <c r="D516" s="205"/>
      <c r="E516" s="205"/>
      <c r="F516" s="205"/>
      <c r="G516" s="205"/>
      <c r="H516" s="205"/>
      <c r="I516" s="205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</row>
    <row r="517" spans="1:24" ht="13.2">
      <c r="A517" s="205"/>
      <c r="B517" s="205"/>
      <c r="C517" s="205"/>
      <c r="D517" s="205"/>
      <c r="E517" s="205"/>
      <c r="F517" s="205"/>
      <c r="G517" s="205"/>
      <c r="H517" s="205"/>
      <c r="I517" s="205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</row>
    <row r="518" spans="1:24" ht="13.2">
      <c r="A518" s="205"/>
      <c r="B518" s="205"/>
      <c r="C518" s="205"/>
      <c r="D518" s="205"/>
      <c r="E518" s="205"/>
      <c r="F518" s="205"/>
      <c r="G518" s="205"/>
      <c r="H518" s="205"/>
      <c r="I518" s="205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</row>
    <row r="519" spans="1:24" ht="13.2">
      <c r="A519" s="205"/>
      <c r="B519" s="205"/>
      <c r="C519" s="205"/>
      <c r="D519" s="205"/>
      <c r="E519" s="205"/>
      <c r="F519" s="205"/>
      <c r="G519" s="205"/>
      <c r="H519" s="205"/>
      <c r="I519" s="205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</row>
    <row r="520" spans="1:24" ht="13.2">
      <c r="A520" s="205"/>
      <c r="B520" s="205"/>
      <c r="C520" s="205"/>
      <c r="D520" s="205"/>
      <c r="E520" s="205"/>
      <c r="F520" s="205"/>
      <c r="G520" s="205"/>
      <c r="H520" s="205"/>
      <c r="I520" s="205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</row>
    <row r="521" spans="1:24" ht="13.2">
      <c r="A521" s="205"/>
      <c r="B521" s="205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</row>
    <row r="522" spans="1:24" ht="13.2">
      <c r="A522" s="205"/>
      <c r="B522" s="205"/>
      <c r="C522" s="205"/>
      <c r="D522" s="205"/>
      <c r="E522" s="205"/>
      <c r="F522" s="205"/>
      <c r="G522" s="205"/>
      <c r="H522" s="205"/>
      <c r="I522" s="205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</row>
    <row r="523" spans="1:24" ht="13.2">
      <c r="A523" s="205"/>
      <c r="B523" s="205"/>
      <c r="C523" s="205"/>
      <c r="D523" s="205"/>
      <c r="E523" s="205"/>
      <c r="F523" s="205"/>
      <c r="G523" s="205"/>
      <c r="H523" s="205"/>
      <c r="I523" s="205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</row>
    <row r="524" spans="1:24" ht="13.2">
      <c r="A524" s="205"/>
      <c r="B524" s="205"/>
      <c r="C524" s="205"/>
      <c r="D524" s="205"/>
      <c r="E524" s="205"/>
      <c r="F524" s="205"/>
      <c r="G524" s="205"/>
      <c r="H524" s="205"/>
      <c r="I524" s="205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</row>
    <row r="525" spans="1:24" ht="13.2">
      <c r="A525" s="205"/>
      <c r="B525" s="205"/>
      <c r="C525" s="205"/>
      <c r="D525" s="205"/>
      <c r="E525" s="205"/>
      <c r="F525" s="205"/>
      <c r="G525" s="205"/>
      <c r="H525" s="205"/>
      <c r="I525" s="205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</row>
    <row r="526" spans="1:24" ht="13.2">
      <c r="A526" s="205"/>
      <c r="B526" s="205"/>
      <c r="C526" s="205"/>
      <c r="D526" s="205"/>
      <c r="E526" s="205"/>
      <c r="F526" s="205"/>
      <c r="G526" s="205"/>
      <c r="H526" s="205"/>
      <c r="I526" s="205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</row>
    <row r="527" spans="1:24" ht="13.2">
      <c r="A527" s="205"/>
      <c r="B527" s="205"/>
      <c r="C527" s="205"/>
      <c r="D527" s="205"/>
      <c r="E527" s="205"/>
      <c r="F527" s="205"/>
      <c r="G527" s="205"/>
      <c r="H527" s="205"/>
      <c r="I527" s="205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</row>
    <row r="528" spans="1:24" ht="13.2">
      <c r="A528" s="205"/>
      <c r="B528" s="205"/>
      <c r="C528" s="205"/>
      <c r="D528" s="205"/>
      <c r="E528" s="205"/>
      <c r="F528" s="205"/>
      <c r="G528" s="205"/>
      <c r="H528" s="205"/>
      <c r="I528" s="205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</row>
    <row r="529" spans="1:24" ht="13.2">
      <c r="A529" s="205"/>
      <c r="B529" s="205"/>
      <c r="C529" s="205"/>
      <c r="D529" s="205"/>
      <c r="E529" s="205"/>
      <c r="F529" s="205"/>
      <c r="G529" s="205"/>
      <c r="H529" s="205"/>
      <c r="I529" s="205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</row>
    <row r="530" spans="1:24" ht="13.2">
      <c r="A530" s="205"/>
      <c r="B530" s="205"/>
      <c r="C530" s="205"/>
      <c r="D530" s="205"/>
      <c r="E530" s="205"/>
      <c r="F530" s="205"/>
      <c r="G530" s="205"/>
      <c r="H530" s="205"/>
      <c r="I530" s="205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</row>
    <row r="531" spans="1:24" ht="13.2">
      <c r="A531" s="205"/>
      <c r="B531" s="205"/>
      <c r="C531" s="205"/>
      <c r="D531" s="205"/>
      <c r="E531" s="205"/>
      <c r="F531" s="205"/>
      <c r="G531" s="205"/>
      <c r="H531" s="205"/>
      <c r="I531" s="205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</row>
    <row r="532" spans="1:24" ht="13.2">
      <c r="A532" s="205"/>
      <c r="B532" s="205"/>
      <c r="C532" s="205"/>
      <c r="D532" s="205"/>
      <c r="E532" s="205"/>
      <c r="F532" s="205"/>
      <c r="G532" s="205"/>
      <c r="H532" s="205"/>
      <c r="I532" s="205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</row>
    <row r="533" spans="1:24" ht="13.2">
      <c r="A533" s="205"/>
      <c r="B533" s="205"/>
      <c r="C533" s="205"/>
      <c r="D533" s="205"/>
      <c r="E533" s="205"/>
      <c r="F533" s="205"/>
      <c r="G533" s="205"/>
      <c r="H533" s="205"/>
      <c r="I533" s="205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</row>
    <row r="534" spans="1:24" ht="13.2">
      <c r="A534" s="205"/>
      <c r="B534" s="205"/>
      <c r="C534" s="205"/>
      <c r="D534" s="205"/>
      <c r="E534" s="205"/>
      <c r="F534" s="205"/>
      <c r="G534" s="205"/>
      <c r="H534" s="205"/>
      <c r="I534" s="205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</row>
    <row r="535" spans="1:24" ht="13.2">
      <c r="A535" s="205"/>
      <c r="B535" s="205"/>
      <c r="C535" s="205"/>
      <c r="D535" s="205"/>
      <c r="E535" s="205"/>
      <c r="F535" s="205"/>
      <c r="G535" s="205"/>
      <c r="H535" s="205"/>
      <c r="I535" s="205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</row>
    <row r="536" spans="1:24" ht="13.2">
      <c r="A536" s="205"/>
      <c r="B536" s="205"/>
      <c r="C536" s="205"/>
      <c r="D536" s="205"/>
      <c r="E536" s="205"/>
      <c r="F536" s="205"/>
      <c r="G536" s="205"/>
      <c r="H536" s="205"/>
      <c r="I536" s="205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</row>
    <row r="537" spans="1:24" ht="13.2">
      <c r="A537" s="205"/>
      <c r="B537" s="205"/>
      <c r="C537" s="205"/>
      <c r="D537" s="205"/>
      <c r="E537" s="205"/>
      <c r="F537" s="205"/>
      <c r="G537" s="205"/>
      <c r="H537" s="205"/>
      <c r="I537" s="205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</row>
    <row r="538" spans="1:24" ht="13.2">
      <c r="A538" s="205"/>
      <c r="B538" s="205"/>
      <c r="C538" s="205"/>
      <c r="D538" s="205"/>
      <c r="E538" s="205"/>
      <c r="F538" s="205"/>
      <c r="G538" s="205"/>
      <c r="H538" s="205"/>
      <c r="I538" s="205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</row>
    <row r="539" spans="1:24" ht="13.2">
      <c r="A539" s="205"/>
      <c r="B539" s="205"/>
      <c r="C539" s="205"/>
      <c r="D539" s="205"/>
      <c r="E539" s="205"/>
      <c r="F539" s="205"/>
      <c r="G539" s="205"/>
      <c r="H539" s="205"/>
      <c r="I539" s="205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</row>
    <row r="540" spans="1:24" ht="13.2">
      <c r="A540" s="205"/>
      <c r="B540" s="205"/>
      <c r="C540" s="205"/>
      <c r="D540" s="205"/>
      <c r="E540" s="205"/>
      <c r="F540" s="205"/>
      <c r="G540" s="205"/>
      <c r="H540" s="205"/>
      <c r="I540" s="205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</row>
    <row r="541" spans="1:24" ht="13.2">
      <c r="A541" s="205"/>
      <c r="B541" s="205"/>
      <c r="C541" s="205"/>
      <c r="D541" s="205"/>
      <c r="E541" s="205"/>
      <c r="F541" s="205"/>
      <c r="G541" s="205"/>
      <c r="H541" s="205"/>
      <c r="I541" s="205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</row>
    <row r="542" spans="1:24" ht="13.2">
      <c r="A542" s="205"/>
      <c r="B542" s="205"/>
      <c r="C542" s="205"/>
      <c r="D542" s="205"/>
      <c r="E542" s="205"/>
      <c r="F542" s="205"/>
      <c r="G542" s="205"/>
      <c r="H542" s="205"/>
      <c r="I542" s="205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</row>
    <row r="543" spans="1:24" ht="13.2">
      <c r="A543" s="205"/>
      <c r="B543" s="205"/>
      <c r="C543" s="205"/>
      <c r="D543" s="205"/>
      <c r="E543" s="205"/>
      <c r="F543" s="205"/>
      <c r="G543" s="205"/>
      <c r="H543" s="205"/>
      <c r="I543" s="205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</row>
    <row r="544" spans="1:24" ht="13.2">
      <c r="A544" s="205"/>
      <c r="B544" s="205"/>
      <c r="C544" s="205"/>
      <c r="D544" s="205"/>
      <c r="E544" s="205"/>
      <c r="F544" s="205"/>
      <c r="G544" s="205"/>
      <c r="H544" s="205"/>
      <c r="I544" s="205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</row>
    <row r="545" spans="1:24" ht="13.2">
      <c r="A545" s="205"/>
      <c r="B545" s="205"/>
      <c r="C545" s="205"/>
      <c r="D545" s="205"/>
      <c r="E545" s="205"/>
      <c r="F545" s="205"/>
      <c r="G545" s="205"/>
      <c r="H545" s="205"/>
      <c r="I545" s="205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</row>
    <row r="546" spans="1:24" ht="13.2">
      <c r="A546" s="205"/>
      <c r="B546" s="205"/>
      <c r="C546" s="205"/>
      <c r="D546" s="205"/>
      <c r="E546" s="205"/>
      <c r="F546" s="205"/>
      <c r="G546" s="205"/>
      <c r="H546" s="205"/>
      <c r="I546" s="205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</row>
    <row r="547" spans="1:24" ht="13.2">
      <c r="A547" s="205"/>
      <c r="B547" s="205"/>
      <c r="C547" s="205"/>
      <c r="D547" s="205"/>
      <c r="E547" s="205"/>
      <c r="F547" s="205"/>
      <c r="G547" s="205"/>
      <c r="H547" s="205"/>
      <c r="I547" s="205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</row>
    <row r="548" spans="1:24" ht="13.2">
      <c r="A548" s="205"/>
      <c r="B548" s="205"/>
      <c r="C548" s="205"/>
      <c r="D548" s="205"/>
      <c r="E548" s="205"/>
      <c r="F548" s="205"/>
      <c r="G548" s="205"/>
      <c r="H548" s="205"/>
      <c r="I548" s="205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</row>
    <row r="549" spans="1:24" ht="13.2">
      <c r="A549" s="205"/>
      <c r="B549" s="205"/>
      <c r="C549" s="205"/>
      <c r="D549" s="205"/>
      <c r="E549" s="205"/>
      <c r="F549" s="205"/>
      <c r="G549" s="205"/>
      <c r="H549" s="205"/>
      <c r="I549" s="205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</row>
    <row r="550" spans="1:24" ht="13.2">
      <c r="A550" s="205"/>
      <c r="B550" s="205"/>
      <c r="C550" s="205"/>
      <c r="D550" s="205"/>
      <c r="E550" s="205"/>
      <c r="F550" s="205"/>
      <c r="G550" s="205"/>
      <c r="H550" s="205"/>
      <c r="I550" s="205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</row>
    <row r="551" spans="1:24" ht="13.2">
      <c r="A551" s="205"/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</row>
    <row r="552" spans="1:24" ht="13.2">
      <c r="A552" s="205"/>
      <c r="B552" s="205"/>
      <c r="C552" s="205"/>
      <c r="D552" s="205"/>
      <c r="E552" s="205"/>
      <c r="F552" s="205"/>
      <c r="G552" s="205"/>
      <c r="H552" s="205"/>
      <c r="I552" s="205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</row>
    <row r="553" spans="1:24" ht="13.2">
      <c r="A553" s="205"/>
      <c r="B553" s="205"/>
      <c r="C553" s="205"/>
      <c r="D553" s="205"/>
      <c r="E553" s="205"/>
      <c r="F553" s="205"/>
      <c r="G553" s="205"/>
      <c r="H553" s="205"/>
      <c r="I553" s="205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</row>
    <row r="554" spans="1:24" ht="13.2">
      <c r="A554" s="205"/>
      <c r="B554" s="205"/>
      <c r="C554" s="205"/>
      <c r="D554" s="205"/>
      <c r="E554" s="205"/>
      <c r="F554" s="205"/>
      <c r="G554" s="205"/>
      <c r="H554" s="205"/>
      <c r="I554" s="205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</row>
    <row r="555" spans="1:24" ht="13.2">
      <c r="A555" s="205"/>
      <c r="B555" s="205"/>
      <c r="C555" s="205"/>
      <c r="D555" s="205"/>
      <c r="E555" s="205"/>
      <c r="F555" s="205"/>
      <c r="G555" s="205"/>
      <c r="H555" s="205"/>
      <c r="I555" s="205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</row>
    <row r="556" spans="1:24" ht="13.2">
      <c r="A556" s="205"/>
      <c r="B556" s="205"/>
      <c r="C556" s="205"/>
      <c r="D556" s="205"/>
      <c r="E556" s="205"/>
      <c r="F556" s="205"/>
      <c r="G556" s="205"/>
      <c r="H556" s="205"/>
      <c r="I556" s="205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</row>
    <row r="557" spans="1:24" ht="13.2">
      <c r="A557" s="205"/>
      <c r="B557" s="205"/>
      <c r="C557" s="205"/>
      <c r="D557" s="205"/>
      <c r="E557" s="205"/>
      <c r="F557" s="205"/>
      <c r="G557" s="205"/>
      <c r="H557" s="205"/>
      <c r="I557" s="205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</row>
    <row r="558" spans="1:24" ht="13.2">
      <c r="A558" s="205"/>
      <c r="B558" s="205"/>
      <c r="C558" s="205"/>
      <c r="D558" s="205"/>
      <c r="E558" s="205"/>
      <c r="F558" s="205"/>
      <c r="G558" s="205"/>
      <c r="H558" s="205"/>
      <c r="I558" s="205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</row>
    <row r="559" spans="1:24" ht="13.2">
      <c r="A559" s="205"/>
      <c r="B559" s="205"/>
      <c r="C559" s="205"/>
      <c r="D559" s="205"/>
      <c r="E559" s="205"/>
      <c r="F559" s="205"/>
      <c r="G559" s="205"/>
      <c r="H559" s="205"/>
      <c r="I559" s="205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</row>
    <row r="560" spans="1:24" ht="13.2">
      <c r="A560" s="205"/>
      <c r="B560" s="205"/>
      <c r="C560" s="205"/>
      <c r="D560" s="205"/>
      <c r="E560" s="205"/>
      <c r="F560" s="205"/>
      <c r="G560" s="205"/>
      <c r="H560" s="205"/>
      <c r="I560" s="205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</row>
    <row r="561" spans="1:24" ht="13.2">
      <c r="A561" s="205"/>
      <c r="B561" s="205"/>
      <c r="C561" s="205"/>
      <c r="D561" s="205"/>
      <c r="E561" s="205"/>
      <c r="F561" s="205"/>
      <c r="G561" s="205"/>
      <c r="H561" s="205"/>
      <c r="I561" s="205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</row>
    <row r="562" spans="1:24" ht="13.2">
      <c r="A562" s="205"/>
      <c r="B562" s="205"/>
      <c r="C562" s="205"/>
      <c r="D562" s="205"/>
      <c r="E562" s="205"/>
      <c r="F562" s="205"/>
      <c r="G562" s="205"/>
      <c r="H562" s="205"/>
      <c r="I562" s="205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</row>
    <row r="563" spans="1:24" ht="13.2">
      <c r="A563" s="205"/>
      <c r="B563" s="205"/>
      <c r="C563" s="205"/>
      <c r="D563" s="205"/>
      <c r="E563" s="205"/>
      <c r="F563" s="205"/>
      <c r="G563" s="205"/>
      <c r="H563" s="205"/>
      <c r="I563" s="205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</row>
    <row r="564" spans="1:24" ht="13.2">
      <c r="A564" s="205"/>
      <c r="B564" s="205"/>
      <c r="C564" s="205"/>
      <c r="D564" s="205"/>
      <c r="E564" s="205"/>
      <c r="F564" s="205"/>
      <c r="G564" s="205"/>
      <c r="H564" s="205"/>
      <c r="I564" s="205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</row>
    <row r="565" spans="1:24" ht="13.2">
      <c r="A565" s="205"/>
      <c r="B565" s="205"/>
      <c r="C565" s="205"/>
      <c r="D565" s="205"/>
      <c r="E565" s="205"/>
      <c r="F565" s="205"/>
      <c r="G565" s="205"/>
      <c r="H565" s="205"/>
      <c r="I565" s="205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</row>
    <row r="566" spans="1:24" ht="13.2">
      <c r="A566" s="205"/>
      <c r="B566" s="205"/>
      <c r="C566" s="205"/>
      <c r="D566" s="205"/>
      <c r="E566" s="205"/>
      <c r="F566" s="205"/>
      <c r="G566" s="205"/>
      <c r="H566" s="205"/>
      <c r="I566" s="205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</row>
    <row r="567" spans="1:24" ht="13.2">
      <c r="A567" s="205"/>
      <c r="B567" s="205"/>
      <c r="C567" s="205"/>
      <c r="D567" s="205"/>
      <c r="E567" s="205"/>
      <c r="F567" s="205"/>
      <c r="G567" s="205"/>
      <c r="H567" s="205"/>
      <c r="I567" s="205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</row>
    <row r="568" spans="1:24" ht="13.2">
      <c r="A568" s="205"/>
      <c r="B568" s="205"/>
      <c r="C568" s="205"/>
      <c r="D568" s="205"/>
      <c r="E568" s="205"/>
      <c r="F568" s="205"/>
      <c r="G568" s="205"/>
      <c r="H568" s="205"/>
      <c r="I568" s="205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</row>
    <row r="569" spans="1:24" ht="13.2">
      <c r="A569" s="205"/>
      <c r="B569" s="205"/>
      <c r="C569" s="205"/>
      <c r="D569" s="205"/>
      <c r="E569" s="205"/>
      <c r="F569" s="205"/>
      <c r="G569" s="205"/>
      <c r="H569" s="205"/>
      <c r="I569" s="205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</row>
    <row r="570" spans="1:24" ht="13.2">
      <c r="A570" s="205"/>
      <c r="B570" s="205"/>
      <c r="C570" s="205"/>
      <c r="D570" s="205"/>
      <c r="E570" s="205"/>
      <c r="F570" s="205"/>
      <c r="G570" s="205"/>
      <c r="H570" s="205"/>
      <c r="I570" s="205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</row>
    <row r="571" spans="1:24" ht="13.2">
      <c r="A571" s="205"/>
      <c r="B571" s="205"/>
      <c r="C571" s="205"/>
      <c r="D571" s="205"/>
      <c r="E571" s="205"/>
      <c r="F571" s="205"/>
      <c r="G571" s="205"/>
      <c r="H571" s="205"/>
      <c r="I571" s="205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</row>
    <row r="572" spans="1:24" ht="13.2">
      <c r="A572" s="205"/>
      <c r="B572" s="205"/>
      <c r="C572" s="205"/>
      <c r="D572" s="205"/>
      <c r="E572" s="205"/>
      <c r="F572" s="205"/>
      <c r="G572" s="205"/>
      <c r="H572" s="205"/>
      <c r="I572" s="205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</row>
    <row r="573" spans="1:24" ht="13.2">
      <c r="A573" s="205"/>
      <c r="B573" s="205"/>
      <c r="C573" s="205"/>
      <c r="D573" s="205"/>
      <c r="E573" s="205"/>
      <c r="F573" s="205"/>
      <c r="G573" s="205"/>
      <c r="H573" s="205"/>
      <c r="I573" s="205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</row>
    <row r="574" spans="1:24" ht="13.2">
      <c r="A574" s="205"/>
      <c r="B574" s="205"/>
      <c r="C574" s="205"/>
      <c r="D574" s="205"/>
      <c r="E574" s="205"/>
      <c r="F574" s="205"/>
      <c r="G574" s="205"/>
      <c r="H574" s="205"/>
      <c r="I574" s="205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</row>
    <row r="575" spans="1:24" ht="13.2">
      <c r="A575" s="205"/>
      <c r="B575" s="205"/>
      <c r="C575" s="205"/>
      <c r="D575" s="205"/>
      <c r="E575" s="205"/>
      <c r="F575" s="205"/>
      <c r="G575" s="205"/>
      <c r="H575" s="205"/>
      <c r="I575" s="205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</row>
    <row r="576" spans="1:24" ht="13.2">
      <c r="A576" s="205"/>
      <c r="B576" s="205"/>
      <c r="C576" s="205"/>
      <c r="D576" s="205"/>
      <c r="E576" s="205"/>
      <c r="F576" s="205"/>
      <c r="G576" s="205"/>
      <c r="H576" s="205"/>
      <c r="I576" s="205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</row>
    <row r="577" spans="1:24" ht="13.2">
      <c r="A577" s="205"/>
      <c r="B577" s="205"/>
      <c r="C577" s="205"/>
      <c r="D577" s="205"/>
      <c r="E577" s="205"/>
      <c r="F577" s="205"/>
      <c r="G577" s="205"/>
      <c r="H577" s="205"/>
      <c r="I577" s="205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</row>
    <row r="578" spans="1:24" ht="13.2">
      <c r="A578" s="205"/>
      <c r="B578" s="205"/>
      <c r="C578" s="205"/>
      <c r="D578" s="205"/>
      <c r="E578" s="205"/>
      <c r="F578" s="205"/>
      <c r="G578" s="205"/>
      <c r="H578" s="205"/>
      <c r="I578" s="205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</row>
    <row r="579" spans="1:24" ht="13.2">
      <c r="A579" s="205"/>
      <c r="B579" s="205"/>
      <c r="C579" s="205"/>
      <c r="D579" s="205"/>
      <c r="E579" s="205"/>
      <c r="F579" s="205"/>
      <c r="G579" s="205"/>
      <c r="H579" s="205"/>
      <c r="I579" s="205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  <c r="U579" s="205"/>
      <c r="V579" s="205"/>
      <c r="W579" s="205"/>
      <c r="X579" s="205"/>
    </row>
    <row r="580" spans="1:24" ht="13.2">
      <c r="A580" s="205"/>
      <c r="B580" s="205"/>
      <c r="C580" s="205"/>
      <c r="D580" s="205"/>
      <c r="E580" s="205"/>
      <c r="F580" s="205"/>
      <c r="G580" s="205"/>
      <c r="H580" s="205"/>
      <c r="I580" s="205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  <c r="U580" s="205"/>
      <c r="V580" s="205"/>
      <c r="W580" s="205"/>
      <c r="X580" s="205"/>
    </row>
    <row r="581" spans="1:24" ht="13.2">
      <c r="A581" s="205"/>
      <c r="B581" s="205"/>
      <c r="C581" s="205"/>
      <c r="D581" s="205"/>
      <c r="E581" s="205"/>
      <c r="F581" s="205"/>
      <c r="G581" s="205"/>
      <c r="H581" s="205"/>
      <c r="I581" s="205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</row>
    <row r="582" spans="1:24" ht="13.2">
      <c r="A582" s="205"/>
      <c r="B582" s="205"/>
      <c r="C582" s="205"/>
      <c r="D582" s="205"/>
      <c r="E582" s="205"/>
      <c r="F582" s="205"/>
      <c r="G582" s="205"/>
      <c r="H582" s="205"/>
      <c r="I582" s="205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  <c r="U582" s="205"/>
      <c r="V582" s="205"/>
      <c r="W582" s="205"/>
      <c r="X582" s="205"/>
    </row>
    <row r="583" spans="1:24" ht="13.2">
      <c r="A583" s="205"/>
      <c r="B583" s="205"/>
      <c r="C583" s="205"/>
      <c r="D583" s="205"/>
      <c r="E583" s="205"/>
      <c r="F583" s="205"/>
      <c r="G583" s="205"/>
      <c r="H583" s="205"/>
      <c r="I583" s="205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</row>
    <row r="584" spans="1:24" ht="13.2">
      <c r="A584" s="205"/>
      <c r="B584" s="205"/>
      <c r="C584" s="205"/>
      <c r="D584" s="205"/>
      <c r="E584" s="205"/>
      <c r="F584" s="205"/>
      <c r="G584" s="205"/>
      <c r="H584" s="205"/>
      <c r="I584" s="205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  <c r="U584" s="205"/>
      <c r="V584" s="205"/>
      <c r="W584" s="205"/>
      <c r="X584" s="205"/>
    </row>
    <row r="585" spans="1:24" ht="13.2">
      <c r="A585" s="205"/>
      <c r="B585" s="205"/>
      <c r="C585" s="205"/>
      <c r="D585" s="205"/>
      <c r="E585" s="205"/>
      <c r="F585" s="205"/>
      <c r="G585" s="205"/>
      <c r="H585" s="205"/>
      <c r="I585" s="205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  <c r="U585" s="205"/>
      <c r="V585" s="205"/>
      <c r="W585" s="205"/>
      <c r="X585" s="205"/>
    </row>
    <row r="586" spans="1:24" ht="13.2">
      <c r="A586" s="205"/>
      <c r="B586" s="205"/>
      <c r="C586" s="205"/>
      <c r="D586" s="205"/>
      <c r="E586" s="205"/>
      <c r="F586" s="205"/>
      <c r="G586" s="205"/>
      <c r="H586" s="205"/>
      <c r="I586" s="205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  <c r="U586" s="205"/>
      <c r="V586" s="205"/>
      <c r="W586" s="205"/>
      <c r="X586" s="205"/>
    </row>
    <row r="587" spans="1:24" ht="13.2">
      <c r="A587" s="205"/>
      <c r="B587" s="205"/>
      <c r="C587" s="205"/>
      <c r="D587" s="205"/>
      <c r="E587" s="205"/>
      <c r="F587" s="205"/>
      <c r="G587" s="205"/>
      <c r="H587" s="205"/>
      <c r="I587" s="205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  <c r="U587" s="205"/>
      <c r="V587" s="205"/>
      <c r="W587" s="205"/>
      <c r="X587" s="205"/>
    </row>
    <row r="588" spans="1:24" ht="13.2">
      <c r="A588" s="205"/>
      <c r="B588" s="205"/>
      <c r="C588" s="205"/>
      <c r="D588" s="205"/>
      <c r="E588" s="205"/>
      <c r="F588" s="205"/>
      <c r="G588" s="205"/>
      <c r="H588" s="205"/>
      <c r="I588" s="205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  <c r="U588" s="205"/>
      <c r="V588" s="205"/>
      <c r="W588" s="205"/>
      <c r="X588" s="205"/>
    </row>
    <row r="589" spans="1:24" ht="13.2">
      <c r="A589" s="205"/>
      <c r="B589" s="205"/>
      <c r="C589" s="205"/>
      <c r="D589" s="205"/>
      <c r="E589" s="205"/>
      <c r="F589" s="205"/>
      <c r="G589" s="205"/>
      <c r="H589" s="205"/>
      <c r="I589" s="205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  <c r="U589" s="205"/>
      <c r="V589" s="205"/>
      <c r="W589" s="205"/>
      <c r="X589" s="205"/>
    </row>
    <row r="590" spans="1:24" ht="13.2">
      <c r="A590" s="205"/>
      <c r="B590" s="205"/>
      <c r="C590" s="205"/>
      <c r="D590" s="205"/>
      <c r="E590" s="205"/>
      <c r="F590" s="205"/>
      <c r="G590" s="205"/>
      <c r="H590" s="205"/>
      <c r="I590" s="205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  <c r="U590" s="205"/>
      <c r="V590" s="205"/>
      <c r="W590" s="205"/>
      <c r="X590" s="205"/>
    </row>
    <row r="591" spans="1:24" ht="13.2">
      <c r="A591" s="205"/>
      <c r="B591" s="205"/>
      <c r="C591" s="205"/>
      <c r="D591" s="205"/>
      <c r="E591" s="205"/>
      <c r="F591" s="205"/>
      <c r="G591" s="205"/>
      <c r="H591" s="205"/>
      <c r="I591" s="205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  <c r="U591" s="205"/>
      <c r="V591" s="205"/>
      <c r="W591" s="205"/>
      <c r="X591" s="205"/>
    </row>
    <row r="592" spans="1:24" ht="13.2">
      <c r="A592" s="205"/>
      <c r="B592" s="205"/>
      <c r="C592" s="205"/>
      <c r="D592" s="205"/>
      <c r="E592" s="205"/>
      <c r="F592" s="205"/>
      <c r="G592" s="205"/>
      <c r="H592" s="205"/>
      <c r="I592" s="205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  <c r="U592" s="205"/>
      <c r="V592" s="205"/>
      <c r="W592" s="205"/>
      <c r="X592" s="205"/>
    </row>
    <row r="593" spans="1:24" ht="13.2">
      <c r="A593" s="205"/>
      <c r="B593" s="205"/>
      <c r="C593" s="205"/>
      <c r="D593" s="205"/>
      <c r="E593" s="205"/>
      <c r="F593" s="205"/>
      <c r="G593" s="205"/>
      <c r="H593" s="205"/>
      <c r="I593" s="205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  <c r="U593" s="205"/>
      <c r="V593" s="205"/>
      <c r="W593" s="205"/>
      <c r="X593" s="205"/>
    </row>
    <row r="594" spans="1:24" ht="13.2">
      <c r="A594" s="205"/>
      <c r="B594" s="205"/>
      <c r="C594" s="205"/>
      <c r="D594" s="205"/>
      <c r="E594" s="205"/>
      <c r="F594" s="205"/>
      <c r="G594" s="205"/>
      <c r="H594" s="205"/>
      <c r="I594" s="205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  <c r="U594" s="205"/>
      <c r="V594" s="205"/>
      <c r="W594" s="205"/>
      <c r="X594" s="205"/>
    </row>
    <row r="595" spans="1:24" ht="13.2">
      <c r="A595" s="205"/>
      <c r="B595" s="205"/>
      <c r="C595" s="205"/>
      <c r="D595" s="205"/>
      <c r="E595" s="205"/>
      <c r="F595" s="205"/>
      <c r="G595" s="205"/>
      <c r="H595" s="205"/>
      <c r="I595" s="205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  <c r="U595" s="205"/>
      <c r="V595" s="205"/>
      <c r="W595" s="205"/>
      <c r="X595" s="205"/>
    </row>
    <row r="596" spans="1:24" ht="13.2">
      <c r="A596" s="205"/>
      <c r="B596" s="205"/>
      <c r="C596" s="205"/>
      <c r="D596" s="205"/>
      <c r="E596" s="205"/>
      <c r="F596" s="205"/>
      <c r="G596" s="205"/>
      <c r="H596" s="205"/>
      <c r="I596" s="205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  <c r="U596" s="205"/>
      <c r="V596" s="205"/>
      <c r="W596" s="205"/>
      <c r="X596" s="205"/>
    </row>
    <row r="597" spans="1:24" ht="13.2">
      <c r="A597" s="205"/>
      <c r="B597" s="205"/>
      <c r="C597" s="205"/>
      <c r="D597" s="205"/>
      <c r="E597" s="205"/>
      <c r="F597" s="205"/>
      <c r="G597" s="205"/>
      <c r="H597" s="205"/>
      <c r="I597" s="205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  <c r="U597" s="205"/>
      <c r="V597" s="205"/>
      <c r="W597" s="205"/>
      <c r="X597" s="205"/>
    </row>
    <row r="598" spans="1:24" ht="13.2">
      <c r="A598" s="205"/>
      <c r="B598" s="205"/>
      <c r="C598" s="205"/>
      <c r="D598" s="205"/>
      <c r="E598" s="205"/>
      <c r="F598" s="205"/>
      <c r="G598" s="205"/>
      <c r="H598" s="205"/>
      <c r="I598" s="205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  <c r="U598" s="205"/>
      <c r="V598" s="205"/>
      <c r="W598" s="205"/>
      <c r="X598" s="205"/>
    </row>
    <row r="599" spans="1:24" ht="13.2">
      <c r="A599" s="205"/>
      <c r="B599" s="205"/>
      <c r="C599" s="205"/>
      <c r="D599" s="205"/>
      <c r="E599" s="205"/>
      <c r="F599" s="205"/>
      <c r="G599" s="205"/>
      <c r="H599" s="205"/>
      <c r="I599" s="205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  <c r="U599" s="205"/>
      <c r="V599" s="205"/>
      <c r="W599" s="205"/>
      <c r="X599" s="205"/>
    </row>
    <row r="600" spans="1:24" ht="13.2">
      <c r="A600" s="205"/>
      <c r="B600" s="205"/>
      <c r="C600" s="205"/>
      <c r="D600" s="205"/>
      <c r="E600" s="205"/>
      <c r="F600" s="205"/>
      <c r="G600" s="205"/>
      <c r="H600" s="205"/>
      <c r="I600" s="205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  <c r="U600" s="205"/>
      <c r="V600" s="205"/>
      <c r="W600" s="205"/>
      <c r="X600" s="205"/>
    </row>
    <row r="601" spans="1:24" ht="13.2">
      <c r="A601" s="205"/>
      <c r="B601" s="205"/>
      <c r="C601" s="205"/>
      <c r="D601" s="205"/>
      <c r="E601" s="205"/>
      <c r="F601" s="205"/>
      <c r="G601" s="205"/>
      <c r="H601" s="205"/>
      <c r="I601" s="205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  <c r="U601" s="205"/>
      <c r="V601" s="205"/>
      <c r="W601" s="205"/>
      <c r="X601" s="205"/>
    </row>
    <row r="602" spans="1:24" ht="13.2">
      <c r="A602" s="205"/>
      <c r="B602" s="205"/>
      <c r="C602" s="205"/>
      <c r="D602" s="205"/>
      <c r="E602" s="205"/>
      <c r="F602" s="205"/>
      <c r="G602" s="205"/>
      <c r="H602" s="205"/>
      <c r="I602" s="205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</row>
    <row r="603" spans="1:24" ht="13.2">
      <c r="A603" s="205"/>
      <c r="B603" s="205"/>
      <c r="C603" s="205"/>
      <c r="D603" s="205"/>
      <c r="E603" s="205"/>
      <c r="F603" s="205"/>
      <c r="G603" s="205"/>
      <c r="H603" s="205"/>
      <c r="I603" s="205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  <c r="U603" s="205"/>
      <c r="V603" s="205"/>
      <c r="W603" s="205"/>
      <c r="X603" s="205"/>
    </row>
    <row r="604" spans="1:24" ht="13.2">
      <c r="A604" s="205"/>
      <c r="B604" s="205"/>
      <c r="C604" s="205"/>
      <c r="D604" s="205"/>
      <c r="E604" s="205"/>
      <c r="F604" s="205"/>
      <c r="G604" s="205"/>
      <c r="H604" s="205"/>
      <c r="I604" s="205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  <c r="U604" s="205"/>
      <c r="V604" s="205"/>
      <c r="W604" s="205"/>
      <c r="X604" s="205"/>
    </row>
    <row r="605" spans="1:24" ht="13.2">
      <c r="A605" s="205"/>
      <c r="B605" s="205"/>
      <c r="C605" s="205"/>
      <c r="D605" s="205"/>
      <c r="E605" s="205"/>
      <c r="F605" s="205"/>
      <c r="G605" s="205"/>
      <c r="H605" s="205"/>
      <c r="I605" s="205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</row>
    <row r="606" spans="1:24" ht="13.2">
      <c r="A606" s="205"/>
      <c r="B606" s="205"/>
      <c r="C606" s="205"/>
      <c r="D606" s="205"/>
      <c r="E606" s="205"/>
      <c r="F606" s="205"/>
      <c r="G606" s="205"/>
      <c r="H606" s="205"/>
      <c r="I606" s="205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  <c r="U606" s="205"/>
      <c r="V606" s="205"/>
      <c r="W606" s="205"/>
      <c r="X606" s="205"/>
    </row>
    <row r="607" spans="1:24" ht="13.2">
      <c r="A607" s="205"/>
      <c r="B607" s="205"/>
      <c r="C607" s="205"/>
      <c r="D607" s="205"/>
      <c r="E607" s="205"/>
      <c r="F607" s="205"/>
      <c r="G607" s="205"/>
      <c r="H607" s="205"/>
      <c r="I607" s="205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  <c r="U607" s="205"/>
      <c r="V607" s="205"/>
      <c r="W607" s="205"/>
      <c r="X607" s="205"/>
    </row>
    <row r="608" spans="1:24" ht="13.2">
      <c r="A608" s="205"/>
      <c r="B608" s="205"/>
      <c r="C608" s="205"/>
      <c r="D608" s="205"/>
      <c r="E608" s="205"/>
      <c r="F608" s="205"/>
      <c r="G608" s="205"/>
      <c r="H608" s="205"/>
      <c r="I608" s="205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  <c r="U608" s="205"/>
      <c r="V608" s="205"/>
      <c r="W608" s="205"/>
      <c r="X608" s="205"/>
    </row>
    <row r="609" spans="1:24" ht="13.2">
      <c r="A609" s="205"/>
      <c r="B609" s="205"/>
      <c r="C609" s="205"/>
      <c r="D609" s="205"/>
      <c r="E609" s="205"/>
      <c r="F609" s="205"/>
      <c r="G609" s="205"/>
      <c r="H609" s="205"/>
      <c r="I609" s="205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  <c r="U609" s="205"/>
      <c r="V609" s="205"/>
      <c r="W609" s="205"/>
      <c r="X609" s="205"/>
    </row>
    <row r="610" spans="1:24" ht="13.2">
      <c r="A610" s="205"/>
      <c r="B610" s="205"/>
      <c r="C610" s="205"/>
      <c r="D610" s="205"/>
      <c r="E610" s="205"/>
      <c r="F610" s="205"/>
      <c r="G610" s="205"/>
      <c r="H610" s="205"/>
      <c r="I610" s="205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  <c r="U610" s="205"/>
      <c r="V610" s="205"/>
      <c r="W610" s="205"/>
      <c r="X610" s="205"/>
    </row>
    <row r="611" spans="1:24" ht="13.2">
      <c r="A611" s="205"/>
      <c r="B611" s="205"/>
      <c r="C611" s="205"/>
      <c r="D611" s="205"/>
      <c r="E611" s="205"/>
      <c r="F611" s="205"/>
      <c r="G611" s="205"/>
      <c r="H611" s="205"/>
      <c r="I611" s="205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</row>
    <row r="612" spans="1:24" ht="13.2">
      <c r="A612" s="205"/>
      <c r="B612" s="205"/>
      <c r="C612" s="205"/>
      <c r="D612" s="205"/>
      <c r="E612" s="205"/>
      <c r="F612" s="205"/>
      <c r="G612" s="205"/>
      <c r="H612" s="205"/>
      <c r="I612" s="205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  <c r="U612" s="205"/>
      <c r="V612" s="205"/>
      <c r="W612" s="205"/>
      <c r="X612" s="205"/>
    </row>
    <row r="613" spans="1:24" ht="13.2">
      <c r="A613" s="205"/>
      <c r="B613" s="205"/>
      <c r="C613" s="205"/>
      <c r="D613" s="205"/>
      <c r="E613" s="205"/>
      <c r="F613" s="205"/>
      <c r="G613" s="205"/>
      <c r="H613" s="205"/>
      <c r="I613" s="205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  <c r="U613" s="205"/>
      <c r="V613" s="205"/>
      <c r="W613" s="205"/>
      <c r="X613" s="205"/>
    </row>
    <row r="614" spans="1:24" ht="13.2">
      <c r="A614" s="205"/>
      <c r="B614" s="205"/>
      <c r="C614" s="205"/>
      <c r="D614" s="205"/>
      <c r="E614" s="205"/>
      <c r="F614" s="205"/>
      <c r="G614" s="205"/>
      <c r="H614" s="205"/>
      <c r="I614" s="205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  <c r="U614" s="205"/>
      <c r="V614" s="205"/>
      <c r="W614" s="205"/>
      <c r="X614" s="205"/>
    </row>
    <row r="615" spans="1:24" ht="13.2">
      <c r="A615" s="205"/>
      <c r="B615" s="205"/>
      <c r="C615" s="205"/>
      <c r="D615" s="205"/>
      <c r="E615" s="205"/>
      <c r="F615" s="205"/>
      <c r="G615" s="205"/>
      <c r="H615" s="205"/>
      <c r="I615" s="205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  <c r="U615" s="205"/>
      <c r="V615" s="205"/>
      <c r="W615" s="205"/>
      <c r="X615" s="205"/>
    </row>
    <row r="616" spans="1:24" ht="13.2">
      <c r="A616" s="205"/>
      <c r="B616" s="205"/>
      <c r="C616" s="205"/>
      <c r="D616" s="205"/>
      <c r="E616" s="205"/>
      <c r="F616" s="205"/>
      <c r="G616" s="205"/>
      <c r="H616" s="205"/>
      <c r="I616" s="205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  <c r="U616" s="205"/>
      <c r="V616" s="205"/>
      <c r="W616" s="205"/>
      <c r="X616" s="205"/>
    </row>
    <row r="617" spans="1:24" ht="13.2">
      <c r="A617" s="205"/>
      <c r="B617" s="205"/>
      <c r="C617" s="205"/>
      <c r="D617" s="205"/>
      <c r="E617" s="205"/>
      <c r="F617" s="205"/>
      <c r="G617" s="205"/>
      <c r="H617" s="205"/>
      <c r="I617" s="205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  <c r="U617" s="205"/>
      <c r="V617" s="205"/>
      <c r="W617" s="205"/>
      <c r="X617" s="205"/>
    </row>
    <row r="618" spans="1:24" ht="13.2">
      <c r="A618" s="205"/>
      <c r="B618" s="205"/>
      <c r="C618" s="205"/>
      <c r="D618" s="205"/>
      <c r="E618" s="205"/>
      <c r="F618" s="205"/>
      <c r="G618" s="205"/>
      <c r="H618" s="205"/>
      <c r="I618" s="205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  <c r="U618" s="205"/>
      <c r="V618" s="205"/>
      <c r="W618" s="205"/>
      <c r="X618" s="205"/>
    </row>
    <row r="619" spans="1:24" ht="13.2">
      <c r="A619" s="205"/>
      <c r="B619" s="205"/>
      <c r="C619" s="205"/>
      <c r="D619" s="205"/>
      <c r="E619" s="205"/>
      <c r="F619" s="205"/>
      <c r="G619" s="205"/>
      <c r="H619" s="205"/>
      <c r="I619" s="205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  <c r="U619" s="205"/>
      <c r="V619" s="205"/>
      <c r="W619" s="205"/>
      <c r="X619" s="205"/>
    </row>
    <row r="620" spans="1:24" ht="13.2">
      <c r="A620" s="205"/>
      <c r="B620" s="205"/>
      <c r="C620" s="205"/>
      <c r="D620" s="205"/>
      <c r="E620" s="205"/>
      <c r="F620" s="205"/>
      <c r="G620" s="205"/>
      <c r="H620" s="205"/>
      <c r="I620" s="205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  <c r="U620" s="205"/>
      <c r="V620" s="205"/>
      <c r="W620" s="205"/>
      <c r="X620" s="205"/>
    </row>
    <row r="621" spans="1:24" ht="13.2">
      <c r="A621" s="205"/>
      <c r="B621" s="205"/>
      <c r="C621" s="205"/>
      <c r="D621" s="205"/>
      <c r="E621" s="205"/>
      <c r="F621" s="205"/>
      <c r="G621" s="205"/>
      <c r="H621" s="205"/>
      <c r="I621" s="205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  <c r="U621" s="205"/>
      <c r="V621" s="205"/>
      <c r="W621" s="205"/>
      <c r="X621" s="205"/>
    </row>
    <row r="622" spans="1:24" ht="13.2">
      <c r="A622" s="205"/>
      <c r="B622" s="205"/>
      <c r="C622" s="205"/>
      <c r="D622" s="205"/>
      <c r="E622" s="205"/>
      <c r="F622" s="205"/>
      <c r="G622" s="205"/>
      <c r="H622" s="205"/>
      <c r="I622" s="205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</row>
    <row r="623" spans="1:24" ht="13.2">
      <c r="A623" s="205"/>
      <c r="B623" s="205"/>
      <c r="C623" s="205"/>
      <c r="D623" s="205"/>
      <c r="E623" s="205"/>
      <c r="F623" s="205"/>
      <c r="G623" s="205"/>
      <c r="H623" s="205"/>
      <c r="I623" s="205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  <c r="U623" s="205"/>
      <c r="V623" s="205"/>
      <c r="W623" s="205"/>
      <c r="X623" s="205"/>
    </row>
    <row r="624" spans="1:24" ht="13.2">
      <c r="A624" s="205"/>
      <c r="B624" s="205"/>
      <c r="C624" s="205"/>
      <c r="D624" s="205"/>
      <c r="E624" s="205"/>
      <c r="F624" s="205"/>
      <c r="G624" s="205"/>
      <c r="H624" s="205"/>
      <c r="I624" s="205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  <c r="U624" s="205"/>
      <c r="V624" s="205"/>
      <c r="W624" s="205"/>
      <c r="X624" s="205"/>
    </row>
    <row r="625" spans="1:24" ht="13.2">
      <c r="A625" s="205"/>
      <c r="B625" s="205"/>
      <c r="C625" s="205"/>
      <c r="D625" s="205"/>
      <c r="E625" s="205"/>
      <c r="F625" s="205"/>
      <c r="G625" s="205"/>
      <c r="H625" s="205"/>
      <c r="I625" s="205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  <c r="U625" s="205"/>
      <c r="V625" s="205"/>
      <c r="W625" s="205"/>
      <c r="X625" s="205"/>
    </row>
    <row r="626" spans="1:24" ht="13.2">
      <c r="A626" s="205"/>
      <c r="B626" s="205"/>
      <c r="C626" s="205"/>
      <c r="D626" s="205"/>
      <c r="E626" s="205"/>
      <c r="F626" s="205"/>
      <c r="G626" s="205"/>
      <c r="H626" s="205"/>
      <c r="I626" s="205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  <c r="U626" s="205"/>
      <c r="V626" s="205"/>
      <c r="W626" s="205"/>
      <c r="X626" s="205"/>
    </row>
    <row r="627" spans="1:24" ht="13.2">
      <c r="A627" s="205"/>
      <c r="B627" s="205"/>
      <c r="C627" s="205"/>
      <c r="D627" s="205"/>
      <c r="E627" s="205"/>
      <c r="F627" s="205"/>
      <c r="G627" s="205"/>
      <c r="H627" s="205"/>
      <c r="I627" s="205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  <c r="U627" s="205"/>
      <c r="V627" s="205"/>
      <c r="W627" s="205"/>
      <c r="X627" s="205"/>
    </row>
    <row r="628" spans="1:24" ht="13.2">
      <c r="A628" s="205"/>
      <c r="B628" s="205"/>
      <c r="C628" s="205"/>
      <c r="D628" s="205"/>
      <c r="E628" s="205"/>
      <c r="F628" s="205"/>
      <c r="G628" s="205"/>
      <c r="H628" s="205"/>
      <c r="I628" s="205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  <c r="U628" s="205"/>
      <c r="V628" s="205"/>
      <c r="W628" s="205"/>
      <c r="X628" s="205"/>
    </row>
    <row r="629" spans="1:24" ht="13.2">
      <c r="A629" s="205"/>
      <c r="B629" s="205"/>
      <c r="C629" s="205"/>
      <c r="D629" s="205"/>
      <c r="E629" s="205"/>
      <c r="F629" s="205"/>
      <c r="G629" s="205"/>
      <c r="H629" s="205"/>
      <c r="I629" s="205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  <c r="U629" s="205"/>
      <c r="V629" s="205"/>
      <c r="W629" s="205"/>
      <c r="X629" s="205"/>
    </row>
    <row r="630" spans="1:24" ht="13.2">
      <c r="A630" s="205"/>
      <c r="B630" s="205"/>
      <c r="C630" s="205"/>
      <c r="D630" s="205"/>
      <c r="E630" s="205"/>
      <c r="F630" s="205"/>
      <c r="G630" s="205"/>
      <c r="H630" s="205"/>
      <c r="I630" s="205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  <c r="U630" s="205"/>
      <c r="V630" s="205"/>
      <c r="W630" s="205"/>
      <c r="X630" s="205"/>
    </row>
    <row r="631" spans="1:24" ht="13.2">
      <c r="A631" s="205"/>
      <c r="B631" s="205"/>
      <c r="C631" s="205"/>
      <c r="D631" s="205"/>
      <c r="E631" s="205"/>
      <c r="F631" s="205"/>
      <c r="G631" s="205"/>
      <c r="H631" s="205"/>
      <c r="I631" s="205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  <c r="U631" s="205"/>
      <c r="V631" s="205"/>
      <c r="W631" s="205"/>
      <c r="X631" s="205"/>
    </row>
    <row r="632" spans="1:24" ht="13.2">
      <c r="A632" s="205"/>
      <c r="B632" s="205"/>
      <c r="C632" s="205"/>
      <c r="D632" s="205"/>
      <c r="E632" s="205"/>
      <c r="F632" s="205"/>
      <c r="G632" s="205"/>
      <c r="H632" s="205"/>
      <c r="I632" s="205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  <c r="U632" s="205"/>
      <c r="V632" s="205"/>
      <c r="W632" s="205"/>
      <c r="X632" s="205"/>
    </row>
    <row r="633" spans="1:24" ht="13.2">
      <c r="A633" s="205"/>
      <c r="B633" s="205"/>
      <c r="C633" s="205"/>
      <c r="D633" s="205"/>
      <c r="E633" s="205"/>
      <c r="F633" s="205"/>
      <c r="G633" s="205"/>
      <c r="H633" s="205"/>
      <c r="I633" s="205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  <c r="U633" s="205"/>
      <c r="V633" s="205"/>
      <c r="W633" s="205"/>
      <c r="X633" s="205"/>
    </row>
    <row r="634" spans="1:24" ht="13.2">
      <c r="A634" s="205"/>
      <c r="B634" s="205"/>
      <c r="C634" s="205"/>
      <c r="D634" s="205"/>
      <c r="E634" s="205"/>
      <c r="F634" s="205"/>
      <c r="G634" s="205"/>
      <c r="H634" s="205"/>
      <c r="I634" s="205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  <c r="U634" s="205"/>
      <c r="V634" s="205"/>
      <c r="W634" s="205"/>
      <c r="X634" s="205"/>
    </row>
    <row r="635" spans="1:24" ht="13.2">
      <c r="A635" s="205"/>
      <c r="B635" s="205"/>
      <c r="C635" s="205"/>
      <c r="D635" s="205"/>
      <c r="E635" s="205"/>
      <c r="F635" s="205"/>
      <c r="G635" s="205"/>
      <c r="H635" s="205"/>
      <c r="I635" s="205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  <c r="U635" s="205"/>
      <c r="V635" s="205"/>
      <c r="W635" s="205"/>
      <c r="X635" s="205"/>
    </row>
    <row r="636" spans="1:24" ht="13.2">
      <c r="A636" s="205"/>
      <c r="B636" s="205"/>
      <c r="C636" s="205"/>
      <c r="D636" s="205"/>
      <c r="E636" s="205"/>
      <c r="F636" s="205"/>
      <c r="G636" s="205"/>
      <c r="H636" s="205"/>
      <c r="I636" s="205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  <c r="U636" s="205"/>
      <c r="V636" s="205"/>
      <c r="W636" s="205"/>
      <c r="X636" s="205"/>
    </row>
    <row r="637" spans="1:24" ht="13.2">
      <c r="A637" s="205"/>
      <c r="B637" s="205"/>
      <c r="C637" s="205"/>
      <c r="D637" s="205"/>
      <c r="E637" s="205"/>
      <c r="F637" s="205"/>
      <c r="G637" s="205"/>
      <c r="H637" s="205"/>
      <c r="I637" s="205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  <c r="U637" s="205"/>
      <c r="V637" s="205"/>
      <c r="W637" s="205"/>
      <c r="X637" s="205"/>
    </row>
    <row r="638" spans="1:24" ht="13.2">
      <c r="A638" s="205"/>
      <c r="B638" s="205"/>
      <c r="C638" s="205"/>
      <c r="D638" s="205"/>
      <c r="E638" s="205"/>
      <c r="F638" s="205"/>
      <c r="G638" s="205"/>
      <c r="H638" s="205"/>
      <c r="I638" s="205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</row>
    <row r="639" spans="1:24" ht="13.2">
      <c r="A639" s="205"/>
      <c r="B639" s="205"/>
      <c r="C639" s="205"/>
      <c r="D639" s="205"/>
      <c r="E639" s="205"/>
      <c r="F639" s="205"/>
      <c r="G639" s="205"/>
      <c r="H639" s="205"/>
      <c r="I639" s="205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  <c r="U639" s="205"/>
      <c r="V639" s="205"/>
      <c r="W639" s="205"/>
      <c r="X639" s="205"/>
    </row>
    <row r="640" spans="1:24" ht="13.2">
      <c r="A640" s="205"/>
      <c r="B640" s="205"/>
      <c r="C640" s="205"/>
      <c r="D640" s="205"/>
      <c r="E640" s="205"/>
      <c r="F640" s="205"/>
      <c r="G640" s="205"/>
      <c r="H640" s="205"/>
      <c r="I640" s="205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  <c r="U640" s="205"/>
      <c r="V640" s="205"/>
      <c r="W640" s="205"/>
      <c r="X640" s="205"/>
    </row>
    <row r="641" spans="1:24" ht="13.2">
      <c r="A641" s="205"/>
      <c r="B641" s="205"/>
      <c r="C641" s="205"/>
      <c r="D641" s="205"/>
      <c r="E641" s="205"/>
      <c r="F641" s="205"/>
      <c r="G641" s="205"/>
      <c r="H641" s="205"/>
      <c r="I641" s="205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  <c r="U641" s="205"/>
      <c r="V641" s="205"/>
      <c r="W641" s="205"/>
      <c r="X641" s="205"/>
    </row>
    <row r="642" spans="1:24" ht="13.2">
      <c r="A642" s="205"/>
      <c r="B642" s="205"/>
      <c r="C642" s="205"/>
      <c r="D642" s="205"/>
      <c r="E642" s="205"/>
      <c r="F642" s="205"/>
      <c r="G642" s="205"/>
      <c r="H642" s="205"/>
      <c r="I642" s="205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  <c r="U642" s="205"/>
      <c r="V642" s="205"/>
      <c r="W642" s="205"/>
      <c r="X642" s="205"/>
    </row>
    <row r="643" spans="1:24" ht="13.2">
      <c r="A643" s="205"/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</row>
    <row r="644" spans="1:24" ht="13.2">
      <c r="A644" s="205"/>
      <c r="B644" s="205"/>
      <c r="C644" s="205"/>
      <c r="D644" s="205"/>
      <c r="E644" s="205"/>
      <c r="F644" s="205"/>
      <c r="G644" s="205"/>
      <c r="H644" s="205"/>
      <c r="I644" s="205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  <c r="U644" s="205"/>
      <c r="V644" s="205"/>
      <c r="W644" s="205"/>
      <c r="X644" s="205"/>
    </row>
    <row r="645" spans="1:24" ht="13.2">
      <c r="A645" s="205"/>
      <c r="B645" s="205"/>
      <c r="C645" s="205"/>
      <c r="D645" s="205"/>
      <c r="E645" s="205"/>
      <c r="F645" s="205"/>
      <c r="G645" s="205"/>
      <c r="H645" s="205"/>
      <c r="I645" s="205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  <c r="U645" s="205"/>
      <c r="V645" s="205"/>
      <c r="W645" s="205"/>
      <c r="X645" s="205"/>
    </row>
    <row r="646" spans="1:24" ht="13.2">
      <c r="A646" s="205"/>
      <c r="B646" s="205"/>
      <c r="C646" s="205"/>
      <c r="D646" s="205"/>
      <c r="E646" s="205"/>
      <c r="F646" s="205"/>
      <c r="G646" s="205"/>
      <c r="H646" s="205"/>
      <c r="I646" s="205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  <c r="U646" s="205"/>
      <c r="V646" s="205"/>
      <c r="W646" s="205"/>
      <c r="X646" s="205"/>
    </row>
    <row r="647" spans="1:24" ht="13.2">
      <c r="A647" s="205"/>
      <c r="B647" s="205"/>
      <c r="C647" s="205"/>
      <c r="D647" s="205"/>
      <c r="E647" s="205"/>
      <c r="F647" s="205"/>
      <c r="G647" s="205"/>
      <c r="H647" s="205"/>
      <c r="I647" s="205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  <c r="U647" s="205"/>
      <c r="V647" s="205"/>
      <c r="W647" s="205"/>
      <c r="X647" s="205"/>
    </row>
    <row r="648" spans="1:24" ht="13.2">
      <c r="A648" s="205"/>
      <c r="B648" s="205"/>
      <c r="C648" s="205"/>
      <c r="D648" s="205"/>
      <c r="E648" s="205"/>
      <c r="F648" s="205"/>
      <c r="G648" s="205"/>
      <c r="H648" s="205"/>
      <c r="I648" s="205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  <c r="U648" s="205"/>
      <c r="V648" s="205"/>
      <c r="W648" s="205"/>
      <c r="X648" s="205"/>
    </row>
    <row r="649" spans="1:24" ht="13.2">
      <c r="A649" s="205"/>
      <c r="B649" s="205"/>
      <c r="C649" s="205"/>
      <c r="D649" s="205"/>
      <c r="E649" s="205"/>
      <c r="F649" s="205"/>
      <c r="G649" s="205"/>
      <c r="H649" s="205"/>
      <c r="I649" s="205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  <c r="U649" s="205"/>
      <c r="V649" s="205"/>
      <c r="W649" s="205"/>
      <c r="X649" s="205"/>
    </row>
    <row r="650" spans="1:24" ht="13.2">
      <c r="A650" s="205"/>
      <c r="B650" s="205"/>
      <c r="C650" s="205"/>
      <c r="D650" s="205"/>
      <c r="E650" s="205"/>
      <c r="F650" s="205"/>
      <c r="G650" s="205"/>
      <c r="H650" s="205"/>
      <c r="I650" s="205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  <c r="U650" s="205"/>
      <c r="V650" s="205"/>
      <c r="W650" s="205"/>
      <c r="X650" s="205"/>
    </row>
    <row r="651" spans="1:24" ht="13.2">
      <c r="A651" s="205"/>
      <c r="B651" s="205"/>
      <c r="C651" s="205"/>
      <c r="D651" s="205"/>
      <c r="E651" s="205"/>
      <c r="F651" s="205"/>
      <c r="G651" s="205"/>
      <c r="H651" s="205"/>
      <c r="I651" s="205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  <c r="U651" s="205"/>
      <c r="V651" s="205"/>
      <c r="W651" s="205"/>
      <c r="X651" s="205"/>
    </row>
    <row r="652" spans="1:24" ht="13.2">
      <c r="A652" s="205"/>
      <c r="B652" s="205"/>
      <c r="C652" s="205"/>
      <c r="D652" s="205"/>
      <c r="E652" s="205"/>
      <c r="F652" s="205"/>
      <c r="G652" s="205"/>
      <c r="H652" s="205"/>
      <c r="I652" s="205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  <c r="U652" s="205"/>
      <c r="V652" s="205"/>
      <c r="W652" s="205"/>
      <c r="X652" s="205"/>
    </row>
    <row r="653" spans="1:24" ht="13.2">
      <c r="A653" s="205"/>
      <c r="B653" s="205"/>
      <c r="C653" s="205"/>
      <c r="D653" s="205"/>
      <c r="E653" s="205"/>
      <c r="F653" s="205"/>
      <c r="G653" s="205"/>
      <c r="H653" s="205"/>
      <c r="I653" s="205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  <c r="U653" s="205"/>
      <c r="V653" s="205"/>
      <c r="W653" s="205"/>
      <c r="X653" s="205"/>
    </row>
    <row r="654" spans="1:24" ht="13.2">
      <c r="A654" s="205"/>
      <c r="B654" s="205"/>
      <c r="C654" s="205"/>
      <c r="D654" s="205"/>
      <c r="E654" s="205"/>
      <c r="F654" s="205"/>
      <c r="G654" s="205"/>
      <c r="H654" s="205"/>
      <c r="I654" s="205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  <c r="U654" s="205"/>
      <c r="V654" s="205"/>
      <c r="W654" s="205"/>
      <c r="X654" s="205"/>
    </row>
    <row r="655" spans="1:24" ht="13.2">
      <c r="A655" s="205"/>
      <c r="B655" s="205"/>
      <c r="C655" s="205"/>
      <c r="D655" s="205"/>
      <c r="E655" s="205"/>
      <c r="F655" s="205"/>
      <c r="G655" s="205"/>
      <c r="H655" s="205"/>
      <c r="I655" s="205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  <c r="U655" s="205"/>
      <c r="V655" s="205"/>
      <c r="W655" s="205"/>
      <c r="X655" s="205"/>
    </row>
    <row r="656" spans="1:24" ht="13.2">
      <c r="A656" s="205"/>
      <c r="B656" s="205"/>
      <c r="C656" s="205"/>
      <c r="D656" s="205"/>
      <c r="E656" s="205"/>
      <c r="F656" s="205"/>
      <c r="G656" s="205"/>
      <c r="H656" s="205"/>
      <c r="I656" s="205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  <c r="U656" s="205"/>
      <c r="V656" s="205"/>
      <c r="W656" s="205"/>
      <c r="X656" s="205"/>
    </row>
    <row r="657" spans="1:24" ht="13.2">
      <c r="A657" s="205"/>
      <c r="B657" s="205"/>
      <c r="C657" s="205"/>
      <c r="D657" s="205"/>
      <c r="E657" s="205"/>
      <c r="F657" s="205"/>
      <c r="G657" s="205"/>
      <c r="H657" s="205"/>
      <c r="I657" s="205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</row>
    <row r="658" spans="1:24" ht="13.2">
      <c r="A658" s="205"/>
      <c r="B658" s="205"/>
      <c r="C658" s="205"/>
      <c r="D658" s="205"/>
      <c r="E658" s="205"/>
      <c r="F658" s="205"/>
      <c r="G658" s="205"/>
      <c r="H658" s="205"/>
      <c r="I658" s="205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  <c r="U658" s="205"/>
      <c r="V658" s="205"/>
      <c r="W658" s="205"/>
      <c r="X658" s="205"/>
    </row>
    <row r="659" spans="1:24" ht="13.2">
      <c r="A659" s="205"/>
      <c r="B659" s="205"/>
      <c r="C659" s="205"/>
      <c r="D659" s="205"/>
      <c r="E659" s="205"/>
      <c r="F659" s="205"/>
      <c r="G659" s="205"/>
      <c r="H659" s="205"/>
      <c r="I659" s="205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  <c r="U659" s="205"/>
      <c r="V659" s="205"/>
      <c r="W659" s="205"/>
      <c r="X659" s="205"/>
    </row>
    <row r="660" spans="1:24" ht="13.2">
      <c r="A660" s="205"/>
      <c r="B660" s="205"/>
      <c r="C660" s="205"/>
      <c r="D660" s="205"/>
      <c r="E660" s="205"/>
      <c r="F660" s="205"/>
      <c r="G660" s="205"/>
      <c r="H660" s="205"/>
      <c r="I660" s="205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</row>
    <row r="661" spans="1:24" ht="13.2">
      <c r="A661" s="205"/>
      <c r="B661" s="205"/>
      <c r="C661" s="205"/>
      <c r="D661" s="205"/>
      <c r="E661" s="205"/>
      <c r="F661" s="205"/>
      <c r="G661" s="205"/>
      <c r="H661" s="205"/>
      <c r="I661" s="205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  <c r="U661" s="205"/>
      <c r="V661" s="205"/>
      <c r="W661" s="205"/>
      <c r="X661" s="205"/>
    </row>
    <row r="662" spans="1:24" ht="13.2">
      <c r="A662" s="205"/>
      <c r="B662" s="205"/>
      <c r="C662" s="205"/>
      <c r="D662" s="205"/>
      <c r="E662" s="205"/>
      <c r="F662" s="205"/>
      <c r="G662" s="205"/>
      <c r="H662" s="205"/>
      <c r="I662" s="205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  <c r="U662" s="205"/>
      <c r="V662" s="205"/>
      <c r="W662" s="205"/>
      <c r="X662" s="205"/>
    </row>
    <row r="663" spans="1:24" ht="13.2">
      <c r="A663" s="205"/>
      <c r="B663" s="205"/>
      <c r="C663" s="205"/>
      <c r="D663" s="205"/>
      <c r="E663" s="205"/>
      <c r="F663" s="205"/>
      <c r="G663" s="205"/>
      <c r="H663" s="205"/>
      <c r="I663" s="205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  <c r="U663" s="205"/>
      <c r="V663" s="205"/>
      <c r="W663" s="205"/>
      <c r="X663" s="205"/>
    </row>
    <row r="664" spans="1:24" ht="13.2">
      <c r="A664" s="205"/>
      <c r="B664" s="205"/>
      <c r="C664" s="205"/>
      <c r="D664" s="205"/>
      <c r="E664" s="205"/>
      <c r="F664" s="205"/>
      <c r="G664" s="205"/>
      <c r="H664" s="205"/>
      <c r="I664" s="205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  <c r="U664" s="205"/>
      <c r="V664" s="205"/>
      <c r="W664" s="205"/>
      <c r="X664" s="205"/>
    </row>
    <row r="665" spans="1:24" ht="13.2">
      <c r="A665" s="205"/>
      <c r="B665" s="205"/>
      <c r="C665" s="205"/>
      <c r="D665" s="205"/>
      <c r="E665" s="205"/>
      <c r="F665" s="205"/>
      <c r="G665" s="205"/>
      <c r="H665" s="205"/>
      <c r="I665" s="205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  <c r="U665" s="205"/>
      <c r="V665" s="205"/>
      <c r="W665" s="205"/>
      <c r="X665" s="205"/>
    </row>
    <row r="666" spans="1:24" ht="13.2">
      <c r="A666" s="205"/>
      <c r="B666" s="205"/>
      <c r="C666" s="205"/>
      <c r="D666" s="205"/>
      <c r="E666" s="205"/>
      <c r="F666" s="205"/>
      <c r="G666" s="205"/>
      <c r="H666" s="205"/>
      <c r="I666" s="205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  <c r="U666" s="205"/>
      <c r="V666" s="205"/>
      <c r="W666" s="205"/>
      <c r="X666" s="205"/>
    </row>
    <row r="667" spans="1:24" ht="13.2">
      <c r="A667" s="205"/>
      <c r="B667" s="205"/>
      <c r="C667" s="205"/>
      <c r="D667" s="205"/>
      <c r="E667" s="205"/>
      <c r="F667" s="205"/>
      <c r="G667" s="205"/>
      <c r="H667" s="205"/>
      <c r="I667" s="205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  <c r="U667" s="205"/>
      <c r="V667" s="205"/>
      <c r="W667" s="205"/>
      <c r="X667" s="205"/>
    </row>
    <row r="668" spans="1:24" ht="13.2">
      <c r="A668" s="205"/>
      <c r="B668" s="205"/>
      <c r="C668" s="205"/>
      <c r="D668" s="205"/>
      <c r="E668" s="205"/>
      <c r="F668" s="205"/>
      <c r="G668" s="205"/>
      <c r="H668" s="205"/>
      <c r="I668" s="205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  <c r="U668" s="205"/>
      <c r="V668" s="205"/>
      <c r="W668" s="205"/>
      <c r="X668" s="205"/>
    </row>
    <row r="669" spans="1:24" ht="13.2">
      <c r="A669" s="205"/>
      <c r="B669" s="205"/>
      <c r="C669" s="205"/>
      <c r="D669" s="205"/>
      <c r="E669" s="205"/>
      <c r="F669" s="205"/>
      <c r="G669" s="205"/>
      <c r="H669" s="205"/>
      <c r="I669" s="205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  <c r="U669" s="205"/>
      <c r="V669" s="205"/>
      <c r="W669" s="205"/>
      <c r="X669" s="205"/>
    </row>
    <row r="670" spans="1:24" ht="13.2">
      <c r="A670" s="205"/>
      <c r="B670" s="205"/>
      <c r="C670" s="205"/>
      <c r="D670" s="205"/>
      <c r="E670" s="205"/>
      <c r="F670" s="205"/>
      <c r="G670" s="205"/>
      <c r="H670" s="205"/>
      <c r="I670" s="205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  <c r="U670" s="205"/>
      <c r="V670" s="205"/>
      <c r="W670" s="205"/>
      <c r="X670" s="205"/>
    </row>
    <row r="671" spans="1:24" ht="13.2">
      <c r="A671" s="205"/>
      <c r="B671" s="205"/>
      <c r="C671" s="205"/>
      <c r="D671" s="205"/>
      <c r="E671" s="205"/>
      <c r="F671" s="205"/>
      <c r="G671" s="205"/>
      <c r="H671" s="205"/>
      <c r="I671" s="205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  <c r="U671" s="205"/>
      <c r="V671" s="205"/>
      <c r="W671" s="205"/>
      <c r="X671" s="205"/>
    </row>
    <row r="672" spans="1:24" ht="13.2">
      <c r="A672" s="205"/>
      <c r="B672" s="205"/>
      <c r="C672" s="205"/>
      <c r="D672" s="205"/>
      <c r="E672" s="205"/>
      <c r="F672" s="205"/>
      <c r="G672" s="205"/>
      <c r="H672" s="205"/>
      <c r="I672" s="205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  <c r="U672" s="205"/>
      <c r="V672" s="205"/>
      <c r="W672" s="205"/>
      <c r="X672" s="205"/>
    </row>
    <row r="673" spans="1:24" ht="13.2">
      <c r="A673" s="205"/>
      <c r="B673" s="205"/>
      <c r="C673" s="205"/>
      <c r="D673" s="205"/>
      <c r="E673" s="205"/>
      <c r="F673" s="205"/>
      <c r="G673" s="205"/>
      <c r="H673" s="205"/>
      <c r="I673" s="205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  <c r="U673" s="205"/>
      <c r="V673" s="205"/>
      <c r="W673" s="205"/>
      <c r="X673" s="205"/>
    </row>
    <row r="674" spans="1:24" ht="13.2">
      <c r="A674" s="205"/>
      <c r="B674" s="205"/>
      <c r="C674" s="205"/>
      <c r="D674" s="205"/>
      <c r="E674" s="205"/>
      <c r="F674" s="205"/>
      <c r="G674" s="205"/>
      <c r="H674" s="205"/>
      <c r="I674" s="205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  <c r="U674" s="205"/>
      <c r="V674" s="205"/>
      <c r="W674" s="205"/>
      <c r="X674" s="205"/>
    </row>
    <row r="675" spans="1:24" ht="13.2">
      <c r="A675" s="205"/>
      <c r="B675" s="205"/>
      <c r="C675" s="205"/>
      <c r="D675" s="205"/>
      <c r="E675" s="205"/>
      <c r="F675" s="205"/>
      <c r="G675" s="205"/>
      <c r="H675" s="205"/>
      <c r="I675" s="205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  <c r="U675" s="205"/>
      <c r="V675" s="205"/>
      <c r="W675" s="205"/>
      <c r="X675" s="205"/>
    </row>
    <row r="676" spans="1:24" ht="13.2">
      <c r="A676" s="205"/>
      <c r="B676" s="205"/>
      <c r="C676" s="205"/>
      <c r="D676" s="205"/>
      <c r="E676" s="205"/>
      <c r="F676" s="205"/>
      <c r="G676" s="205"/>
      <c r="H676" s="205"/>
      <c r="I676" s="205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  <c r="U676" s="205"/>
      <c r="V676" s="205"/>
      <c r="W676" s="205"/>
      <c r="X676" s="205"/>
    </row>
    <row r="677" spans="1:24" ht="13.2">
      <c r="A677" s="205"/>
      <c r="B677" s="205"/>
      <c r="C677" s="205"/>
      <c r="D677" s="205"/>
      <c r="E677" s="205"/>
      <c r="F677" s="205"/>
      <c r="G677" s="205"/>
      <c r="H677" s="205"/>
      <c r="I677" s="205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  <c r="U677" s="205"/>
      <c r="V677" s="205"/>
      <c r="W677" s="205"/>
      <c r="X677" s="205"/>
    </row>
    <row r="678" spans="1:24" ht="13.2">
      <c r="A678" s="205"/>
      <c r="B678" s="205"/>
      <c r="C678" s="205"/>
      <c r="D678" s="205"/>
      <c r="E678" s="205"/>
      <c r="F678" s="205"/>
      <c r="G678" s="205"/>
      <c r="H678" s="205"/>
      <c r="I678" s="205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</row>
    <row r="679" spans="1:24" ht="13.2">
      <c r="A679" s="205"/>
      <c r="B679" s="205"/>
      <c r="C679" s="205"/>
      <c r="D679" s="205"/>
      <c r="E679" s="205"/>
      <c r="F679" s="205"/>
      <c r="G679" s="205"/>
      <c r="H679" s="205"/>
      <c r="I679" s="205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  <c r="U679" s="205"/>
      <c r="V679" s="205"/>
      <c r="W679" s="205"/>
      <c r="X679" s="205"/>
    </row>
    <row r="680" spans="1:24" ht="13.2">
      <c r="A680" s="205"/>
      <c r="B680" s="205"/>
      <c r="C680" s="205"/>
      <c r="D680" s="205"/>
      <c r="E680" s="205"/>
      <c r="F680" s="205"/>
      <c r="G680" s="205"/>
      <c r="H680" s="205"/>
      <c r="I680" s="205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  <c r="U680" s="205"/>
      <c r="V680" s="205"/>
      <c r="W680" s="205"/>
      <c r="X680" s="205"/>
    </row>
    <row r="681" spans="1:24" ht="13.2">
      <c r="A681" s="205"/>
      <c r="B681" s="205"/>
      <c r="C681" s="205"/>
      <c r="D681" s="205"/>
      <c r="E681" s="205"/>
      <c r="F681" s="205"/>
      <c r="G681" s="205"/>
      <c r="H681" s="205"/>
      <c r="I681" s="205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  <c r="U681" s="205"/>
      <c r="V681" s="205"/>
      <c r="W681" s="205"/>
      <c r="X681" s="205"/>
    </row>
    <row r="682" spans="1:24" ht="13.2">
      <c r="A682" s="205"/>
      <c r="B682" s="205"/>
      <c r="C682" s="205"/>
      <c r="D682" s="205"/>
      <c r="E682" s="205"/>
      <c r="F682" s="205"/>
      <c r="G682" s="205"/>
      <c r="H682" s="205"/>
      <c r="I682" s="205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  <c r="U682" s="205"/>
      <c r="V682" s="205"/>
      <c r="W682" s="205"/>
      <c r="X682" s="205"/>
    </row>
    <row r="683" spans="1:24" ht="13.2">
      <c r="A683" s="205"/>
      <c r="B683" s="205"/>
      <c r="C683" s="205"/>
      <c r="D683" s="205"/>
      <c r="E683" s="205"/>
      <c r="F683" s="205"/>
      <c r="G683" s="205"/>
      <c r="H683" s="205"/>
      <c r="I683" s="205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  <c r="U683" s="205"/>
      <c r="V683" s="205"/>
      <c r="W683" s="205"/>
      <c r="X683" s="205"/>
    </row>
    <row r="684" spans="1:24" ht="13.2">
      <c r="A684" s="205"/>
      <c r="B684" s="205"/>
      <c r="C684" s="205"/>
      <c r="D684" s="205"/>
      <c r="E684" s="205"/>
      <c r="F684" s="205"/>
      <c r="G684" s="205"/>
      <c r="H684" s="205"/>
      <c r="I684" s="205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  <c r="U684" s="205"/>
      <c r="V684" s="205"/>
      <c r="W684" s="205"/>
      <c r="X684" s="205"/>
    </row>
    <row r="685" spans="1:24" ht="13.2">
      <c r="A685" s="205"/>
      <c r="B685" s="205"/>
      <c r="C685" s="205"/>
      <c r="D685" s="205"/>
      <c r="E685" s="205"/>
      <c r="F685" s="205"/>
      <c r="G685" s="205"/>
      <c r="H685" s="205"/>
      <c r="I685" s="205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  <c r="U685" s="205"/>
      <c r="V685" s="205"/>
      <c r="W685" s="205"/>
      <c r="X685" s="205"/>
    </row>
    <row r="686" spans="1:24" ht="13.2">
      <c r="A686" s="205"/>
      <c r="B686" s="205"/>
      <c r="C686" s="205"/>
      <c r="D686" s="205"/>
      <c r="E686" s="205"/>
      <c r="F686" s="205"/>
      <c r="G686" s="205"/>
      <c r="H686" s="205"/>
      <c r="I686" s="205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  <c r="U686" s="205"/>
      <c r="V686" s="205"/>
      <c r="W686" s="205"/>
      <c r="X686" s="205"/>
    </row>
    <row r="687" spans="1:24" ht="13.2">
      <c r="A687" s="205"/>
      <c r="B687" s="205"/>
      <c r="C687" s="205"/>
      <c r="D687" s="205"/>
      <c r="E687" s="205"/>
      <c r="F687" s="205"/>
      <c r="G687" s="205"/>
      <c r="H687" s="205"/>
      <c r="I687" s="205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  <c r="U687" s="205"/>
      <c r="V687" s="205"/>
      <c r="W687" s="205"/>
      <c r="X687" s="205"/>
    </row>
    <row r="688" spans="1:24" ht="13.2">
      <c r="A688" s="205"/>
      <c r="B688" s="205"/>
      <c r="C688" s="205"/>
      <c r="D688" s="205"/>
      <c r="E688" s="205"/>
      <c r="F688" s="205"/>
      <c r="G688" s="205"/>
      <c r="H688" s="205"/>
      <c r="I688" s="205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  <c r="U688" s="205"/>
      <c r="V688" s="205"/>
      <c r="W688" s="205"/>
      <c r="X688" s="205"/>
    </row>
    <row r="689" spans="1:24" ht="13.2">
      <c r="A689" s="205"/>
      <c r="B689" s="205"/>
      <c r="C689" s="205"/>
      <c r="D689" s="205"/>
      <c r="E689" s="205"/>
      <c r="F689" s="205"/>
      <c r="G689" s="205"/>
      <c r="H689" s="205"/>
      <c r="I689" s="205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  <c r="U689" s="205"/>
      <c r="V689" s="205"/>
      <c r="W689" s="205"/>
      <c r="X689" s="205"/>
    </row>
    <row r="690" spans="1:24" ht="13.2">
      <c r="A690" s="205"/>
      <c r="B690" s="205"/>
      <c r="C690" s="205"/>
      <c r="D690" s="205"/>
      <c r="E690" s="205"/>
      <c r="F690" s="205"/>
      <c r="G690" s="205"/>
      <c r="H690" s="205"/>
      <c r="I690" s="205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  <c r="U690" s="205"/>
      <c r="V690" s="205"/>
      <c r="W690" s="205"/>
      <c r="X690" s="205"/>
    </row>
    <row r="691" spans="1:24" ht="13.2">
      <c r="A691" s="205"/>
      <c r="B691" s="205"/>
      <c r="C691" s="205"/>
      <c r="D691" s="205"/>
      <c r="E691" s="205"/>
      <c r="F691" s="205"/>
      <c r="G691" s="205"/>
      <c r="H691" s="205"/>
      <c r="I691" s="205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  <c r="U691" s="205"/>
      <c r="V691" s="205"/>
      <c r="W691" s="205"/>
      <c r="X691" s="205"/>
    </row>
    <row r="692" spans="1:24" ht="13.2">
      <c r="A692" s="205"/>
      <c r="B692" s="205"/>
      <c r="C692" s="205"/>
      <c r="D692" s="205"/>
      <c r="E692" s="205"/>
      <c r="F692" s="205"/>
      <c r="G692" s="205"/>
      <c r="H692" s="205"/>
      <c r="I692" s="205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  <c r="U692" s="205"/>
      <c r="V692" s="205"/>
      <c r="W692" s="205"/>
      <c r="X692" s="205"/>
    </row>
    <row r="693" spans="1:24" ht="13.2">
      <c r="A693" s="205"/>
      <c r="B693" s="205"/>
      <c r="C693" s="205"/>
      <c r="D693" s="205"/>
      <c r="E693" s="205"/>
      <c r="F693" s="205"/>
      <c r="G693" s="205"/>
      <c r="H693" s="205"/>
      <c r="I693" s="205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  <c r="U693" s="205"/>
      <c r="V693" s="205"/>
      <c r="W693" s="205"/>
      <c r="X693" s="205"/>
    </row>
    <row r="694" spans="1:24" ht="13.2">
      <c r="A694" s="205"/>
      <c r="B694" s="205"/>
      <c r="C694" s="205"/>
      <c r="D694" s="205"/>
      <c r="E694" s="205"/>
      <c r="F694" s="205"/>
      <c r="G694" s="205"/>
      <c r="H694" s="205"/>
      <c r="I694" s="205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  <c r="U694" s="205"/>
      <c r="V694" s="205"/>
      <c r="W694" s="205"/>
      <c r="X694" s="205"/>
    </row>
    <row r="695" spans="1:24" ht="13.2">
      <c r="A695" s="205"/>
      <c r="B695" s="205"/>
      <c r="C695" s="205"/>
      <c r="D695" s="205"/>
      <c r="E695" s="205"/>
      <c r="F695" s="205"/>
      <c r="G695" s="205"/>
      <c r="H695" s="205"/>
      <c r="I695" s="205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</row>
    <row r="696" spans="1:24" ht="13.2">
      <c r="A696" s="205"/>
      <c r="B696" s="205"/>
      <c r="C696" s="205"/>
      <c r="D696" s="205"/>
      <c r="E696" s="205"/>
      <c r="F696" s="205"/>
      <c r="G696" s="205"/>
      <c r="H696" s="205"/>
      <c r="I696" s="205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</row>
    <row r="697" spans="1:24" ht="13.2">
      <c r="A697" s="205"/>
      <c r="B697" s="205"/>
      <c r="C697" s="205"/>
      <c r="D697" s="205"/>
      <c r="E697" s="205"/>
      <c r="F697" s="205"/>
      <c r="G697" s="205"/>
      <c r="H697" s="205"/>
      <c r="I697" s="205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  <c r="U697" s="205"/>
      <c r="V697" s="205"/>
      <c r="W697" s="205"/>
      <c r="X697" s="205"/>
    </row>
    <row r="698" spans="1:24" ht="13.2">
      <c r="A698" s="205"/>
      <c r="B698" s="205"/>
      <c r="C698" s="205"/>
      <c r="D698" s="205"/>
      <c r="E698" s="205"/>
      <c r="F698" s="205"/>
      <c r="G698" s="205"/>
      <c r="H698" s="205"/>
      <c r="I698" s="205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  <c r="U698" s="205"/>
      <c r="V698" s="205"/>
      <c r="W698" s="205"/>
      <c r="X698" s="205"/>
    </row>
    <row r="699" spans="1:24" ht="13.2">
      <c r="A699" s="205"/>
      <c r="B699" s="205"/>
      <c r="C699" s="205"/>
      <c r="D699" s="205"/>
      <c r="E699" s="205"/>
      <c r="F699" s="205"/>
      <c r="G699" s="205"/>
      <c r="H699" s="205"/>
      <c r="I699" s="205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  <c r="U699" s="205"/>
      <c r="V699" s="205"/>
      <c r="W699" s="205"/>
      <c r="X699" s="205"/>
    </row>
    <row r="700" spans="1:24" ht="13.2">
      <c r="A700" s="205"/>
      <c r="B700" s="205"/>
      <c r="C700" s="205"/>
      <c r="D700" s="205"/>
      <c r="E700" s="205"/>
      <c r="F700" s="205"/>
      <c r="G700" s="205"/>
      <c r="H700" s="205"/>
      <c r="I700" s="205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  <c r="U700" s="205"/>
      <c r="V700" s="205"/>
      <c r="W700" s="205"/>
      <c r="X700" s="205"/>
    </row>
    <row r="701" spans="1:24" ht="13.2">
      <c r="A701" s="205"/>
      <c r="B701" s="205"/>
      <c r="C701" s="205"/>
      <c r="D701" s="205"/>
      <c r="E701" s="205"/>
      <c r="F701" s="205"/>
      <c r="G701" s="205"/>
      <c r="H701" s="205"/>
      <c r="I701" s="205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  <c r="U701" s="205"/>
      <c r="V701" s="205"/>
      <c r="W701" s="205"/>
      <c r="X701" s="205"/>
    </row>
    <row r="702" spans="1:24" ht="13.2">
      <c r="A702" s="205"/>
      <c r="B702" s="205"/>
      <c r="C702" s="205"/>
      <c r="D702" s="205"/>
      <c r="E702" s="205"/>
      <c r="F702" s="205"/>
      <c r="G702" s="205"/>
      <c r="H702" s="205"/>
      <c r="I702" s="205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  <c r="U702" s="205"/>
      <c r="V702" s="205"/>
      <c r="W702" s="205"/>
      <c r="X702" s="205"/>
    </row>
    <row r="703" spans="1:24" ht="13.2">
      <c r="A703" s="205"/>
      <c r="B703" s="205"/>
      <c r="C703" s="205"/>
      <c r="D703" s="205"/>
      <c r="E703" s="205"/>
      <c r="F703" s="205"/>
      <c r="G703" s="205"/>
      <c r="H703" s="205"/>
      <c r="I703" s="205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  <c r="U703" s="205"/>
      <c r="V703" s="205"/>
      <c r="W703" s="205"/>
      <c r="X703" s="205"/>
    </row>
    <row r="704" spans="1:24" ht="13.2">
      <c r="A704" s="205"/>
      <c r="B704" s="205"/>
      <c r="C704" s="205"/>
      <c r="D704" s="205"/>
      <c r="E704" s="205"/>
      <c r="F704" s="205"/>
      <c r="G704" s="205"/>
      <c r="H704" s="205"/>
      <c r="I704" s="205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  <c r="U704" s="205"/>
      <c r="V704" s="205"/>
      <c r="W704" s="205"/>
      <c r="X704" s="205"/>
    </row>
    <row r="705" spans="1:24" ht="13.2">
      <c r="A705" s="205"/>
      <c r="B705" s="205"/>
      <c r="C705" s="205"/>
      <c r="D705" s="205"/>
      <c r="E705" s="205"/>
      <c r="F705" s="205"/>
      <c r="G705" s="205"/>
      <c r="H705" s="205"/>
      <c r="I705" s="205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  <c r="U705" s="205"/>
      <c r="V705" s="205"/>
      <c r="W705" s="205"/>
      <c r="X705" s="205"/>
    </row>
    <row r="706" spans="1:24" ht="13.2">
      <c r="A706" s="205"/>
      <c r="B706" s="205"/>
      <c r="C706" s="205"/>
      <c r="D706" s="205"/>
      <c r="E706" s="205"/>
      <c r="F706" s="205"/>
      <c r="G706" s="205"/>
      <c r="H706" s="205"/>
      <c r="I706" s="205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  <c r="U706" s="205"/>
      <c r="V706" s="205"/>
      <c r="W706" s="205"/>
      <c r="X706" s="205"/>
    </row>
    <row r="707" spans="1:24" ht="13.2">
      <c r="A707" s="205"/>
      <c r="B707" s="205"/>
      <c r="C707" s="205"/>
      <c r="D707" s="205"/>
      <c r="E707" s="205"/>
      <c r="F707" s="205"/>
      <c r="G707" s="205"/>
      <c r="H707" s="205"/>
      <c r="I707" s="205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  <c r="U707" s="205"/>
      <c r="V707" s="205"/>
      <c r="W707" s="205"/>
      <c r="X707" s="205"/>
    </row>
    <row r="708" spans="1:24" ht="13.2">
      <c r="A708" s="205"/>
      <c r="B708" s="205"/>
      <c r="C708" s="205"/>
      <c r="D708" s="205"/>
      <c r="E708" s="205"/>
      <c r="F708" s="205"/>
      <c r="G708" s="205"/>
      <c r="H708" s="205"/>
      <c r="I708" s="205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  <c r="U708" s="205"/>
      <c r="V708" s="205"/>
      <c r="W708" s="205"/>
      <c r="X708" s="205"/>
    </row>
    <row r="709" spans="1:24" ht="13.2">
      <c r="A709" s="205"/>
      <c r="B709" s="205"/>
      <c r="C709" s="205"/>
      <c r="D709" s="205"/>
      <c r="E709" s="205"/>
      <c r="F709" s="205"/>
      <c r="G709" s="205"/>
      <c r="H709" s="205"/>
      <c r="I709" s="205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  <c r="U709" s="205"/>
      <c r="V709" s="205"/>
      <c r="W709" s="205"/>
      <c r="X709" s="205"/>
    </row>
    <row r="710" spans="1:24" ht="13.2">
      <c r="A710" s="205"/>
      <c r="B710" s="205"/>
      <c r="C710" s="205"/>
      <c r="D710" s="205"/>
      <c r="E710" s="205"/>
      <c r="F710" s="205"/>
      <c r="G710" s="205"/>
      <c r="H710" s="205"/>
      <c r="I710" s="205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</row>
    <row r="711" spans="1:24" ht="13.2">
      <c r="A711" s="205"/>
      <c r="B711" s="205"/>
      <c r="C711" s="205"/>
      <c r="D711" s="205"/>
      <c r="E711" s="205"/>
      <c r="F711" s="205"/>
      <c r="G711" s="205"/>
      <c r="H711" s="205"/>
      <c r="I711" s="205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  <c r="U711" s="205"/>
      <c r="V711" s="205"/>
      <c r="W711" s="205"/>
      <c r="X711" s="205"/>
    </row>
    <row r="712" spans="1:24" ht="13.2">
      <c r="A712" s="205"/>
      <c r="B712" s="205"/>
      <c r="C712" s="205"/>
      <c r="D712" s="205"/>
      <c r="E712" s="205"/>
      <c r="F712" s="205"/>
      <c r="G712" s="205"/>
      <c r="H712" s="205"/>
      <c r="I712" s="205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</row>
    <row r="713" spans="1:24" ht="13.2">
      <c r="A713" s="205"/>
      <c r="B713" s="205"/>
      <c r="C713" s="205"/>
      <c r="D713" s="205"/>
      <c r="E713" s="205"/>
      <c r="F713" s="205"/>
      <c r="G713" s="205"/>
      <c r="H713" s="205"/>
      <c r="I713" s="205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  <c r="U713" s="205"/>
      <c r="V713" s="205"/>
      <c r="W713" s="205"/>
      <c r="X713" s="205"/>
    </row>
    <row r="714" spans="1:24" ht="13.2">
      <c r="A714" s="205"/>
      <c r="B714" s="205"/>
      <c r="C714" s="205"/>
      <c r="D714" s="205"/>
      <c r="E714" s="205"/>
      <c r="F714" s="205"/>
      <c r="G714" s="205"/>
      <c r="H714" s="205"/>
      <c r="I714" s="205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  <c r="U714" s="205"/>
      <c r="V714" s="205"/>
      <c r="W714" s="205"/>
      <c r="X714" s="205"/>
    </row>
    <row r="715" spans="1:24" ht="13.2">
      <c r="A715" s="205"/>
      <c r="B715" s="205"/>
      <c r="C715" s="205"/>
      <c r="D715" s="205"/>
      <c r="E715" s="205"/>
      <c r="F715" s="205"/>
      <c r="G715" s="205"/>
      <c r="H715" s="205"/>
      <c r="I715" s="205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</row>
    <row r="716" spans="1:24" ht="13.2">
      <c r="A716" s="205"/>
      <c r="B716" s="205"/>
      <c r="C716" s="205"/>
      <c r="D716" s="205"/>
      <c r="E716" s="205"/>
      <c r="F716" s="205"/>
      <c r="G716" s="205"/>
      <c r="H716" s="205"/>
      <c r="I716" s="205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  <c r="U716" s="205"/>
      <c r="V716" s="205"/>
      <c r="W716" s="205"/>
      <c r="X716" s="205"/>
    </row>
    <row r="717" spans="1:24" ht="13.2">
      <c r="A717" s="205"/>
      <c r="B717" s="205"/>
      <c r="C717" s="205"/>
      <c r="D717" s="205"/>
      <c r="E717" s="205"/>
      <c r="F717" s="205"/>
      <c r="G717" s="205"/>
      <c r="H717" s="205"/>
      <c r="I717" s="205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  <c r="U717" s="205"/>
      <c r="V717" s="205"/>
      <c r="W717" s="205"/>
      <c r="X717" s="205"/>
    </row>
    <row r="718" spans="1:24" ht="13.2">
      <c r="A718" s="205"/>
      <c r="B718" s="205"/>
      <c r="C718" s="205"/>
      <c r="D718" s="205"/>
      <c r="E718" s="205"/>
      <c r="F718" s="205"/>
      <c r="G718" s="205"/>
      <c r="H718" s="205"/>
      <c r="I718" s="205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  <c r="U718" s="205"/>
      <c r="V718" s="205"/>
      <c r="W718" s="205"/>
      <c r="X718" s="205"/>
    </row>
    <row r="719" spans="1:24" ht="13.2">
      <c r="A719" s="205"/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</row>
    <row r="720" spans="1:24" ht="13.2">
      <c r="A720" s="205"/>
      <c r="B720" s="205"/>
      <c r="C720" s="205"/>
      <c r="D720" s="205"/>
      <c r="E720" s="205"/>
      <c r="F720" s="205"/>
      <c r="G720" s="205"/>
      <c r="H720" s="205"/>
      <c r="I720" s="205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  <c r="U720" s="205"/>
      <c r="V720" s="205"/>
      <c r="W720" s="205"/>
      <c r="X720" s="205"/>
    </row>
    <row r="721" spans="1:24" ht="13.2">
      <c r="A721" s="205"/>
      <c r="B721" s="205"/>
      <c r="C721" s="205"/>
      <c r="D721" s="205"/>
      <c r="E721" s="205"/>
      <c r="F721" s="205"/>
      <c r="G721" s="205"/>
      <c r="H721" s="205"/>
      <c r="I721" s="205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</row>
    <row r="722" spans="1:24" ht="13.2">
      <c r="A722" s="205"/>
      <c r="B722" s="205"/>
      <c r="C722" s="205"/>
      <c r="D722" s="205"/>
      <c r="E722" s="205"/>
      <c r="F722" s="205"/>
      <c r="G722" s="205"/>
      <c r="H722" s="205"/>
      <c r="I722" s="205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  <c r="U722" s="205"/>
      <c r="V722" s="205"/>
      <c r="W722" s="205"/>
      <c r="X722" s="205"/>
    </row>
    <row r="723" spans="1:24" ht="13.2">
      <c r="A723" s="205"/>
      <c r="B723" s="205"/>
      <c r="C723" s="205"/>
      <c r="D723" s="205"/>
      <c r="E723" s="205"/>
      <c r="F723" s="205"/>
      <c r="G723" s="205"/>
      <c r="H723" s="205"/>
      <c r="I723" s="205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  <c r="U723" s="205"/>
      <c r="V723" s="205"/>
      <c r="W723" s="205"/>
      <c r="X723" s="205"/>
    </row>
    <row r="724" spans="1:24" ht="13.2">
      <c r="A724" s="205"/>
      <c r="B724" s="205"/>
      <c r="C724" s="205"/>
      <c r="D724" s="205"/>
      <c r="E724" s="205"/>
      <c r="F724" s="205"/>
      <c r="G724" s="205"/>
      <c r="H724" s="205"/>
      <c r="I724" s="205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  <c r="U724" s="205"/>
      <c r="V724" s="205"/>
      <c r="W724" s="205"/>
      <c r="X724" s="205"/>
    </row>
    <row r="725" spans="1:24" ht="13.2">
      <c r="A725" s="205"/>
      <c r="B725" s="205"/>
      <c r="C725" s="205"/>
      <c r="D725" s="205"/>
      <c r="E725" s="205"/>
      <c r="F725" s="205"/>
      <c r="G725" s="205"/>
      <c r="H725" s="205"/>
      <c r="I725" s="205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  <c r="U725" s="205"/>
      <c r="V725" s="205"/>
      <c r="W725" s="205"/>
      <c r="X725" s="205"/>
    </row>
    <row r="726" spans="1:24" ht="13.2">
      <c r="A726" s="205"/>
      <c r="B726" s="205"/>
      <c r="C726" s="205"/>
      <c r="D726" s="205"/>
      <c r="E726" s="205"/>
      <c r="F726" s="205"/>
      <c r="G726" s="205"/>
      <c r="H726" s="205"/>
      <c r="I726" s="205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  <c r="U726" s="205"/>
      <c r="V726" s="205"/>
      <c r="W726" s="205"/>
      <c r="X726" s="205"/>
    </row>
    <row r="727" spans="1:24" ht="13.2">
      <c r="A727" s="205"/>
      <c r="B727" s="205"/>
      <c r="C727" s="205"/>
      <c r="D727" s="205"/>
      <c r="E727" s="205"/>
      <c r="F727" s="205"/>
      <c r="G727" s="205"/>
      <c r="H727" s="205"/>
      <c r="I727" s="205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  <c r="U727" s="205"/>
      <c r="V727" s="205"/>
      <c r="W727" s="205"/>
      <c r="X727" s="205"/>
    </row>
    <row r="728" spans="1:24" ht="13.2">
      <c r="A728" s="205"/>
      <c r="B728" s="205"/>
      <c r="C728" s="205"/>
      <c r="D728" s="205"/>
      <c r="E728" s="205"/>
      <c r="F728" s="205"/>
      <c r="G728" s="205"/>
      <c r="H728" s="205"/>
      <c r="I728" s="205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  <c r="U728" s="205"/>
      <c r="V728" s="205"/>
      <c r="W728" s="205"/>
      <c r="X728" s="205"/>
    </row>
    <row r="729" spans="1:24" ht="13.2">
      <c r="A729" s="205"/>
      <c r="B729" s="205"/>
      <c r="C729" s="205"/>
      <c r="D729" s="205"/>
      <c r="E729" s="205"/>
      <c r="F729" s="205"/>
      <c r="G729" s="205"/>
      <c r="H729" s="205"/>
      <c r="I729" s="205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  <c r="U729" s="205"/>
      <c r="V729" s="205"/>
      <c r="W729" s="205"/>
      <c r="X729" s="205"/>
    </row>
    <row r="730" spans="1:24" ht="13.2">
      <c r="A730" s="205"/>
      <c r="B730" s="205"/>
      <c r="C730" s="205"/>
      <c r="D730" s="205"/>
      <c r="E730" s="205"/>
      <c r="F730" s="205"/>
      <c r="G730" s="205"/>
      <c r="H730" s="205"/>
      <c r="I730" s="205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  <c r="U730" s="205"/>
      <c r="V730" s="205"/>
      <c r="W730" s="205"/>
      <c r="X730" s="205"/>
    </row>
    <row r="731" spans="1:24" ht="13.2">
      <c r="A731" s="205"/>
      <c r="B731" s="205"/>
      <c r="C731" s="205"/>
      <c r="D731" s="205"/>
      <c r="E731" s="205"/>
      <c r="F731" s="205"/>
      <c r="G731" s="205"/>
      <c r="H731" s="205"/>
      <c r="I731" s="205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  <c r="U731" s="205"/>
      <c r="V731" s="205"/>
      <c r="W731" s="205"/>
      <c r="X731" s="205"/>
    </row>
    <row r="732" spans="1:24" ht="13.2">
      <c r="A732" s="205"/>
      <c r="B732" s="205"/>
      <c r="C732" s="205"/>
      <c r="D732" s="205"/>
      <c r="E732" s="205"/>
      <c r="F732" s="205"/>
      <c r="G732" s="205"/>
      <c r="H732" s="205"/>
      <c r="I732" s="205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  <c r="U732" s="205"/>
      <c r="V732" s="205"/>
      <c r="W732" s="205"/>
      <c r="X732" s="205"/>
    </row>
    <row r="733" spans="1:24" ht="13.2">
      <c r="A733" s="205"/>
      <c r="B733" s="205"/>
      <c r="C733" s="205"/>
      <c r="D733" s="205"/>
      <c r="E733" s="205"/>
      <c r="F733" s="205"/>
      <c r="G733" s="205"/>
      <c r="H733" s="205"/>
      <c r="I733" s="205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  <c r="U733" s="205"/>
      <c r="V733" s="205"/>
      <c r="W733" s="205"/>
      <c r="X733" s="205"/>
    </row>
    <row r="734" spans="1:24" ht="13.2">
      <c r="A734" s="205"/>
      <c r="B734" s="205"/>
      <c r="C734" s="205"/>
      <c r="D734" s="205"/>
      <c r="E734" s="205"/>
      <c r="F734" s="205"/>
      <c r="G734" s="205"/>
      <c r="H734" s="205"/>
      <c r="I734" s="205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  <c r="U734" s="205"/>
      <c r="V734" s="205"/>
      <c r="W734" s="205"/>
      <c r="X734" s="205"/>
    </row>
    <row r="735" spans="1:24" ht="13.2">
      <c r="A735" s="205"/>
      <c r="B735" s="205"/>
      <c r="C735" s="205"/>
      <c r="D735" s="205"/>
      <c r="E735" s="205"/>
      <c r="F735" s="205"/>
      <c r="G735" s="205"/>
      <c r="H735" s="205"/>
      <c r="I735" s="205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  <c r="U735" s="205"/>
      <c r="V735" s="205"/>
      <c r="W735" s="205"/>
      <c r="X735" s="205"/>
    </row>
    <row r="736" spans="1:24" ht="13.2">
      <c r="A736" s="205"/>
      <c r="B736" s="205"/>
      <c r="C736" s="205"/>
      <c r="D736" s="205"/>
      <c r="E736" s="205"/>
      <c r="F736" s="205"/>
      <c r="G736" s="205"/>
      <c r="H736" s="205"/>
      <c r="I736" s="205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  <c r="U736" s="205"/>
      <c r="V736" s="205"/>
      <c r="W736" s="205"/>
      <c r="X736" s="205"/>
    </row>
    <row r="737" spans="1:24" ht="13.2">
      <c r="A737" s="205"/>
      <c r="B737" s="205"/>
      <c r="C737" s="205"/>
      <c r="D737" s="205"/>
      <c r="E737" s="205"/>
      <c r="F737" s="205"/>
      <c r="G737" s="205"/>
      <c r="H737" s="205"/>
      <c r="I737" s="205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  <c r="U737" s="205"/>
      <c r="V737" s="205"/>
      <c r="W737" s="205"/>
      <c r="X737" s="205"/>
    </row>
    <row r="738" spans="1:24" ht="13.2">
      <c r="A738" s="205"/>
      <c r="B738" s="205"/>
      <c r="C738" s="205"/>
      <c r="D738" s="205"/>
      <c r="E738" s="205"/>
      <c r="F738" s="205"/>
      <c r="G738" s="205"/>
      <c r="H738" s="205"/>
      <c r="I738" s="205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  <c r="U738" s="205"/>
      <c r="V738" s="205"/>
      <c r="W738" s="205"/>
      <c r="X738" s="205"/>
    </row>
    <row r="739" spans="1:24" ht="13.2">
      <c r="A739" s="205"/>
      <c r="B739" s="205"/>
      <c r="C739" s="205"/>
      <c r="D739" s="205"/>
      <c r="E739" s="205"/>
      <c r="F739" s="205"/>
      <c r="G739" s="205"/>
      <c r="H739" s="205"/>
      <c r="I739" s="205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  <c r="U739" s="205"/>
      <c r="V739" s="205"/>
      <c r="W739" s="205"/>
      <c r="X739" s="205"/>
    </row>
    <row r="740" spans="1:24" ht="13.2">
      <c r="A740" s="205"/>
      <c r="B740" s="205"/>
      <c r="C740" s="205"/>
      <c r="D740" s="205"/>
      <c r="E740" s="205"/>
      <c r="F740" s="205"/>
      <c r="G740" s="205"/>
      <c r="H740" s="205"/>
      <c r="I740" s="205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  <c r="U740" s="205"/>
      <c r="V740" s="205"/>
      <c r="W740" s="205"/>
      <c r="X740" s="205"/>
    </row>
    <row r="741" spans="1:24" ht="13.2">
      <c r="A741" s="205"/>
      <c r="B741" s="205"/>
      <c r="C741" s="205"/>
      <c r="D741" s="205"/>
      <c r="E741" s="205"/>
      <c r="F741" s="205"/>
      <c r="G741" s="205"/>
      <c r="H741" s="205"/>
      <c r="I741" s="205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  <c r="U741" s="205"/>
      <c r="V741" s="205"/>
      <c r="W741" s="205"/>
      <c r="X741" s="205"/>
    </row>
    <row r="742" spans="1:24" ht="13.2">
      <c r="A742" s="205"/>
      <c r="B742" s="205"/>
      <c r="C742" s="205"/>
      <c r="D742" s="205"/>
      <c r="E742" s="205"/>
      <c r="F742" s="205"/>
      <c r="G742" s="205"/>
      <c r="H742" s="205"/>
      <c r="I742" s="205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  <c r="U742" s="205"/>
      <c r="V742" s="205"/>
      <c r="W742" s="205"/>
      <c r="X742" s="205"/>
    </row>
    <row r="743" spans="1:24" ht="13.2">
      <c r="A743" s="205"/>
      <c r="B743" s="205"/>
      <c r="C743" s="205"/>
      <c r="D743" s="205"/>
      <c r="E743" s="205"/>
      <c r="F743" s="205"/>
      <c r="G743" s="205"/>
      <c r="H743" s="205"/>
      <c r="I743" s="205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  <c r="U743" s="205"/>
      <c r="V743" s="205"/>
      <c r="W743" s="205"/>
      <c r="X743" s="205"/>
    </row>
    <row r="744" spans="1:24" ht="13.2">
      <c r="A744" s="205"/>
      <c r="B744" s="205"/>
      <c r="C744" s="205"/>
      <c r="D744" s="205"/>
      <c r="E744" s="205"/>
      <c r="F744" s="205"/>
      <c r="G744" s="205"/>
      <c r="H744" s="205"/>
      <c r="I744" s="205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  <c r="U744" s="205"/>
      <c r="V744" s="205"/>
      <c r="W744" s="205"/>
      <c r="X744" s="205"/>
    </row>
    <row r="745" spans="1:24" ht="13.2">
      <c r="A745" s="205"/>
      <c r="B745" s="205"/>
      <c r="C745" s="205"/>
      <c r="D745" s="205"/>
      <c r="E745" s="205"/>
      <c r="F745" s="205"/>
      <c r="G745" s="205"/>
      <c r="H745" s="205"/>
      <c r="I745" s="205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</row>
    <row r="746" spans="1:24" ht="13.2">
      <c r="A746" s="205"/>
      <c r="B746" s="205"/>
      <c r="C746" s="205"/>
      <c r="D746" s="205"/>
      <c r="E746" s="205"/>
      <c r="F746" s="205"/>
      <c r="G746" s="205"/>
      <c r="H746" s="205"/>
      <c r="I746" s="205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  <c r="U746" s="205"/>
      <c r="V746" s="205"/>
      <c r="W746" s="205"/>
      <c r="X746" s="205"/>
    </row>
    <row r="747" spans="1:24" ht="13.2">
      <c r="A747" s="205"/>
      <c r="B747" s="205"/>
      <c r="C747" s="205"/>
      <c r="D747" s="205"/>
      <c r="E747" s="205"/>
      <c r="F747" s="205"/>
      <c r="G747" s="205"/>
      <c r="H747" s="205"/>
      <c r="I747" s="205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  <c r="U747" s="205"/>
      <c r="V747" s="205"/>
      <c r="W747" s="205"/>
      <c r="X747" s="205"/>
    </row>
    <row r="748" spans="1:24" ht="13.2">
      <c r="A748" s="205"/>
      <c r="B748" s="205"/>
      <c r="C748" s="205"/>
      <c r="D748" s="205"/>
      <c r="E748" s="205"/>
      <c r="F748" s="205"/>
      <c r="G748" s="205"/>
      <c r="H748" s="205"/>
      <c r="I748" s="205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  <c r="U748" s="205"/>
      <c r="V748" s="205"/>
      <c r="W748" s="205"/>
      <c r="X748" s="205"/>
    </row>
    <row r="749" spans="1:24" ht="13.2">
      <c r="A749" s="205"/>
      <c r="B749" s="205"/>
      <c r="C749" s="205"/>
      <c r="D749" s="205"/>
      <c r="E749" s="205"/>
      <c r="F749" s="205"/>
      <c r="G749" s="205"/>
      <c r="H749" s="205"/>
      <c r="I749" s="205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  <c r="U749" s="205"/>
      <c r="V749" s="205"/>
      <c r="W749" s="205"/>
      <c r="X749" s="205"/>
    </row>
    <row r="750" spans="1:24" ht="13.2">
      <c r="A750" s="205"/>
      <c r="B750" s="205"/>
      <c r="C750" s="205"/>
      <c r="D750" s="205"/>
      <c r="E750" s="205"/>
      <c r="F750" s="205"/>
      <c r="G750" s="205"/>
      <c r="H750" s="205"/>
      <c r="I750" s="205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  <c r="U750" s="205"/>
      <c r="V750" s="205"/>
      <c r="W750" s="205"/>
      <c r="X750" s="205"/>
    </row>
    <row r="751" spans="1:24" ht="13.2">
      <c r="A751" s="205"/>
      <c r="B751" s="205"/>
      <c r="C751" s="205"/>
      <c r="D751" s="205"/>
      <c r="E751" s="205"/>
      <c r="F751" s="205"/>
      <c r="G751" s="205"/>
      <c r="H751" s="205"/>
      <c r="I751" s="205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  <c r="U751" s="205"/>
      <c r="V751" s="205"/>
      <c r="W751" s="205"/>
      <c r="X751" s="205"/>
    </row>
    <row r="752" spans="1:24" ht="13.2">
      <c r="A752" s="205"/>
      <c r="B752" s="205"/>
      <c r="C752" s="205"/>
      <c r="D752" s="205"/>
      <c r="E752" s="205"/>
      <c r="F752" s="205"/>
      <c r="G752" s="205"/>
      <c r="H752" s="205"/>
      <c r="I752" s="205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  <c r="U752" s="205"/>
      <c r="V752" s="205"/>
      <c r="W752" s="205"/>
      <c r="X752" s="205"/>
    </row>
    <row r="753" spans="1:24" ht="13.2">
      <c r="A753" s="205"/>
      <c r="B753" s="205"/>
      <c r="C753" s="205"/>
      <c r="D753" s="205"/>
      <c r="E753" s="205"/>
      <c r="F753" s="205"/>
      <c r="G753" s="205"/>
      <c r="H753" s="205"/>
      <c r="I753" s="205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  <c r="U753" s="205"/>
      <c r="V753" s="205"/>
      <c r="W753" s="205"/>
      <c r="X753" s="205"/>
    </row>
    <row r="754" spans="1:24" ht="13.2">
      <c r="A754" s="205"/>
      <c r="B754" s="205"/>
      <c r="C754" s="205"/>
      <c r="D754" s="205"/>
      <c r="E754" s="205"/>
      <c r="F754" s="205"/>
      <c r="G754" s="205"/>
      <c r="H754" s="205"/>
      <c r="I754" s="205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  <c r="U754" s="205"/>
      <c r="V754" s="205"/>
      <c r="W754" s="205"/>
      <c r="X754" s="205"/>
    </row>
    <row r="755" spans="1:24" ht="13.2">
      <c r="A755" s="205"/>
      <c r="B755" s="205"/>
      <c r="C755" s="205"/>
      <c r="D755" s="205"/>
      <c r="E755" s="205"/>
      <c r="F755" s="205"/>
      <c r="G755" s="205"/>
      <c r="H755" s="205"/>
      <c r="I755" s="205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  <c r="U755" s="205"/>
      <c r="V755" s="205"/>
      <c r="W755" s="205"/>
      <c r="X755" s="205"/>
    </row>
    <row r="756" spans="1:24" ht="13.2">
      <c r="A756" s="205"/>
      <c r="B756" s="205"/>
      <c r="C756" s="205"/>
      <c r="D756" s="205"/>
      <c r="E756" s="205"/>
      <c r="F756" s="205"/>
      <c r="G756" s="205"/>
      <c r="H756" s="205"/>
      <c r="I756" s="205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  <c r="U756" s="205"/>
      <c r="V756" s="205"/>
      <c r="W756" s="205"/>
      <c r="X756" s="205"/>
    </row>
    <row r="757" spans="1:24" ht="13.2">
      <c r="A757" s="205"/>
      <c r="B757" s="205"/>
      <c r="C757" s="205"/>
      <c r="D757" s="205"/>
      <c r="E757" s="205"/>
      <c r="F757" s="205"/>
      <c r="G757" s="205"/>
      <c r="H757" s="205"/>
      <c r="I757" s="205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  <c r="U757" s="205"/>
      <c r="V757" s="205"/>
      <c r="W757" s="205"/>
      <c r="X757" s="205"/>
    </row>
    <row r="758" spans="1:24" ht="13.2">
      <c r="A758" s="205"/>
      <c r="B758" s="205"/>
      <c r="C758" s="205"/>
      <c r="D758" s="205"/>
      <c r="E758" s="205"/>
      <c r="F758" s="205"/>
      <c r="G758" s="205"/>
      <c r="H758" s="205"/>
      <c r="I758" s="205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  <c r="U758" s="205"/>
      <c r="V758" s="205"/>
      <c r="W758" s="205"/>
      <c r="X758" s="205"/>
    </row>
    <row r="759" spans="1:24" ht="13.2">
      <c r="A759" s="205"/>
      <c r="B759" s="205"/>
      <c r="C759" s="205"/>
      <c r="D759" s="205"/>
      <c r="E759" s="205"/>
      <c r="F759" s="205"/>
      <c r="G759" s="205"/>
      <c r="H759" s="205"/>
      <c r="I759" s="205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  <c r="U759" s="205"/>
      <c r="V759" s="205"/>
      <c r="W759" s="205"/>
      <c r="X759" s="205"/>
    </row>
    <row r="760" spans="1:24" ht="13.2">
      <c r="A760" s="205"/>
      <c r="B760" s="205"/>
      <c r="C760" s="205"/>
      <c r="D760" s="205"/>
      <c r="E760" s="205"/>
      <c r="F760" s="205"/>
      <c r="G760" s="205"/>
      <c r="H760" s="205"/>
      <c r="I760" s="205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  <c r="U760" s="205"/>
      <c r="V760" s="205"/>
      <c r="W760" s="205"/>
      <c r="X760" s="205"/>
    </row>
    <row r="761" spans="1:24" ht="13.2">
      <c r="A761" s="205"/>
      <c r="B761" s="205"/>
      <c r="C761" s="205"/>
      <c r="D761" s="205"/>
      <c r="E761" s="205"/>
      <c r="F761" s="205"/>
      <c r="G761" s="205"/>
      <c r="H761" s="205"/>
      <c r="I761" s="205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  <c r="U761" s="205"/>
      <c r="V761" s="205"/>
      <c r="W761" s="205"/>
      <c r="X761" s="205"/>
    </row>
    <row r="762" spans="1:24" ht="13.2">
      <c r="A762" s="205"/>
      <c r="B762" s="205"/>
      <c r="C762" s="205"/>
      <c r="D762" s="205"/>
      <c r="E762" s="205"/>
      <c r="F762" s="205"/>
      <c r="G762" s="205"/>
      <c r="H762" s="205"/>
      <c r="I762" s="205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  <c r="U762" s="205"/>
      <c r="V762" s="205"/>
      <c r="W762" s="205"/>
      <c r="X762" s="205"/>
    </row>
    <row r="763" spans="1:24" ht="13.2">
      <c r="A763" s="205"/>
      <c r="B763" s="205"/>
      <c r="C763" s="205"/>
      <c r="D763" s="205"/>
      <c r="E763" s="205"/>
      <c r="F763" s="205"/>
      <c r="G763" s="205"/>
      <c r="H763" s="205"/>
      <c r="I763" s="205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  <c r="U763" s="205"/>
      <c r="V763" s="205"/>
      <c r="W763" s="205"/>
      <c r="X763" s="205"/>
    </row>
    <row r="764" spans="1:24" ht="13.2">
      <c r="A764" s="205"/>
      <c r="B764" s="205"/>
      <c r="C764" s="205"/>
      <c r="D764" s="205"/>
      <c r="E764" s="205"/>
      <c r="F764" s="205"/>
      <c r="G764" s="205"/>
      <c r="H764" s="205"/>
      <c r="I764" s="205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  <c r="U764" s="205"/>
      <c r="V764" s="205"/>
      <c r="W764" s="205"/>
      <c r="X764" s="205"/>
    </row>
    <row r="765" spans="1:24" ht="13.2">
      <c r="A765" s="205"/>
      <c r="B765" s="205"/>
      <c r="C765" s="205"/>
      <c r="D765" s="205"/>
      <c r="E765" s="205"/>
      <c r="F765" s="205"/>
      <c r="G765" s="205"/>
      <c r="H765" s="205"/>
      <c r="I765" s="205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  <c r="U765" s="205"/>
      <c r="V765" s="205"/>
      <c r="W765" s="205"/>
      <c r="X765" s="205"/>
    </row>
    <row r="766" spans="1:24" ht="13.2">
      <c r="A766" s="205"/>
      <c r="B766" s="205"/>
      <c r="C766" s="205"/>
      <c r="D766" s="205"/>
      <c r="E766" s="205"/>
      <c r="F766" s="205"/>
      <c r="G766" s="205"/>
      <c r="H766" s="205"/>
      <c r="I766" s="205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  <c r="U766" s="205"/>
      <c r="V766" s="205"/>
      <c r="W766" s="205"/>
      <c r="X766" s="205"/>
    </row>
    <row r="767" spans="1:24" ht="13.2">
      <c r="A767" s="205"/>
      <c r="B767" s="205"/>
      <c r="C767" s="205"/>
      <c r="D767" s="205"/>
      <c r="E767" s="205"/>
      <c r="F767" s="205"/>
      <c r="G767" s="205"/>
      <c r="H767" s="205"/>
      <c r="I767" s="205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</row>
    <row r="768" spans="1:24" ht="13.2">
      <c r="A768" s="205"/>
      <c r="B768" s="205"/>
      <c r="C768" s="205"/>
      <c r="D768" s="205"/>
      <c r="E768" s="205"/>
      <c r="F768" s="205"/>
      <c r="G768" s="205"/>
      <c r="H768" s="205"/>
      <c r="I768" s="205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  <c r="U768" s="205"/>
      <c r="V768" s="205"/>
      <c r="W768" s="205"/>
      <c r="X768" s="205"/>
    </row>
    <row r="769" spans="1:24" ht="13.2">
      <c r="A769" s="205"/>
      <c r="B769" s="205"/>
      <c r="C769" s="205"/>
      <c r="D769" s="205"/>
      <c r="E769" s="205"/>
      <c r="F769" s="205"/>
      <c r="G769" s="205"/>
      <c r="H769" s="205"/>
      <c r="I769" s="205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  <c r="U769" s="205"/>
      <c r="V769" s="205"/>
      <c r="W769" s="205"/>
      <c r="X769" s="205"/>
    </row>
    <row r="770" spans="1:24" ht="13.2">
      <c r="A770" s="205"/>
      <c r="B770" s="205"/>
      <c r="C770" s="205"/>
      <c r="D770" s="205"/>
      <c r="E770" s="205"/>
      <c r="F770" s="205"/>
      <c r="G770" s="205"/>
      <c r="H770" s="205"/>
      <c r="I770" s="205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</row>
    <row r="771" spans="1:24" ht="13.2">
      <c r="A771" s="205"/>
      <c r="B771" s="205"/>
      <c r="C771" s="205"/>
      <c r="D771" s="205"/>
      <c r="E771" s="205"/>
      <c r="F771" s="205"/>
      <c r="G771" s="205"/>
      <c r="H771" s="205"/>
      <c r="I771" s="205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  <c r="U771" s="205"/>
      <c r="V771" s="205"/>
      <c r="W771" s="205"/>
      <c r="X771" s="205"/>
    </row>
    <row r="772" spans="1:24" ht="13.2">
      <c r="A772" s="205"/>
      <c r="B772" s="205"/>
      <c r="C772" s="205"/>
      <c r="D772" s="205"/>
      <c r="E772" s="205"/>
      <c r="F772" s="205"/>
      <c r="G772" s="205"/>
      <c r="H772" s="205"/>
      <c r="I772" s="205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  <c r="U772" s="205"/>
      <c r="V772" s="205"/>
      <c r="W772" s="205"/>
      <c r="X772" s="205"/>
    </row>
    <row r="773" spans="1:24" ht="13.2">
      <c r="A773" s="205"/>
      <c r="B773" s="205"/>
      <c r="C773" s="205"/>
      <c r="D773" s="205"/>
      <c r="E773" s="205"/>
      <c r="F773" s="205"/>
      <c r="G773" s="205"/>
      <c r="H773" s="205"/>
      <c r="I773" s="205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  <c r="U773" s="205"/>
      <c r="V773" s="205"/>
      <c r="W773" s="205"/>
      <c r="X773" s="205"/>
    </row>
    <row r="774" spans="1:24" ht="13.2">
      <c r="A774" s="205"/>
      <c r="B774" s="205"/>
      <c r="C774" s="205"/>
      <c r="D774" s="205"/>
      <c r="E774" s="205"/>
      <c r="F774" s="205"/>
      <c r="G774" s="205"/>
      <c r="H774" s="205"/>
      <c r="I774" s="205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</row>
    <row r="775" spans="1:24" ht="13.2">
      <c r="A775" s="205"/>
      <c r="B775" s="205"/>
      <c r="C775" s="205"/>
      <c r="D775" s="205"/>
      <c r="E775" s="205"/>
      <c r="F775" s="205"/>
      <c r="G775" s="205"/>
      <c r="H775" s="205"/>
      <c r="I775" s="205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  <c r="U775" s="205"/>
      <c r="V775" s="205"/>
      <c r="W775" s="205"/>
      <c r="X775" s="205"/>
    </row>
    <row r="776" spans="1:24" ht="13.2">
      <c r="A776" s="205"/>
      <c r="B776" s="205"/>
      <c r="C776" s="205"/>
      <c r="D776" s="205"/>
      <c r="E776" s="205"/>
      <c r="F776" s="205"/>
      <c r="G776" s="205"/>
      <c r="H776" s="205"/>
      <c r="I776" s="205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  <c r="U776" s="205"/>
      <c r="V776" s="205"/>
      <c r="W776" s="205"/>
      <c r="X776" s="205"/>
    </row>
    <row r="777" spans="1:24" ht="13.2">
      <c r="A777" s="205"/>
      <c r="B777" s="205"/>
      <c r="C777" s="205"/>
      <c r="D777" s="205"/>
      <c r="E777" s="205"/>
      <c r="F777" s="205"/>
      <c r="G777" s="205"/>
      <c r="H777" s="205"/>
      <c r="I777" s="205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  <c r="U777" s="205"/>
      <c r="V777" s="205"/>
      <c r="W777" s="205"/>
      <c r="X777" s="205"/>
    </row>
    <row r="778" spans="1:24" ht="13.2">
      <c r="A778" s="205"/>
      <c r="B778" s="205"/>
      <c r="C778" s="205"/>
      <c r="D778" s="205"/>
      <c r="E778" s="205"/>
      <c r="F778" s="205"/>
      <c r="G778" s="205"/>
      <c r="H778" s="205"/>
      <c r="I778" s="205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  <c r="U778" s="205"/>
      <c r="V778" s="205"/>
      <c r="W778" s="205"/>
      <c r="X778" s="205"/>
    </row>
    <row r="779" spans="1:24" ht="13.2">
      <c r="A779" s="205"/>
      <c r="B779" s="205"/>
      <c r="C779" s="205"/>
      <c r="D779" s="205"/>
      <c r="E779" s="205"/>
      <c r="F779" s="205"/>
      <c r="G779" s="205"/>
      <c r="H779" s="205"/>
      <c r="I779" s="205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</row>
    <row r="780" spans="1:24" ht="13.2">
      <c r="A780" s="205"/>
      <c r="B780" s="205"/>
      <c r="C780" s="205"/>
      <c r="D780" s="205"/>
      <c r="E780" s="205"/>
      <c r="F780" s="205"/>
      <c r="G780" s="205"/>
      <c r="H780" s="205"/>
      <c r="I780" s="205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  <c r="U780" s="205"/>
      <c r="V780" s="205"/>
      <c r="W780" s="205"/>
      <c r="X780" s="205"/>
    </row>
    <row r="781" spans="1:24" ht="13.2">
      <c r="A781" s="205"/>
      <c r="B781" s="205"/>
      <c r="C781" s="205"/>
      <c r="D781" s="205"/>
      <c r="E781" s="205"/>
      <c r="F781" s="205"/>
      <c r="G781" s="205"/>
      <c r="H781" s="205"/>
      <c r="I781" s="205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  <c r="U781" s="205"/>
      <c r="V781" s="205"/>
      <c r="W781" s="205"/>
      <c r="X781" s="205"/>
    </row>
    <row r="782" spans="1:24" ht="13.2">
      <c r="A782" s="205"/>
      <c r="B782" s="205"/>
      <c r="C782" s="205"/>
      <c r="D782" s="205"/>
      <c r="E782" s="205"/>
      <c r="F782" s="205"/>
      <c r="G782" s="205"/>
      <c r="H782" s="205"/>
      <c r="I782" s="205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  <c r="U782" s="205"/>
      <c r="V782" s="205"/>
      <c r="W782" s="205"/>
      <c r="X782" s="205"/>
    </row>
    <row r="783" spans="1:24" ht="13.2">
      <c r="A783" s="205"/>
      <c r="B783" s="205"/>
      <c r="C783" s="205"/>
      <c r="D783" s="205"/>
      <c r="E783" s="205"/>
      <c r="F783" s="205"/>
      <c r="G783" s="205"/>
      <c r="H783" s="205"/>
      <c r="I783" s="205"/>
      <c r="J783" s="205"/>
      <c r="K783" s="205"/>
      <c r="L783" s="205"/>
      <c r="M783" s="205"/>
      <c r="N783" s="205"/>
      <c r="O783" s="205"/>
      <c r="P783" s="205"/>
      <c r="Q783" s="205"/>
      <c r="R783" s="205"/>
      <c r="S783" s="205"/>
      <c r="T783" s="205"/>
      <c r="U783" s="205"/>
      <c r="V783" s="205"/>
      <c r="W783" s="205"/>
      <c r="X783" s="205"/>
    </row>
    <row r="784" spans="1:24" ht="13.2">
      <c r="A784" s="205"/>
      <c r="B784" s="205"/>
      <c r="C784" s="205"/>
      <c r="D784" s="205"/>
      <c r="E784" s="205"/>
      <c r="F784" s="205"/>
      <c r="G784" s="205"/>
      <c r="H784" s="205"/>
      <c r="I784" s="205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  <c r="U784" s="205"/>
      <c r="V784" s="205"/>
      <c r="W784" s="205"/>
      <c r="X784" s="205"/>
    </row>
    <row r="785" spans="1:24" ht="13.2">
      <c r="A785" s="205"/>
      <c r="B785" s="205"/>
      <c r="C785" s="205"/>
      <c r="D785" s="205"/>
      <c r="E785" s="205"/>
      <c r="F785" s="205"/>
      <c r="G785" s="205"/>
      <c r="H785" s="205"/>
      <c r="I785" s="205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  <c r="U785" s="205"/>
      <c r="V785" s="205"/>
      <c r="W785" s="205"/>
      <c r="X785" s="205"/>
    </row>
    <row r="786" spans="1:24" ht="13.2">
      <c r="A786" s="205"/>
      <c r="B786" s="205"/>
      <c r="C786" s="205"/>
      <c r="D786" s="205"/>
      <c r="E786" s="205"/>
      <c r="F786" s="205"/>
      <c r="G786" s="205"/>
      <c r="H786" s="205"/>
      <c r="I786" s="205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  <c r="U786" s="205"/>
      <c r="V786" s="205"/>
      <c r="W786" s="205"/>
      <c r="X786" s="205"/>
    </row>
    <row r="787" spans="1:24" ht="13.2">
      <c r="A787" s="205"/>
      <c r="B787" s="205"/>
      <c r="C787" s="205"/>
      <c r="D787" s="205"/>
      <c r="E787" s="205"/>
      <c r="F787" s="205"/>
      <c r="G787" s="205"/>
      <c r="H787" s="205"/>
      <c r="I787" s="205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  <c r="U787" s="205"/>
      <c r="V787" s="205"/>
      <c r="W787" s="205"/>
      <c r="X787" s="205"/>
    </row>
    <row r="788" spans="1:24" ht="13.2">
      <c r="A788" s="205"/>
      <c r="B788" s="205"/>
      <c r="C788" s="205"/>
      <c r="D788" s="205"/>
      <c r="E788" s="205"/>
      <c r="F788" s="205"/>
      <c r="G788" s="205"/>
      <c r="H788" s="205"/>
      <c r="I788" s="205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  <c r="U788" s="205"/>
      <c r="V788" s="205"/>
      <c r="W788" s="205"/>
      <c r="X788" s="205"/>
    </row>
    <row r="789" spans="1:24" ht="13.2">
      <c r="A789" s="205"/>
      <c r="B789" s="205"/>
      <c r="C789" s="205"/>
      <c r="D789" s="205"/>
      <c r="E789" s="205"/>
      <c r="F789" s="205"/>
      <c r="G789" s="205"/>
      <c r="H789" s="205"/>
      <c r="I789" s="205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  <c r="U789" s="205"/>
      <c r="V789" s="205"/>
      <c r="W789" s="205"/>
      <c r="X789" s="205"/>
    </row>
    <row r="790" spans="1:24" ht="13.2">
      <c r="A790" s="205"/>
      <c r="B790" s="205"/>
      <c r="C790" s="205"/>
      <c r="D790" s="205"/>
      <c r="E790" s="205"/>
      <c r="F790" s="205"/>
      <c r="G790" s="205"/>
      <c r="H790" s="205"/>
      <c r="I790" s="205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</row>
    <row r="791" spans="1:24" ht="13.2">
      <c r="A791" s="205"/>
      <c r="B791" s="205"/>
      <c r="C791" s="205"/>
      <c r="D791" s="205"/>
      <c r="E791" s="205"/>
      <c r="F791" s="205"/>
      <c r="G791" s="205"/>
      <c r="H791" s="205"/>
      <c r="I791" s="205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  <c r="U791" s="205"/>
      <c r="V791" s="205"/>
      <c r="W791" s="205"/>
      <c r="X791" s="205"/>
    </row>
    <row r="792" spans="1:24" ht="13.2">
      <c r="A792" s="205"/>
      <c r="B792" s="205"/>
      <c r="C792" s="205"/>
      <c r="D792" s="205"/>
      <c r="E792" s="205"/>
      <c r="F792" s="205"/>
      <c r="G792" s="205"/>
      <c r="H792" s="205"/>
      <c r="I792" s="205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  <c r="U792" s="205"/>
      <c r="V792" s="205"/>
      <c r="W792" s="205"/>
      <c r="X792" s="205"/>
    </row>
    <row r="793" spans="1:24" ht="13.2">
      <c r="A793" s="205"/>
      <c r="B793" s="205"/>
      <c r="C793" s="205"/>
      <c r="D793" s="205"/>
      <c r="E793" s="205"/>
      <c r="F793" s="205"/>
      <c r="G793" s="205"/>
      <c r="H793" s="205"/>
      <c r="I793" s="205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  <c r="U793" s="205"/>
      <c r="V793" s="205"/>
      <c r="W793" s="205"/>
      <c r="X793" s="205"/>
    </row>
    <row r="794" spans="1:24" ht="13.2">
      <c r="A794" s="205"/>
      <c r="B794" s="205"/>
      <c r="C794" s="205"/>
      <c r="D794" s="205"/>
      <c r="E794" s="205"/>
      <c r="F794" s="205"/>
      <c r="G794" s="205"/>
      <c r="H794" s="205"/>
      <c r="I794" s="205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  <c r="U794" s="205"/>
      <c r="V794" s="205"/>
      <c r="W794" s="205"/>
      <c r="X794" s="205"/>
    </row>
    <row r="795" spans="1:24" ht="13.2">
      <c r="A795" s="205"/>
      <c r="B795" s="205"/>
      <c r="C795" s="205"/>
      <c r="D795" s="205"/>
      <c r="E795" s="205"/>
      <c r="F795" s="205"/>
      <c r="G795" s="205"/>
      <c r="H795" s="205"/>
      <c r="I795" s="205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  <c r="U795" s="205"/>
      <c r="V795" s="205"/>
      <c r="W795" s="205"/>
      <c r="X795" s="205"/>
    </row>
    <row r="796" spans="1:24" ht="13.2">
      <c r="A796" s="205"/>
      <c r="B796" s="205"/>
      <c r="C796" s="205"/>
      <c r="D796" s="205"/>
      <c r="E796" s="205"/>
      <c r="F796" s="205"/>
      <c r="G796" s="205"/>
      <c r="H796" s="205"/>
      <c r="I796" s="205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  <c r="U796" s="205"/>
      <c r="V796" s="205"/>
      <c r="W796" s="205"/>
      <c r="X796" s="205"/>
    </row>
    <row r="797" spans="1:24" ht="13.2">
      <c r="A797" s="205"/>
      <c r="B797" s="205"/>
      <c r="C797" s="205"/>
      <c r="D797" s="205"/>
      <c r="E797" s="205"/>
      <c r="F797" s="205"/>
      <c r="G797" s="205"/>
      <c r="H797" s="205"/>
      <c r="I797" s="205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  <c r="U797" s="205"/>
      <c r="V797" s="205"/>
      <c r="W797" s="205"/>
      <c r="X797" s="205"/>
    </row>
    <row r="798" spans="1:24" ht="13.2">
      <c r="A798" s="205"/>
      <c r="B798" s="205"/>
      <c r="C798" s="205"/>
      <c r="D798" s="205"/>
      <c r="E798" s="205"/>
      <c r="F798" s="205"/>
      <c r="G798" s="205"/>
      <c r="H798" s="205"/>
      <c r="I798" s="205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  <c r="U798" s="205"/>
      <c r="V798" s="205"/>
      <c r="W798" s="205"/>
      <c r="X798" s="205"/>
    </row>
    <row r="799" spans="1:24" ht="13.2">
      <c r="A799" s="205"/>
      <c r="B799" s="205"/>
      <c r="C799" s="205"/>
      <c r="D799" s="205"/>
      <c r="E799" s="205"/>
      <c r="F799" s="205"/>
      <c r="G799" s="205"/>
      <c r="H799" s="205"/>
      <c r="I799" s="205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  <c r="U799" s="205"/>
      <c r="V799" s="205"/>
      <c r="W799" s="205"/>
      <c r="X799" s="205"/>
    </row>
    <row r="800" spans="1:24" ht="13.2">
      <c r="A800" s="205"/>
      <c r="B800" s="205"/>
      <c r="C800" s="205"/>
      <c r="D800" s="205"/>
      <c r="E800" s="205"/>
      <c r="F800" s="205"/>
      <c r="G800" s="205"/>
      <c r="H800" s="205"/>
      <c r="I800" s="205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  <c r="U800" s="205"/>
      <c r="V800" s="205"/>
      <c r="W800" s="205"/>
      <c r="X800" s="205"/>
    </row>
    <row r="801" spans="1:24" ht="13.2">
      <c r="A801" s="205"/>
      <c r="B801" s="205"/>
      <c r="C801" s="205"/>
      <c r="D801" s="205"/>
      <c r="E801" s="205"/>
      <c r="F801" s="205"/>
      <c r="G801" s="205"/>
      <c r="H801" s="205"/>
      <c r="I801" s="205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  <c r="U801" s="205"/>
      <c r="V801" s="205"/>
      <c r="W801" s="205"/>
      <c r="X801" s="205"/>
    </row>
    <row r="802" spans="1:24" ht="13.2">
      <c r="A802" s="205"/>
      <c r="B802" s="205"/>
      <c r="C802" s="205"/>
      <c r="D802" s="205"/>
      <c r="E802" s="205"/>
      <c r="F802" s="205"/>
      <c r="G802" s="205"/>
      <c r="H802" s="205"/>
      <c r="I802" s="205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  <c r="U802" s="205"/>
      <c r="V802" s="205"/>
      <c r="W802" s="205"/>
      <c r="X802" s="205"/>
    </row>
    <row r="803" spans="1:24" ht="13.2">
      <c r="A803" s="205"/>
      <c r="B803" s="205"/>
      <c r="C803" s="205"/>
      <c r="D803" s="205"/>
      <c r="E803" s="205"/>
      <c r="F803" s="205"/>
      <c r="G803" s="205"/>
      <c r="H803" s="205"/>
      <c r="I803" s="205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  <c r="U803" s="205"/>
      <c r="V803" s="205"/>
      <c r="W803" s="205"/>
      <c r="X803" s="205"/>
    </row>
    <row r="804" spans="1:24" ht="13.2">
      <c r="A804" s="205"/>
      <c r="B804" s="205"/>
      <c r="C804" s="205"/>
      <c r="D804" s="205"/>
      <c r="E804" s="205"/>
      <c r="F804" s="205"/>
      <c r="G804" s="205"/>
      <c r="H804" s="205"/>
      <c r="I804" s="205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  <c r="U804" s="205"/>
      <c r="V804" s="205"/>
      <c r="W804" s="205"/>
      <c r="X804" s="205"/>
    </row>
    <row r="805" spans="1:24" ht="13.2">
      <c r="A805" s="205"/>
      <c r="B805" s="205"/>
      <c r="C805" s="205"/>
      <c r="D805" s="205"/>
      <c r="E805" s="205"/>
      <c r="F805" s="205"/>
      <c r="G805" s="205"/>
      <c r="H805" s="205"/>
      <c r="I805" s="205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  <c r="U805" s="205"/>
      <c r="V805" s="205"/>
      <c r="W805" s="205"/>
      <c r="X805" s="205"/>
    </row>
    <row r="806" spans="1:24" ht="13.2">
      <c r="A806" s="205"/>
      <c r="B806" s="205"/>
      <c r="C806" s="205"/>
      <c r="D806" s="205"/>
      <c r="E806" s="205"/>
      <c r="F806" s="205"/>
      <c r="G806" s="205"/>
      <c r="H806" s="205"/>
      <c r="I806" s="205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  <c r="U806" s="205"/>
      <c r="V806" s="205"/>
      <c r="W806" s="205"/>
      <c r="X806" s="205"/>
    </row>
    <row r="807" spans="1:24" ht="13.2">
      <c r="A807" s="205"/>
      <c r="B807" s="205"/>
      <c r="C807" s="205"/>
      <c r="D807" s="205"/>
      <c r="E807" s="205"/>
      <c r="F807" s="205"/>
      <c r="G807" s="205"/>
      <c r="H807" s="205"/>
      <c r="I807" s="205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  <c r="U807" s="205"/>
      <c r="V807" s="205"/>
      <c r="W807" s="205"/>
      <c r="X807" s="205"/>
    </row>
    <row r="808" spans="1:24" ht="13.2">
      <c r="A808" s="205"/>
      <c r="B808" s="205"/>
      <c r="C808" s="205"/>
      <c r="D808" s="205"/>
      <c r="E808" s="205"/>
      <c r="F808" s="205"/>
      <c r="G808" s="205"/>
      <c r="H808" s="205"/>
      <c r="I808" s="205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  <c r="U808" s="205"/>
      <c r="V808" s="205"/>
      <c r="W808" s="205"/>
      <c r="X808" s="205"/>
    </row>
    <row r="809" spans="1:24" ht="13.2">
      <c r="A809" s="205"/>
      <c r="B809" s="205"/>
      <c r="C809" s="205"/>
      <c r="D809" s="205"/>
      <c r="E809" s="205"/>
      <c r="F809" s="205"/>
      <c r="G809" s="205"/>
      <c r="H809" s="205"/>
      <c r="I809" s="205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  <c r="U809" s="205"/>
      <c r="V809" s="205"/>
      <c r="W809" s="205"/>
      <c r="X809" s="205"/>
    </row>
    <row r="810" spans="1:24" ht="13.2">
      <c r="A810" s="205"/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</row>
    <row r="811" spans="1:24" ht="13.2">
      <c r="A811" s="205"/>
      <c r="B811" s="205"/>
      <c r="C811" s="205"/>
      <c r="D811" s="205"/>
      <c r="E811" s="205"/>
      <c r="F811" s="205"/>
      <c r="G811" s="205"/>
      <c r="H811" s="205"/>
      <c r="I811" s="205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  <c r="U811" s="205"/>
      <c r="V811" s="205"/>
      <c r="W811" s="205"/>
      <c r="X811" s="205"/>
    </row>
    <row r="812" spans="1:24" ht="13.2">
      <c r="A812" s="205"/>
      <c r="B812" s="205"/>
      <c r="C812" s="205"/>
      <c r="D812" s="205"/>
      <c r="E812" s="205"/>
      <c r="F812" s="205"/>
      <c r="G812" s="205"/>
      <c r="H812" s="205"/>
      <c r="I812" s="205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  <c r="U812" s="205"/>
      <c r="V812" s="205"/>
      <c r="W812" s="205"/>
      <c r="X812" s="205"/>
    </row>
    <row r="813" spans="1:24" ht="13.2">
      <c r="A813" s="205"/>
      <c r="B813" s="205"/>
      <c r="C813" s="205"/>
      <c r="D813" s="205"/>
      <c r="E813" s="205"/>
      <c r="F813" s="205"/>
      <c r="G813" s="205"/>
      <c r="H813" s="205"/>
      <c r="I813" s="205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  <c r="U813" s="205"/>
      <c r="V813" s="205"/>
      <c r="W813" s="205"/>
      <c r="X813" s="205"/>
    </row>
    <row r="814" spans="1:24" ht="13.2">
      <c r="A814" s="205"/>
      <c r="B814" s="205"/>
      <c r="C814" s="205"/>
      <c r="D814" s="205"/>
      <c r="E814" s="205"/>
      <c r="F814" s="205"/>
      <c r="G814" s="205"/>
      <c r="H814" s="205"/>
      <c r="I814" s="205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  <c r="U814" s="205"/>
      <c r="V814" s="205"/>
      <c r="W814" s="205"/>
      <c r="X814" s="205"/>
    </row>
    <row r="815" spans="1:24" ht="13.2">
      <c r="A815" s="205"/>
      <c r="B815" s="205"/>
      <c r="C815" s="205"/>
      <c r="D815" s="205"/>
      <c r="E815" s="205"/>
      <c r="F815" s="205"/>
      <c r="G815" s="205"/>
      <c r="H815" s="205"/>
      <c r="I815" s="205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  <c r="U815" s="205"/>
      <c r="V815" s="205"/>
      <c r="W815" s="205"/>
      <c r="X815" s="205"/>
    </row>
    <row r="816" spans="1:24" ht="13.2">
      <c r="A816" s="205"/>
      <c r="B816" s="205"/>
      <c r="C816" s="205"/>
      <c r="D816" s="205"/>
      <c r="E816" s="205"/>
      <c r="F816" s="205"/>
      <c r="G816" s="205"/>
      <c r="H816" s="205"/>
      <c r="I816" s="205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  <c r="U816" s="205"/>
      <c r="V816" s="205"/>
      <c r="W816" s="205"/>
      <c r="X816" s="205"/>
    </row>
    <row r="817" spans="1:24" ht="13.2">
      <c r="A817" s="205"/>
      <c r="B817" s="205"/>
      <c r="C817" s="205"/>
      <c r="D817" s="205"/>
      <c r="E817" s="205"/>
      <c r="F817" s="205"/>
      <c r="G817" s="205"/>
      <c r="H817" s="205"/>
      <c r="I817" s="205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</row>
    <row r="818" spans="1:24" ht="13.2">
      <c r="A818" s="205"/>
      <c r="B818" s="205"/>
      <c r="C818" s="205"/>
      <c r="D818" s="205"/>
      <c r="E818" s="205"/>
      <c r="F818" s="205"/>
      <c r="G818" s="205"/>
      <c r="H818" s="205"/>
      <c r="I818" s="205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  <c r="U818" s="205"/>
      <c r="V818" s="205"/>
      <c r="W818" s="205"/>
      <c r="X818" s="205"/>
    </row>
    <row r="819" spans="1:24" ht="13.2">
      <c r="A819" s="205"/>
      <c r="B819" s="205"/>
      <c r="C819" s="205"/>
      <c r="D819" s="205"/>
      <c r="E819" s="205"/>
      <c r="F819" s="205"/>
      <c r="G819" s="205"/>
      <c r="H819" s="205"/>
      <c r="I819" s="205"/>
      <c r="J819" s="205"/>
      <c r="K819" s="205"/>
      <c r="L819" s="205"/>
      <c r="M819" s="205"/>
      <c r="N819" s="205"/>
      <c r="O819" s="205"/>
      <c r="P819" s="205"/>
      <c r="Q819" s="205"/>
      <c r="R819" s="205"/>
      <c r="S819" s="205"/>
      <c r="T819" s="205"/>
      <c r="U819" s="205"/>
      <c r="V819" s="205"/>
      <c r="W819" s="205"/>
      <c r="X819" s="205"/>
    </row>
    <row r="820" spans="1:24" ht="13.2">
      <c r="A820" s="205"/>
      <c r="B820" s="205"/>
      <c r="C820" s="205"/>
      <c r="D820" s="205"/>
      <c r="E820" s="205"/>
      <c r="F820" s="205"/>
      <c r="G820" s="205"/>
      <c r="H820" s="205"/>
      <c r="I820" s="205"/>
      <c r="J820" s="205"/>
      <c r="K820" s="205"/>
      <c r="L820" s="205"/>
      <c r="M820" s="205"/>
      <c r="N820" s="205"/>
      <c r="O820" s="205"/>
      <c r="P820" s="205"/>
      <c r="Q820" s="205"/>
      <c r="R820" s="205"/>
      <c r="S820" s="205"/>
      <c r="T820" s="205"/>
      <c r="U820" s="205"/>
      <c r="V820" s="205"/>
      <c r="W820" s="205"/>
      <c r="X820" s="205"/>
    </row>
    <row r="821" spans="1:24" ht="13.2">
      <c r="A821" s="205"/>
      <c r="B821" s="205"/>
      <c r="C821" s="205"/>
      <c r="D821" s="205"/>
      <c r="E821" s="205"/>
      <c r="F821" s="205"/>
      <c r="G821" s="205"/>
      <c r="H821" s="205"/>
      <c r="I821" s="205"/>
      <c r="J821" s="205"/>
      <c r="K821" s="205"/>
      <c r="L821" s="205"/>
      <c r="M821" s="205"/>
      <c r="N821" s="205"/>
      <c r="O821" s="205"/>
      <c r="P821" s="205"/>
      <c r="Q821" s="205"/>
      <c r="R821" s="205"/>
      <c r="S821" s="205"/>
      <c r="T821" s="205"/>
      <c r="U821" s="205"/>
      <c r="V821" s="205"/>
      <c r="W821" s="205"/>
      <c r="X821" s="205"/>
    </row>
    <row r="822" spans="1:24" ht="13.2">
      <c r="A822" s="205"/>
      <c r="B822" s="205"/>
      <c r="C822" s="205"/>
      <c r="D822" s="205"/>
      <c r="E822" s="205"/>
      <c r="F822" s="205"/>
      <c r="G822" s="205"/>
      <c r="H822" s="205"/>
      <c r="I822" s="205"/>
      <c r="J822" s="205"/>
      <c r="K822" s="205"/>
      <c r="L822" s="205"/>
      <c r="M822" s="205"/>
      <c r="N822" s="205"/>
      <c r="O822" s="205"/>
      <c r="P822" s="205"/>
      <c r="Q822" s="205"/>
      <c r="R822" s="205"/>
      <c r="S822" s="205"/>
      <c r="T822" s="205"/>
      <c r="U822" s="205"/>
      <c r="V822" s="205"/>
      <c r="W822" s="205"/>
      <c r="X822" s="205"/>
    </row>
    <row r="823" spans="1:24" ht="13.2">
      <c r="A823" s="205"/>
      <c r="B823" s="205"/>
      <c r="C823" s="205"/>
      <c r="D823" s="205"/>
      <c r="E823" s="205"/>
      <c r="F823" s="205"/>
      <c r="G823" s="205"/>
      <c r="H823" s="205"/>
      <c r="I823" s="205"/>
      <c r="J823" s="205"/>
      <c r="K823" s="205"/>
      <c r="L823" s="205"/>
      <c r="M823" s="205"/>
      <c r="N823" s="205"/>
      <c r="O823" s="205"/>
      <c r="P823" s="205"/>
      <c r="Q823" s="205"/>
      <c r="R823" s="205"/>
      <c r="S823" s="205"/>
      <c r="T823" s="205"/>
      <c r="U823" s="205"/>
      <c r="V823" s="205"/>
      <c r="W823" s="205"/>
      <c r="X823" s="205"/>
    </row>
    <row r="824" spans="1:24" ht="13.2">
      <c r="A824" s="205"/>
      <c r="B824" s="205"/>
      <c r="C824" s="205"/>
      <c r="D824" s="205"/>
      <c r="E824" s="205"/>
      <c r="F824" s="205"/>
      <c r="G824" s="205"/>
      <c r="H824" s="205"/>
      <c r="I824" s="205"/>
      <c r="J824" s="205"/>
      <c r="K824" s="205"/>
      <c r="L824" s="205"/>
      <c r="M824" s="205"/>
      <c r="N824" s="205"/>
      <c r="O824" s="205"/>
      <c r="P824" s="205"/>
      <c r="Q824" s="205"/>
      <c r="R824" s="205"/>
      <c r="S824" s="205"/>
      <c r="T824" s="205"/>
      <c r="U824" s="205"/>
      <c r="V824" s="205"/>
      <c r="W824" s="205"/>
      <c r="X824" s="205"/>
    </row>
    <row r="825" spans="1:24" ht="13.2">
      <c r="A825" s="205"/>
      <c r="B825" s="205"/>
      <c r="C825" s="205"/>
      <c r="D825" s="205"/>
      <c r="E825" s="205"/>
      <c r="F825" s="205"/>
      <c r="G825" s="205"/>
      <c r="H825" s="205"/>
      <c r="I825" s="205"/>
      <c r="J825" s="205"/>
      <c r="K825" s="205"/>
      <c r="L825" s="205"/>
      <c r="M825" s="205"/>
      <c r="N825" s="205"/>
      <c r="O825" s="205"/>
      <c r="P825" s="205"/>
      <c r="Q825" s="205"/>
      <c r="R825" s="205"/>
      <c r="S825" s="205"/>
      <c r="T825" s="205"/>
      <c r="U825" s="205"/>
      <c r="V825" s="205"/>
      <c r="W825" s="205"/>
      <c r="X825" s="205"/>
    </row>
    <row r="826" spans="1:24" ht="13.2">
      <c r="A826" s="205"/>
      <c r="B826" s="205"/>
      <c r="C826" s="205"/>
      <c r="D826" s="205"/>
      <c r="E826" s="205"/>
      <c r="F826" s="205"/>
      <c r="G826" s="205"/>
      <c r="H826" s="205"/>
      <c r="I826" s="205"/>
      <c r="J826" s="205"/>
      <c r="K826" s="205"/>
      <c r="L826" s="205"/>
      <c r="M826" s="205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</row>
    <row r="827" spans="1:24" ht="13.2">
      <c r="A827" s="205"/>
      <c r="B827" s="205"/>
      <c r="C827" s="205"/>
      <c r="D827" s="205"/>
      <c r="E827" s="205"/>
      <c r="F827" s="205"/>
      <c r="G827" s="205"/>
      <c r="H827" s="205"/>
      <c r="I827" s="205"/>
      <c r="J827" s="205"/>
      <c r="K827" s="205"/>
      <c r="L827" s="205"/>
      <c r="M827" s="205"/>
      <c r="N827" s="205"/>
      <c r="O827" s="205"/>
      <c r="P827" s="205"/>
      <c r="Q827" s="205"/>
      <c r="R827" s="205"/>
      <c r="S827" s="205"/>
      <c r="T827" s="205"/>
      <c r="U827" s="205"/>
      <c r="V827" s="205"/>
      <c r="W827" s="205"/>
      <c r="X827" s="205"/>
    </row>
    <row r="828" spans="1:24" ht="13.2">
      <c r="A828" s="205"/>
      <c r="B828" s="205"/>
      <c r="C828" s="205"/>
      <c r="D828" s="205"/>
      <c r="E828" s="205"/>
      <c r="F828" s="205"/>
      <c r="G828" s="205"/>
      <c r="H828" s="205"/>
      <c r="I828" s="205"/>
      <c r="J828" s="205"/>
      <c r="K828" s="205"/>
      <c r="L828" s="205"/>
      <c r="M828" s="205"/>
      <c r="N828" s="205"/>
      <c r="O828" s="205"/>
      <c r="P828" s="205"/>
      <c r="Q828" s="205"/>
      <c r="R828" s="205"/>
      <c r="S828" s="205"/>
      <c r="T828" s="205"/>
      <c r="U828" s="205"/>
      <c r="V828" s="205"/>
      <c r="W828" s="205"/>
      <c r="X828" s="205"/>
    </row>
    <row r="829" spans="1:24" ht="13.2">
      <c r="A829" s="205"/>
      <c r="B829" s="205"/>
      <c r="C829" s="205"/>
      <c r="D829" s="205"/>
      <c r="E829" s="205"/>
      <c r="F829" s="205"/>
      <c r="G829" s="205"/>
      <c r="H829" s="205"/>
      <c r="I829" s="205"/>
      <c r="J829" s="205"/>
      <c r="K829" s="205"/>
      <c r="L829" s="205"/>
      <c r="M829" s="205"/>
      <c r="N829" s="205"/>
      <c r="O829" s="205"/>
      <c r="P829" s="205"/>
      <c r="Q829" s="205"/>
      <c r="R829" s="205"/>
      <c r="S829" s="205"/>
      <c r="T829" s="205"/>
      <c r="U829" s="205"/>
      <c r="V829" s="205"/>
      <c r="W829" s="205"/>
      <c r="X829" s="205"/>
    </row>
    <row r="830" spans="1:24" ht="13.2">
      <c r="A830" s="205"/>
      <c r="B830" s="205"/>
      <c r="C830" s="205"/>
      <c r="D830" s="205"/>
      <c r="E830" s="205"/>
      <c r="F830" s="205"/>
      <c r="G830" s="205"/>
      <c r="H830" s="205"/>
      <c r="I830" s="205"/>
      <c r="J830" s="205"/>
      <c r="K830" s="205"/>
      <c r="L830" s="205"/>
      <c r="M830" s="205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</row>
    <row r="831" spans="1:24" ht="13.2">
      <c r="A831" s="205"/>
      <c r="B831" s="205"/>
      <c r="C831" s="205"/>
      <c r="D831" s="205"/>
      <c r="E831" s="205"/>
      <c r="F831" s="205"/>
      <c r="G831" s="205"/>
      <c r="H831" s="205"/>
      <c r="I831" s="205"/>
      <c r="J831" s="205"/>
      <c r="K831" s="205"/>
      <c r="L831" s="205"/>
      <c r="M831" s="205"/>
      <c r="N831" s="205"/>
      <c r="O831" s="205"/>
      <c r="P831" s="205"/>
      <c r="Q831" s="205"/>
      <c r="R831" s="205"/>
      <c r="S831" s="205"/>
      <c r="T831" s="205"/>
      <c r="U831" s="205"/>
      <c r="V831" s="205"/>
      <c r="W831" s="205"/>
      <c r="X831" s="205"/>
    </row>
    <row r="832" spans="1:24" ht="13.2">
      <c r="A832" s="205"/>
      <c r="B832" s="205"/>
      <c r="C832" s="205"/>
      <c r="D832" s="205"/>
      <c r="E832" s="205"/>
      <c r="F832" s="205"/>
      <c r="G832" s="205"/>
      <c r="H832" s="205"/>
      <c r="I832" s="205"/>
      <c r="J832" s="205"/>
      <c r="K832" s="205"/>
      <c r="L832" s="205"/>
      <c r="M832" s="205"/>
      <c r="N832" s="205"/>
      <c r="O832" s="205"/>
      <c r="P832" s="205"/>
      <c r="Q832" s="205"/>
      <c r="R832" s="205"/>
      <c r="S832" s="205"/>
      <c r="T832" s="205"/>
      <c r="U832" s="205"/>
      <c r="V832" s="205"/>
      <c r="W832" s="205"/>
      <c r="X832" s="205"/>
    </row>
    <row r="833" spans="1:24" ht="13.2">
      <c r="A833" s="205"/>
      <c r="B833" s="205"/>
      <c r="C833" s="205"/>
      <c r="D833" s="205"/>
      <c r="E833" s="205"/>
      <c r="F833" s="205"/>
      <c r="G833" s="205"/>
      <c r="H833" s="205"/>
      <c r="I833" s="205"/>
      <c r="J833" s="205"/>
      <c r="K833" s="205"/>
      <c r="L833" s="205"/>
      <c r="M833" s="205"/>
      <c r="N833" s="205"/>
      <c r="O833" s="205"/>
      <c r="P833" s="205"/>
      <c r="Q833" s="205"/>
      <c r="R833" s="205"/>
      <c r="S833" s="205"/>
      <c r="T833" s="205"/>
      <c r="U833" s="205"/>
      <c r="V833" s="205"/>
      <c r="W833" s="205"/>
      <c r="X833" s="205"/>
    </row>
    <row r="834" spans="1:24" ht="13.2">
      <c r="A834" s="205"/>
      <c r="B834" s="205"/>
      <c r="C834" s="205"/>
      <c r="D834" s="205"/>
      <c r="E834" s="205"/>
      <c r="F834" s="205"/>
      <c r="G834" s="205"/>
      <c r="H834" s="205"/>
      <c r="I834" s="205"/>
      <c r="J834" s="205"/>
      <c r="K834" s="205"/>
      <c r="L834" s="205"/>
      <c r="M834" s="205"/>
      <c r="N834" s="205"/>
      <c r="O834" s="205"/>
      <c r="P834" s="205"/>
      <c r="Q834" s="205"/>
      <c r="R834" s="205"/>
      <c r="S834" s="205"/>
      <c r="T834" s="205"/>
      <c r="U834" s="205"/>
      <c r="V834" s="205"/>
      <c r="W834" s="205"/>
      <c r="X834" s="205"/>
    </row>
    <row r="835" spans="1:24" ht="13.2">
      <c r="A835" s="205"/>
      <c r="B835" s="205"/>
      <c r="C835" s="205"/>
      <c r="D835" s="205"/>
      <c r="E835" s="205"/>
      <c r="F835" s="205"/>
      <c r="G835" s="205"/>
      <c r="H835" s="205"/>
      <c r="I835" s="205"/>
      <c r="J835" s="205"/>
      <c r="K835" s="205"/>
      <c r="L835" s="205"/>
      <c r="M835" s="205"/>
      <c r="N835" s="205"/>
      <c r="O835" s="205"/>
      <c r="P835" s="205"/>
      <c r="Q835" s="205"/>
      <c r="R835" s="205"/>
      <c r="S835" s="205"/>
      <c r="T835" s="205"/>
      <c r="U835" s="205"/>
      <c r="V835" s="205"/>
      <c r="W835" s="205"/>
      <c r="X835" s="205"/>
    </row>
    <row r="836" spans="1:24" ht="13.2">
      <c r="A836" s="205"/>
      <c r="B836" s="205"/>
      <c r="C836" s="205"/>
      <c r="D836" s="205"/>
      <c r="E836" s="205"/>
      <c r="F836" s="205"/>
      <c r="G836" s="205"/>
      <c r="H836" s="205"/>
      <c r="I836" s="205"/>
      <c r="J836" s="205"/>
      <c r="K836" s="205"/>
      <c r="L836" s="205"/>
      <c r="M836" s="205"/>
      <c r="N836" s="205"/>
      <c r="O836" s="205"/>
      <c r="P836" s="205"/>
      <c r="Q836" s="205"/>
      <c r="R836" s="205"/>
      <c r="S836" s="205"/>
      <c r="T836" s="205"/>
      <c r="U836" s="205"/>
      <c r="V836" s="205"/>
      <c r="W836" s="205"/>
      <c r="X836" s="205"/>
    </row>
    <row r="837" spans="1:24" ht="13.2">
      <c r="A837" s="205"/>
      <c r="B837" s="205"/>
      <c r="C837" s="205"/>
      <c r="D837" s="205"/>
      <c r="E837" s="205"/>
      <c r="F837" s="205"/>
      <c r="G837" s="205"/>
      <c r="H837" s="205"/>
      <c r="I837" s="205"/>
      <c r="J837" s="205"/>
      <c r="K837" s="205"/>
      <c r="L837" s="205"/>
      <c r="M837" s="205"/>
      <c r="N837" s="205"/>
      <c r="O837" s="205"/>
      <c r="P837" s="205"/>
      <c r="Q837" s="205"/>
      <c r="R837" s="205"/>
      <c r="S837" s="205"/>
      <c r="T837" s="205"/>
      <c r="U837" s="205"/>
      <c r="V837" s="205"/>
      <c r="W837" s="205"/>
      <c r="X837" s="205"/>
    </row>
    <row r="838" spans="1:24" ht="13.2">
      <c r="A838" s="205"/>
      <c r="B838" s="205"/>
      <c r="C838" s="205"/>
      <c r="D838" s="205"/>
      <c r="E838" s="205"/>
      <c r="F838" s="205"/>
      <c r="G838" s="205"/>
      <c r="H838" s="205"/>
      <c r="I838" s="205"/>
      <c r="J838" s="205"/>
      <c r="K838" s="205"/>
      <c r="L838" s="205"/>
      <c r="M838" s="205"/>
      <c r="N838" s="205"/>
      <c r="O838" s="205"/>
      <c r="P838" s="205"/>
      <c r="Q838" s="205"/>
      <c r="R838" s="205"/>
      <c r="S838" s="205"/>
      <c r="T838" s="205"/>
      <c r="U838" s="205"/>
      <c r="V838" s="205"/>
      <c r="W838" s="205"/>
      <c r="X838" s="205"/>
    </row>
    <row r="839" spans="1:24" ht="13.2">
      <c r="A839" s="205"/>
      <c r="B839" s="205"/>
      <c r="C839" s="205"/>
      <c r="D839" s="205"/>
      <c r="E839" s="205"/>
      <c r="F839" s="205"/>
      <c r="G839" s="205"/>
      <c r="H839" s="205"/>
      <c r="I839" s="205"/>
      <c r="J839" s="205"/>
      <c r="K839" s="205"/>
      <c r="L839" s="205"/>
      <c r="M839" s="205"/>
      <c r="N839" s="205"/>
      <c r="O839" s="205"/>
      <c r="P839" s="205"/>
      <c r="Q839" s="205"/>
      <c r="R839" s="205"/>
      <c r="S839" s="205"/>
      <c r="T839" s="205"/>
      <c r="U839" s="205"/>
      <c r="V839" s="205"/>
      <c r="W839" s="205"/>
      <c r="X839" s="205"/>
    </row>
    <row r="840" spans="1:24" ht="13.2">
      <c r="A840" s="205"/>
      <c r="B840" s="205"/>
      <c r="C840" s="205"/>
      <c r="D840" s="205"/>
      <c r="E840" s="205"/>
      <c r="F840" s="205"/>
      <c r="G840" s="205"/>
      <c r="H840" s="205"/>
      <c r="I840" s="205"/>
      <c r="J840" s="205"/>
      <c r="K840" s="205"/>
      <c r="L840" s="205"/>
      <c r="M840" s="205"/>
      <c r="N840" s="205"/>
      <c r="O840" s="205"/>
      <c r="P840" s="205"/>
      <c r="Q840" s="205"/>
      <c r="R840" s="205"/>
      <c r="S840" s="205"/>
      <c r="T840" s="205"/>
      <c r="U840" s="205"/>
      <c r="V840" s="205"/>
      <c r="W840" s="205"/>
      <c r="X840" s="205"/>
    </row>
    <row r="841" spans="1:24" ht="13.2">
      <c r="A841" s="205"/>
      <c r="B841" s="205"/>
      <c r="C841" s="205"/>
      <c r="D841" s="205"/>
      <c r="E841" s="205"/>
      <c r="F841" s="205"/>
      <c r="G841" s="205"/>
      <c r="H841" s="205"/>
      <c r="I841" s="205"/>
      <c r="J841" s="205"/>
      <c r="K841" s="205"/>
      <c r="L841" s="205"/>
      <c r="M841" s="205"/>
      <c r="N841" s="205"/>
      <c r="O841" s="205"/>
      <c r="P841" s="205"/>
      <c r="Q841" s="205"/>
      <c r="R841" s="205"/>
      <c r="S841" s="205"/>
      <c r="T841" s="205"/>
      <c r="U841" s="205"/>
      <c r="V841" s="205"/>
      <c r="W841" s="205"/>
      <c r="X841" s="205"/>
    </row>
    <row r="842" spans="1:24" ht="13.2">
      <c r="A842" s="205"/>
      <c r="B842" s="205"/>
      <c r="C842" s="205"/>
      <c r="D842" s="205"/>
      <c r="E842" s="205"/>
      <c r="F842" s="205"/>
      <c r="G842" s="205"/>
      <c r="H842" s="205"/>
      <c r="I842" s="205"/>
      <c r="J842" s="205"/>
      <c r="K842" s="205"/>
      <c r="L842" s="205"/>
      <c r="M842" s="205"/>
      <c r="N842" s="205"/>
      <c r="O842" s="205"/>
      <c r="P842" s="205"/>
      <c r="Q842" s="205"/>
      <c r="R842" s="205"/>
      <c r="S842" s="205"/>
      <c r="T842" s="205"/>
      <c r="U842" s="205"/>
      <c r="V842" s="205"/>
      <c r="W842" s="205"/>
      <c r="X842" s="205"/>
    </row>
    <row r="843" spans="1:24" ht="13.2">
      <c r="A843" s="205"/>
      <c r="B843" s="205"/>
      <c r="C843" s="205"/>
      <c r="D843" s="205"/>
      <c r="E843" s="205"/>
      <c r="F843" s="205"/>
      <c r="G843" s="205"/>
      <c r="H843" s="205"/>
      <c r="I843" s="205"/>
      <c r="J843" s="205"/>
      <c r="K843" s="205"/>
      <c r="L843" s="205"/>
      <c r="M843" s="205"/>
      <c r="N843" s="205"/>
      <c r="O843" s="205"/>
      <c r="P843" s="205"/>
      <c r="Q843" s="205"/>
      <c r="R843" s="205"/>
      <c r="S843" s="205"/>
      <c r="T843" s="205"/>
      <c r="U843" s="205"/>
      <c r="V843" s="205"/>
      <c r="W843" s="205"/>
      <c r="X843" s="205"/>
    </row>
    <row r="844" spans="1:24" ht="13.2">
      <c r="A844" s="205"/>
      <c r="B844" s="205"/>
      <c r="C844" s="205"/>
      <c r="D844" s="205"/>
      <c r="E844" s="205"/>
      <c r="F844" s="205"/>
      <c r="G844" s="205"/>
      <c r="H844" s="205"/>
      <c r="I844" s="205"/>
      <c r="J844" s="205"/>
      <c r="K844" s="205"/>
      <c r="L844" s="205"/>
      <c r="M844" s="205"/>
      <c r="N844" s="205"/>
      <c r="O844" s="205"/>
      <c r="P844" s="205"/>
      <c r="Q844" s="205"/>
      <c r="R844" s="205"/>
      <c r="S844" s="205"/>
      <c r="T844" s="205"/>
      <c r="U844" s="205"/>
      <c r="V844" s="205"/>
      <c r="W844" s="205"/>
      <c r="X844" s="205"/>
    </row>
    <row r="845" spans="1:24" ht="13.2">
      <c r="A845" s="205"/>
      <c r="B845" s="205"/>
      <c r="C845" s="205"/>
      <c r="D845" s="205"/>
      <c r="E845" s="205"/>
      <c r="F845" s="205"/>
      <c r="G845" s="205"/>
      <c r="H845" s="205"/>
      <c r="I845" s="205"/>
      <c r="J845" s="205"/>
      <c r="K845" s="205"/>
      <c r="L845" s="205"/>
      <c r="M845" s="205"/>
      <c r="N845" s="205"/>
      <c r="O845" s="205"/>
      <c r="P845" s="205"/>
      <c r="Q845" s="205"/>
      <c r="R845" s="205"/>
      <c r="S845" s="205"/>
      <c r="T845" s="205"/>
      <c r="U845" s="205"/>
      <c r="V845" s="205"/>
      <c r="W845" s="205"/>
      <c r="X845" s="205"/>
    </row>
    <row r="846" spans="1:24" ht="13.2">
      <c r="A846" s="205"/>
      <c r="B846" s="205"/>
      <c r="C846" s="205"/>
      <c r="D846" s="205"/>
      <c r="E846" s="205"/>
      <c r="F846" s="205"/>
      <c r="G846" s="205"/>
      <c r="H846" s="205"/>
      <c r="I846" s="205"/>
      <c r="J846" s="205"/>
      <c r="K846" s="205"/>
      <c r="L846" s="205"/>
      <c r="M846" s="205"/>
      <c r="N846" s="205"/>
      <c r="O846" s="205"/>
      <c r="P846" s="205"/>
      <c r="Q846" s="205"/>
      <c r="R846" s="205"/>
      <c r="S846" s="205"/>
      <c r="T846" s="205"/>
      <c r="U846" s="205"/>
      <c r="V846" s="205"/>
      <c r="W846" s="205"/>
      <c r="X846" s="205"/>
    </row>
    <row r="847" spans="1:24" ht="13.2">
      <c r="A847" s="205"/>
      <c r="B847" s="205"/>
      <c r="C847" s="205"/>
      <c r="D847" s="205"/>
      <c r="E847" s="205"/>
      <c r="F847" s="205"/>
      <c r="G847" s="205"/>
      <c r="H847" s="205"/>
      <c r="I847" s="205"/>
      <c r="J847" s="205"/>
      <c r="K847" s="205"/>
      <c r="L847" s="205"/>
      <c r="M847" s="205"/>
      <c r="N847" s="205"/>
      <c r="O847" s="205"/>
      <c r="P847" s="205"/>
      <c r="Q847" s="205"/>
      <c r="R847" s="205"/>
      <c r="S847" s="205"/>
      <c r="T847" s="205"/>
      <c r="U847" s="205"/>
      <c r="V847" s="205"/>
      <c r="W847" s="205"/>
      <c r="X847" s="205"/>
    </row>
    <row r="848" spans="1:24" ht="13.2">
      <c r="A848" s="205"/>
      <c r="B848" s="205"/>
      <c r="C848" s="205"/>
      <c r="D848" s="205"/>
      <c r="E848" s="205"/>
      <c r="F848" s="205"/>
      <c r="G848" s="205"/>
      <c r="H848" s="205"/>
      <c r="I848" s="205"/>
      <c r="J848" s="205"/>
      <c r="K848" s="205"/>
      <c r="L848" s="205"/>
      <c r="M848" s="205"/>
      <c r="N848" s="205"/>
      <c r="O848" s="205"/>
      <c r="P848" s="205"/>
      <c r="Q848" s="205"/>
      <c r="R848" s="205"/>
      <c r="S848" s="205"/>
      <c r="T848" s="205"/>
      <c r="U848" s="205"/>
      <c r="V848" s="205"/>
      <c r="W848" s="205"/>
      <c r="X848" s="205"/>
    </row>
    <row r="849" spans="1:24" ht="13.2">
      <c r="A849" s="205"/>
      <c r="B849" s="205"/>
      <c r="C849" s="205"/>
      <c r="D849" s="205"/>
      <c r="E849" s="205"/>
      <c r="F849" s="205"/>
      <c r="G849" s="205"/>
      <c r="H849" s="205"/>
      <c r="I849" s="205"/>
      <c r="J849" s="205"/>
      <c r="K849" s="205"/>
      <c r="L849" s="205"/>
      <c r="M849" s="205"/>
      <c r="N849" s="205"/>
      <c r="O849" s="205"/>
      <c r="P849" s="205"/>
      <c r="Q849" s="205"/>
      <c r="R849" s="205"/>
      <c r="S849" s="205"/>
      <c r="T849" s="205"/>
      <c r="U849" s="205"/>
      <c r="V849" s="205"/>
      <c r="W849" s="205"/>
      <c r="X849" s="205"/>
    </row>
    <row r="850" spans="1:24" ht="13.2">
      <c r="A850" s="205"/>
      <c r="B850" s="205"/>
      <c r="C850" s="205"/>
      <c r="D850" s="205"/>
      <c r="E850" s="205"/>
      <c r="F850" s="205"/>
      <c r="G850" s="205"/>
      <c r="H850" s="205"/>
      <c r="I850" s="205"/>
      <c r="J850" s="205"/>
      <c r="K850" s="205"/>
      <c r="L850" s="205"/>
      <c r="M850" s="205"/>
      <c r="N850" s="205"/>
      <c r="O850" s="205"/>
      <c r="P850" s="205"/>
      <c r="Q850" s="205"/>
      <c r="R850" s="205"/>
      <c r="S850" s="205"/>
      <c r="T850" s="205"/>
      <c r="U850" s="205"/>
      <c r="V850" s="205"/>
      <c r="W850" s="205"/>
      <c r="X850" s="205"/>
    </row>
    <row r="851" spans="1:24" ht="13.2">
      <c r="A851" s="205"/>
      <c r="B851" s="205"/>
      <c r="C851" s="205"/>
      <c r="D851" s="205"/>
      <c r="E851" s="205"/>
      <c r="F851" s="205"/>
      <c r="G851" s="205"/>
      <c r="H851" s="205"/>
      <c r="I851" s="205"/>
      <c r="J851" s="205"/>
      <c r="K851" s="205"/>
      <c r="L851" s="205"/>
      <c r="M851" s="205"/>
      <c r="N851" s="205"/>
      <c r="O851" s="205"/>
      <c r="P851" s="205"/>
      <c r="Q851" s="205"/>
      <c r="R851" s="205"/>
      <c r="S851" s="205"/>
      <c r="T851" s="205"/>
      <c r="U851" s="205"/>
      <c r="V851" s="205"/>
      <c r="W851" s="205"/>
      <c r="X851" s="205"/>
    </row>
    <row r="852" spans="1:24" ht="13.2">
      <c r="A852" s="205"/>
      <c r="B852" s="205"/>
      <c r="C852" s="205"/>
      <c r="D852" s="205"/>
      <c r="E852" s="205"/>
      <c r="F852" s="205"/>
      <c r="G852" s="205"/>
      <c r="H852" s="205"/>
      <c r="I852" s="205"/>
      <c r="J852" s="205"/>
      <c r="K852" s="205"/>
      <c r="L852" s="205"/>
      <c r="M852" s="205"/>
      <c r="N852" s="205"/>
      <c r="O852" s="205"/>
      <c r="P852" s="205"/>
      <c r="Q852" s="205"/>
      <c r="R852" s="205"/>
      <c r="S852" s="205"/>
      <c r="T852" s="205"/>
      <c r="U852" s="205"/>
      <c r="V852" s="205"/>
      <c r="W852" s="205"/>
      <c r="X852" s="205"/>
    </row>
    <row r="853" spans="1:24" ht="13.2">
      <c r="A853" s="205"/>
      <c r="B853" s="205"/>
      <c r="C853" s="205"/>
      <c r="D853" s="205"/>
      <c r="E853" s="205"/>
      <c r="F853" s="205"/>
      <c r="G853" s="205"/>
      <c r="H853" s="205"/>
      <c r="I853" s="205"/>
      <c r="J853" s="205"/>
      <c r="K853" s="205"/>
      <c r="L853" s="205"/>
      <c r="M853" s="205"/>
      <c r="N853" s="205"/>
      <c r="O853" s="205"/>
      <c r="P853" s="205"/>
      <c r="Q853" s="205"/>
      <c r="R853" s="205"/>
      <c r="S853" s="205"/>
      <c r="T853" s="205"/>
      <c r="U853" s="205"/>
      <c r="V853" s="205"/>
      <c r="W853" s="205"/>
      <c r="X853" s="205"/>
    </row>
    <row r="854" spans="1:24" ht="13.2">
      <c r="A854" s="205"/>
      <c r="B854" s="205"/>
      <c r="C854" s="205"/>
      <c r="D854" s="205"/>
      <c r="E854" s="205"/>
      <c r="F854" s="205"/>
      <c r="G854" s="205"/>
      <c r="H854" s="205"/>
      <c r="I854" s="205"/>
      <c r="J854" s="205"/>
      <c r="K854" s="205"/>
      <c r="L854" s="205"/>
      <c r="M854" s="205"/>
      <c r="N854" s="205"/>
      <c r="O854" s="205"/>
      <c r="P854" s="205"/>
      <c r="Q854" s="205"/>
      <c r="R854" s="205"/>
      <c r="S854" s="205"/>
      <c r="T854" s="205"/>
      <c r="U854" s="205"/>
      <c r="V854" s="205"/>
      <c r="W854" s="205"/>
      <c r="X854" s="205"/>
    </row>
    <row r="855" spans="1:24" ht="13.2">
      <c r="A855" s="205"/>
      <c r="B855" s="205"/>
      <c r="C855" s="205"/>
      <c r="D855" s="205"/>
      <c r="E855" s="205"/>
      <c r="F855" s="205"/>
      <c r="G855" s="205"/>
      <c r="H855" s="205"/>
      <c r="I855" s="205"/>
      <c r="J855" s="205"/>
      <c r="K855" s="205"/>
      <c r="L855" s="205"/>
      <c r="M855" s="205"/>
      <c r="N855" s="205"/>
      <c r="O855" s="205"/>
      <c r="P855" s="205"/>
      <c r="Q855" s="205"/>
      <c r="R855" s="205"/>
      <c r="S855" s="205"/>
      <c r="T855" s="205"/>
      <c r="U855" s="205"/>
      <c r="V855" s="205"/>
      <c r="W855" s="205"/>
      <c r="X855" s="205"/>
    </row>
    <row r="856" spans="1:24" ht="13.2">
      <c r="A856" s="205"/>
      <c r="B856" s="205"/>
      <c r="C856" s="205"/>
      <c r="D856" s="205"/>
      <c r="E856" s="205"/>
      <c r="F856" s="205"/>
      <c r="G856" s="205"/>
      <c r="H856" s="205"/>
      <c r="I856" s="205"/>
      <c r="J856" s="205"/>
      <c r="K856" s="205"/>
      <c r="L856" s="205"/>
      <c r="M856" s="205"/>
      <c r="N856" s="205"/>
      <c r="O856" s="205"/>
      <c r="P856" s="205"/>
      <c r="Q856" s="205"/>
      <c r="R856" s="205"/>
      <c r="S856" s="205"/>
      <c r="T856" s="205"/>
      <c r="U856" s="205"/>
      <c r="V856" s="205"/>
      <c r="W856" s="205"/>
      <c r="X856" s="205"/>
    </row>
    <row r="857" spans="1:24" ht="13.2">
      <c r="A857" s="205"/>
      <c r="B857" s="205"/>
      <c r="C857" s="205"/>
      <c r="D857" s="205"/>
      <c r="E857" s="205"/>
      <c r="F857" s="205"/>
      <c r="G857" s="205"/>
      <c r="H857" s="205"/>
      <c r="I857" s="205"/>
      <c r="J857" s="205"/>
      <c r="K857" s="205"/>
      <c r="L857" s="205"/>
      <c r="M857" s="205"/>
      <c r="N857" s="205"/>
      <c r="O857" s="205"/>
      <c r="P857" s="205"/>
      <c r="Q857" s="205"/>
      <c r="R857" s="205"/>
      <c r="S857" s="205"/>
      <c r="T857" s="205"/>
      <c r="U857" s="205"/>
      <c r="V857" s="205"/>
      <c r="W857" s="205"/>
      <c r="X857" s="205"/>
    </row>
    <row r="858" spans="1:24" ht="13.2">
      <c r="A858" s="205"/>
      <c r="B858" s="205"/>
      <c r="C858" s="205"/>
      <c r="D858" s="205"/>
      <c r="E858" s="205"/>
      <c r="F858" s="205"/>
      <c r="G858" s="205"/>
      <c r="H858" s="205"/>
      <c r="I858" s="205"/>
      <c r="J858" s="205"/>
      <c r="K858" s="205"/>
      <c r="L858" s="205"/>
      <c r="M858" s="205"/>
      <c r="N858" s="205"/>
      <c r="O858" s="205"/>
      <c r="P858" s="205"/>
      <c r="Q858" s="205"/>
      <c r="R858" s="205"/>
      <c r="S858" s="205"/>
      <c r="T858" s="205"/>
      <c r="U858" s="205"/>
      <c r="V858" s="205"/>
      <c r="W858" s="205"/>
      <c r="X858" s="205"/>
    </row>
    <row r="859" spans="1:24" ht="13.2">
      <c r="A859" s="205"/>
      <c r="B859" s="205"/>
      <c r="C859" s="205"/>
      <c r="D859" s="205"/>
      <c r="E859" s="205"/>
      <c r="F859" s="205"/>
      <c r="G859" s="205"/>
      <c r="H859" s="205"/>
      <c r="I859" s="205"/>
      <c r="J859" s="205"/>
      <c r="K859" s="205"/>
      <c r="L859" s="205"/>
      <c r="M859" s="205"/>
      <c r="N859" s="205"/>
      <c r="O859" s="205"/>
      <c r="P859" s="205"/>
      <c r="Q859" s="205"/>
      <c r="R859" s="205"/>
      <c r="S859" s="205"/>
      <c r="T859" s="205"/>
      <c r="U859" s="205"/>
      <c r="V859" s="205"/>
      <c r="W859" s="205"/>
      <c r="X859" s="205"/>
    </row>
    <row r="860" spans="1:24" ht="13.2">
      <c r="A860" s="205"/>
      <c r="B860" s="205"/>
      <c r="C860" s="205"/>
      <c r="D860" s="205"/>
      <c r="E860" s="205"/>
      <c r="F860" s="205"/>
      <c r="G860" s="205"/>
      <c r="H860" s="205"/>
      <c r="I860" s="205"/>
      <c r="J860" s="205"/>
      <c r="K860" s="205"/>
      <c r="L860" s="205"/>
      <c r="M860" s="205"/>
      <c r="N860" s="205"/>
      <c r="O860" s="205"/>
      <c r="P860" s="205"/>
      <c r="Q860" s="205"/>
      <c r="R860" s="205"/>
      <c r="S860" s="205"/>
      <c r="T860" s="205"/>
      <c r="U860" s="205"/>
      <c r="V860" s="205"/>
      <c r="W860" s="205"/>
      <c r="X860" s="205"/>
    </row>
    <row r="861" spans="1:24" ht="13.2">
      <c r="A861" s="205"/>
      <c r="B861" s="205"/>
      <c r="C861" s="205"/>
      <c r="D861" s="205"/>
      <c r="E861" s="205"/>
      <c r="F861" s="205"/>
      <c r="G861" s="205"/>
      <c r="H861" s="205"/>
      <c r="I861" s="205"/>
      <c r="J861" s="205"/>
      <c r="K861" s="205"/>
      <c r="L861" s="205"/>
      <c r="M861" s="205"/>
      <c r="N861" s="205"/>
      <c r="O861" s="205"/>
      <c r="P861" s="205"/>
      <c r="Q861" s="205"/>
      <c r="R861" s="205"/>
      <c r="S861" s="205"/>
      <c r="T861" s="205"/>
      <c r="U861" s="205"/>
      <c r="V861" s="205"/>
      <c r="W861" s="205"/>
      <c r="X861" s="205"/>
    </row>
    <row r="862" spans="1:24" ht="13.2">
      <c r="A862" s="205"/>
      <c r="B862" s="205"/>
      <c r="C862" s="205"/>
      <c r="D862" s="205"/>
      <c r="E862" s="205"/>
      <c r="F862" s="205"/>
      <c r="G862" s="205"/>
      <c r="H862" s="205"/>
      <c r="I862" s="205"/>
      <c r="J862" s="205"/>
      <c r="K862" s="205"/>
      <c r="L862" s="205"/>
      <c r="M862" s="205"/>
      <c r="N862" s="205"/>
      <c r="O862" s="205"/>
      <c r="P862" s="205"/>
      <c r="Q862" s="205"/>
      <c r="R862" s="205"/>
      <c r="S862" s="205"/>
      <c r="T862" s="205"/>
      <c r="U862" s="205"/>
      <c r="V862" s="205"/>
      <c r="W862" s="205"/>
      <c r="X862" s="205"/>
    </row>
    <row r="863" spans="1:24" ht="13.2">
      <c r="A863" s="205"/>
      <c r="B863" s="205"/>
      <c r="C863" s="205"/>
      <c r="D863" s="205"/>
      <c r="E863" s="205"/>
      <c r="F863" s="205"/>
      <c r="G863" s="205"/>
      <c r="H863" s="205"/>
      <c r="I863" s="205"/>
      <c r="J863" s="205"/>
      <c r="K863" s="205"/>
      <c r="L863" s="205"/>
      <c r="M863" s="205"/>
      <c r="N863" s="205"/>
      <c r="O863" s="205"/>
      <c r="P863" s="205"/>
      <c r="Q863" s="205"/>
      <c r="R863" s="205"/>
      <c r="S863" s="205"/>
      <c r="T863" s="205"/>
      <c r="U863" s="205"/>
      <c r="V863" s="205"/>
      <c r="W863" s="205"/>
      <c r="X863" s="205"/>
    </row>
    <row r="864" spans="1:24" ht="13.2">
      <c r="A864" s="205"/>
      <c r="B864" s="205"/>
      <c r="C864" s="205"/>
      <c r="D864" s="205"/>
      <c r="E864" s="205"/>
      <c r="F864" s="205"/>
      <c r="G864" s="205"/>
      <c r="H864" s="205"/>
      <c r="I864" s="205"/>
      <c r="J864" s="205"/>
      <c r="K864" s="205"/>
      <c r="L864" s="205"/>
      <c r="M864" s="205"/>
      <c r="N864" s="205"/>
      <c r="O864" s="205"/>
      <c r="P864" s="205"/>
      <c r="Q864" s="205"/>
      <c r="R864" s="205"/>
      <c r="S864" s="205"/>
      <c r="T864" s="205"/>
      <c r="U864" s="205"/>
      <c r="V864" s="205"/>
      <c r="W864" s="205"/>
      <c r="X864" s="205"/>
    </row>
    <row r="865" spans="1:24" ht="13.2">
      <c r="A865" s="205"/>
      <c r="B865" s="205"/>
      <c r="C865" s="205"/>
      <c r="D865" s="205"/>
      <c r="E865" s="205"/>
      <c r="F865" s="205"/>
      <c r="G865" s="205"/>
      <c r="H865" s="205"/>
      <c r="I865" s="205"/>
      <c r="J865" s="205"/>
      <c r="K865" s="205"/>
      <c r="L865" s="205"/>
      <c r="M865" s="205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</row>
    <row r="866" spans="1:24" ht="13.2">
      <c r="A866" s="205"/>
      <c r="B866" s="205"/>
      <c r="C866" s="205"/>
      <c r="D866" s="205"/>
      <c r="E866" s="205"/>
      <c r="F866" s="205"/>
      <c r="G866" s="205"/>
      <c r="H866" s="205"/>
      <c r="I866" s="205"/>
      <c r="J866" s="205"/>
      <c r="K866" s="205"/>
      <c r="L866" s="205"/>
      <c r="M866" s="205"/>
      <c r="N866" s="205"/>
      <c r="O866" s="205"/>
      <c r="P866" s="205"/>
      <c r="Q866" s="205"/>
      <c r="R866" s="205"/>
      <c r="S866" s="205"/>
      <c r="T866" s="205"/>
      <c r="U866" s="205"/>
      <c r="V866" s="205"/>
      <c r="W866" s="205"/>
      <c r="X866" s="205"/>
    </row>
    <row r="867" spans="1:24" ht="13.2">
      <c r="A867" s="205"/>
      <c r="B867" s="205"/>
      <c r="C867" s="205"/>
      <c r="D867" s="205"/>
      <c r="E867" s="205"/>
      <c r="F867" s="205"/>
      <c r="G867" s="205"/>
      <c r="H867" s="205"/>
      <c r="I867" s="205"/>
      <c r="J867" s="205"/>
      <c r="K867" s="205"/>
      <c r="L867" s="205"/>
      <c r="M867" s="205"/>
      <c r="N867" s="205"/>
      <c r="O867" s="205"/>
      <c r="P867" s="205"/>
      <c r="Q867" s="205"/>
      <c r="R867" s="205"/>
      <c r="S867" s="205"/>
      <c r="T867" s="205"/>
      <c r="U867" s="205"/>
      <c r="V867" s="205"/>
      <c r="W867" s="205"/>
      <c r="X867" s="205"/>
    </row>
    <row r="868" spans="1:24" ht="13.2">
      <c r="A868" s="205"/>
      <c r="B868" s="205"/>
      <c r="C868" s="205"/>
      <c r="D868" s="205"/>
      <c r="E868" s="205"/>
      <c r="F868" s="205"/>
      <c r="G868" s="205"/>
      <c r="H868" s="205"/>
      <c r="I868" s="205"/>
      <c r="J868" s="205"/>
      <c r="K868" s="205"/>
      <c r="L868" s="205"/>
      <c r="M868" s="205"/>
      <c r="N868" s="205"/>
      <c r="O868" s="205"/>
      <c r="P868" s="205"/>
      <c r="Q868" s="205"/>
      <c r="R868" s="205"/>
      <c r="S868" s="205"/>
      <c r="T868" s="205"/>
      <c r="U868" s="205"/>
      <c r="V868" s="205"/>
      <c r="W868" s="205"/>
      <c r="X868" s="205"/>
    </row>
    <row r="869" spans="1:24" ht="13.2">
      <c r="A869" s="205"/>
      <c r="B869" s="205"/>
      <c r="C869" s="205"/>
      <c r="D869" s="205"/>
      <c r="E869" s="205"/>
      <c r="F869" s="205"/>
      <c r="G869" s="205"/>
      <c r="H869" s="205"/>
      <c r="I869" s="205"/>
      <c r="J869" s="205"/>
      <c r="K869" s="205"/>
      <c r="L869" s="205"/>
      <c r="M869" s="205"/>
      <c r="N869" s="205"/>
      <c r="O869" s="205"/>
      <c r="P869" s="205"/>
      <c r="Q869" s="205"/>
      <c r="R869" s="205"/>
      <c r="S869" s="205"/>
      <c r="T869" s="205"/>
      <c r="U869" s="205"/>
      <c r="V869" s="205"/>
      <c r="W869" s="205"/>
      <c r="X869" s="205"/>
    </row>
    <row r="870" spans="1:24" ht="13.2">
      <c r="A870" s="205"/>
      <c r="B870" s="205"/>
      <c r="C870" s="205"/>
      <c r="D870" s="205"/>
      <c r="E870" s="205"/>
      <c r="F870" s="205"/>
      <c r="G870" s="205"/>
      <c r="H870" s="205"/>
      <c r="I870" s="205"/>
      <c r="J870" s="205"/>
      <c r="K870" s="205"/>
      <c r="L870" s="205"/>
      <c r="M870" s="205"/>
      <c r="N870" s="205"/>
      <c r="O870" s="205"/>
      <c r="P870" s="205"/>
      <c r="Q870" s="205"/>
      <c r="R870" s="205"/>
      <c r="S870" s="205"/>
      <c r="T870" s="205"/>
      <c r="U870" s="205"/>
      <c r="V870" s="205"/>
      <c r="W870" s="205"/>
      <c r="X870" s="205"/>
    </row>
    <row r="871" spans="1:24" ht="13.2">
      <c r="A871" s="205"/>
      <c r="B871" s="205"/>
      <c r="C871" s="205"/>
      <c r="D871" s="205"/>
      <c r="E871" s="205"/>
      <c r="F871" s="205"/>
      <c r="G871" s="205"/>
      <c r="H871" s="205"/>
      <c r="I871" s="205"/>
      <c r="J871" s="205"/>
      <c r="K871" s="205"/>
      <c r="L871" s="205"/>
      <c r="M871" s="205"/>
      <c r="N871" s="205"/>
      <c r="O871" s="205"/>
      <c r="P871" s="205"/>
      <c r="Q871" s="205"/>
      <c r="R871" s="205"/>
      <c r="S871" s="205"/>
      <c r="T871" s="205"/>
      <c r="U871" s="205"/>
      <c r="V871" s="205"/>
      <c r="W871" s="205"/>
      <c r="X871" s="205"/>
    </row>
    <row r="872" spans="1:24" ht="13.2">
      <c r="A872" s="205"/>
      <c r="B872" s="205"/>
      <c r="C872" s="205"/>
      <c r="D872" s="205"/>
      <c r="E872" s="205"/>
      <c r="F872" s="205"/>
      <c r="G872" s="205"/>
      <c r="H872" s="205"/>
      <c r="I872" s="205"/>
      <c r="J872" s="205"/>
      <c r="K872" s="205"/>
      <c r="L872" s="205"/>
      <c r="M872" s="205"/>
      <c r="N872" s="205"/>
      <c r="O872" s="205"/>
      <c r="P872" s="205"/>
      <c r="Q872" s="205"/>
      <c r="R872" s="205"/>
      <c r="S872" s="205"/>
      <c r="T872" s="205"/>
      <c r="U872" s="205"/>
      <c r="V872" s="205"/>
      <c r="W872" s="205"/>
      <c r="X872" s="205"/>
    </row>
    <row r="873" spans="1:24" ht="13.2">
      <c r="A873" s="205"/>
      <c r="B873" s="205"/>
      <c r="C873" s="205"/>
      <c r="D873" s="205"/>
      <c r="E873" s="205"/>
      <c r="F873" s="205"/>
      <c r="G873" s="205"/>
      <c r="H873" s="205"/>
      <c r="I873" s="205"/>
      <c r="J873" s="205"/>
      <c r="K873" s="205"/>
      <c r="L873" s="205"/>
      <c r="M873" s="205"/>
      <c r="N873" s="205"/>
      <c r="O873" s="205"/>
      <c r="P873" s="205"/>
      <c r="Q873" s="205"/>
      <c r="R873" s="205"/>
      <c r="S873" s="205"/>
      <c r="T873" s="205"/>
      <c r="U873" s="205"/>
      <c r="V873" s="205"/>
      <c r="W873" s="205"/>
      <c r="X873" s="205"/>
    </row>
    <row r="874" spans="1:24" ht="13.2">
      <c r="A874" s="205"/>
      <c r="B874" s="205"/>
      <c r="C874" s="205"/>
      <c r="D874" s="205"/>
      <c r="E874" s="205"/>
      <c r="F874" s="205"/>
      <c r="G874" s="205"/>
      <c r="H874" s="205"/>
      <c r="I874" s="205"/>
      <c r="J874" s="205"/>
      <c r="K874" s="205"/>
      <c r="L874" s="205"/>
      <c r="M874" s="205"/>
      <c r="N874" s="205"/>
      <c r="O874" s="205"/>
      <c r="P874" s="205"/>
      <c r="Q874" s="205"/>
      <c r="R874" s="205"/>
      <c r="S874" s="205"/>
      <c r="T874" s="205"/>
      <c r="U874" s="205"/>
      <c r="V874" s="205"/>
      <c r="W874" s="205"/>
      <c r="X874" s="205"/>
    </row>
    <row r="875" spans="1:24" ht="13.2">
      <c r="A875" s="205"/>
      <c r="B875" s="205"/>
      <c r="C875" s="205"/>
      <c r="D875" s="205"/>
      <c r="E875" s="205"/>
      <c r="F875" s="205"/>
      <c r="G875" s="205"/>
      <c r="H875" s="205"/>
      <c r="I875" s="205"/>
      <c r="J875" s="205"/>
      <c r="K875" s="205"/>
      <c r="L875" s="205"/>
      <c r="M875" s="205"/>
      <c r="N875" s="205"/>
      <c r="O875" s="205"/>
      <c r="P875" s="205"/>
      <c r="Q875" s="205"/>
      <c r="R875" s="205"/>
      <c r="S875" s="205"/>
      <c r="T875" s="205"/>
      <c r="U875" s="205"/>
      <c r="V875" s="205"/>
      <c r="W875" s="205"/>
      <c r="X875" s="205"/>
    </row>
    <row r="876" spans="1:24" ht="13.2">
      <c r="A876" s="205"/>
      <c r="B876" s="205"/>
      <c r="C876" s="205"/>
      <c r="D876" s="205"/>
      <c r="E876" s="205"/>
      <c r="F876" s="205"/>
      <c r="G876" s="205"/>
      <c r="H876" s="205"/>
      <c r="I876" s="205"/>
      <c r="J876" s="205"/>
      <c r="K876" s="205"/>
      <c r="L876" s="205"/>
      <c r="M876" s="205"/>
      <c r="N876" s="205"/>
      <c r="O876" s="205"/>
      <c r="P876" s="205"/>
      <c r="Q876" s="205"/>
      <c r="R876" s="205"/>
      <c r="S876" s="205"/>
      <c r="T876" s="205"/>
      <c r="U876" s="205"/>
      <c r="V876" s="205"/>
      <c r="W876" s="205"/>
      <c r="X876" s="205"/>
    </row>
    <row r="877" spans="1:24" ht="13.2">
      <c r="A877" s="205"/>
      <c r="B877" s="205"/>
      <c r="C877" s="205"/>
      <c r="D877" s="205"/>
      <c r="E877" s="205"/>
      <c r="F877" s="205"/>
      <c r="G877" s="205"/>
      <c r="H877" s="205"/>
      <c r="I877" s="205"/>
      <c r="J877" s="205"/>
      <c r="K877" s="205"/>
      <c r="L877" s="205"/>
      <c r="M877" s="205"/>
      <c r="N877" s="205"/>
      <c r="O877" s="205"/>
      <c r="P877" s="205"/>
      <c r="Q877" s="205"/>
      <c r="R877" s="205"/>
      <c r="S877" s="205"/>
      <c r="T877" s="205"/>
      <c r="U877" s="205"/>
      <c r="V877" s="205"/>
      <c r="W877" s="205"/>
      <c r="X877" s="205"/>
    </row>
    <row r="878" spans="1:24" ht="13.2">
      <c r="A878" s="205"/>
      <c r="B878" s="205"/>
      <c r="C878" s="205"/>
      <c r="D878" s="205"/>
      <c r="E878" s="205"/>
      <c r="F878" s="205"/>
      <c r="G878" s="205"/>
      <c r="H878" s="205"/>
      <c r="I878" s="205"/>
      <c r="J878" s="205"/>
      <c r="K878" s="205"/>
      <c r="L878" s="205"/>
      <c r="M878" s="205"/>
      <c r="N878" s="205"/>
      <c r="O878" s="205"/>
      <c r="P878" s="205"/>
      <c r="Q878" s="205"/>
      <c r="R878" s="205"/>
      <c r="S878" s="205"/>
      <c r="T878" s="205"/>
      <c r="U878" s="205"/>
      <c r="V878" s="205"/>
      <c r="W878" s="205"/>
      <c r="X878" s="205"/>
    </row>
    <row r="879" spans="1:24" ht="13.2">
      <c r="A879" s="205"/>
      <c r="B879" s="205"/>
      <c r="C879" s="205"/>
      <c r="D879" s="205"/>
      <c r="E879" s="205"/>
      <c r="F879" s="205"/>
      <c r="G879" s="205"/>
      <c r="H879" s="205"/>
      <c r="I879" s="205"/>
      <c r="J879" s="205"/>
      <c r="K879" s="205"/>
      <c r="L879" s="205"/>
      <c r="M879" s="205"/>
      <c r="N879" s="205"/>
      <c r="O879" s="205"/>
      <c r="P879" s="205"/>
      <c r="Q879" s="205"/>
      <c r="R879" s="205"/>
      <c r="S879" s="205"/>
      <c r="T879" s="205"/>
      <c r="U879" s="205"/>
      <c r="V879" s="205"/>
      <c r="W879" s="205"/>
      <c r="X879" s="205"/>
    </row>
    <row r="880" spans="1:24" ht="13.2">
      <c r="A880" s="205"/>
      <c r="B880" s="205"/>
      <c r="C880" s="205"/>
      <c r="D880" s="205"/>
      <c r="E880" s="205"/>
      <c r="F880" s="205"/>
      <c r="G880" s="205"/>
      <c r="H880" s="205"/>
      <c r="I880" s="205"/>
      <c r="J880" s="205"/>
      <c r="K880" s="205"/>
      <c r="L880" s="205"/>
      <c r="M880" s="205"/>
      <c r="N880" s="205"/>
      <c r="O880" s="205"/>
      <c r="P880" s="205"/>
      <c r="Q880" s="205"/>
      <c r="R880" s="205"/>
      <c r="S880" s="205"/>
      <c r="T880" s="205"/>
      <c r="U880" s="205"/>
      <c r="V880" s="205"/>
      <c r="W880" s="205"/>
      <c r="X880" s="205"/>
    </row>
    <row r="881" spans="1:24" ht="13.2">
      <c r="A881" s="205"/>
      <c r="B881" s="205"/>
      <c r="C881" s="205"/>
      <c r="D881" s="205"/>
      <c r="E881" s="205"/>
      <c r="F881" s="205"/>
      <c r="G881" s="205"/>
      <c r="H881" s="205"/>
      <c r="I881" s="205"/>
      <c r="J881" s="205"/>
      <c r="K881" s="205"/>
      <c r="L881" s="205"/>
      <c r="M881" s="205"/>
      <c r="N881" s="205"/>
      <c r="O881" s="205"/>
      <c r="P881" s="205"/>
      <c r="Q881" s="205"/>
      <c r="R881" s="205"/>
      <c r="S881" s="205"/>
      <c r="T881" s="205"/>
      <c r="U881" s="205"/>
      <c r="V881" s="205"/>
      <c r="W881" s="205"/>
      <c r="X881" s="205"/>
    </row>
    <row r="882" spans="1:24" ht="13.2">
      <c r="A882" s="205"/>
      <c r="B882" s="205"/>
      <c r="C882" s="205"/>
      <c r="D882" s="205"/>
      <c r="E882" s="205"/>
      <c r="F882" s="205"/>
      <c r="G882" s="205"/>
      <c r="H882" s="205"/>
      <c r="I882" s="205"/>
      <c r="J882" s="205"/>
      <c r="K882" s="205"/>
      <c r="L882" s="205"/>
      <c r="M882" s="205"/>
      <c r="N882" s="205"/>
      <c r="O882" s="205"/>
      <c r="P882" s="205"/>
      <c r="Q882" s="205"/>
      <c r="R882" s="205"/>
      <c r="S882" s="205"/>
      <c r="T882" s="205"/>
      <c r="U882" s="205"/>
      <c r="V882" s="205"/>
      <c r="W882" s="205"/>
      <c r="X882" s="205"/>
    </row>
    <row r="883" spans="1:24" ht="13.2">
      <c r="A883" s="205"/>
      <c r="B883" s="205"/>
      <c r="C883" s="205"/>
      <c r="D883" s="205"/>
      <c r="E883" s="205"/>
      <c r="F883" s="205"/>
      <c r="G883" s="205"/>
      <c r="H883" s="205"/>
      <c r="I883" s="205"/>
      <c r="J883" s="205"/>
      <c r="K883" s="205"/>
      <c r="L883" s="205"/>
      <c r="M883" s="205"/>
      <c r="N883" s="205"/>
      <c r="O883" s="205"/>
      <c r="P883" s="205"/>
      <c r="Q883" s="205"/>
      <c r="R883" s="205"/>
      <c r="S883" s="205"/>
      <c r="T883" s="205"/>
      <c r="U883" s="205"/>
      <c r="V883" s="205"/>
      <c r="W883" s="205"/>
      <c r="X883" s="205"/>
    </row>
    <row r="884" spans="1:24" ht="13.2">
      <c r="A884" s="205"/>
      <c r="B884" s="205"/>
      <c r="C884" s="205"/>
      <c r="D884" s="205"/>
      <c r="E884" s="205"/>
      <c r="F884" s="205"/>
      <c r="G884" s="205"/>
      <c r="H884" s="205"/>
      <c r="I884" s="205"/>
      <c r="J884" s="205"/>
      <c r="K884" s="205"/>
      <c r="L884" s="205"/>
      <c r="M884" s="205"/>
      <c r="N884" s="205"/>
      <c r="O884" s="205"/>
      <c r="P884" s="205"/>
      <c r="Q884" s="205"/>
      <c r="R884" s="205"/>
      <c r="S884" s="205"/>
      <c r="T884" s="205"/>
      <c r="U884" s="205"/>
      <c r="V884" s="205"/>
      <c r="W884" s="205"/>
      <c r="X884" s="205"/>
    </row>
    <row r="885" spans="1:24" ht="13.2">
      <c r="A885" s="205"/>
      <c r="B885" s="205"/>
      <c r="C885" s="205"/>
      <c r="D885" s="205"/>
      <c r="E885" s="205"/>
      <c r="F885" s="205"/>
      <c r="G885" s="205"/>
      <c r="H885" s="205"/>
      <c r="I885" s="205"/>
      <c r="J885" s="205"/>
      <c r="K885" s="205"/>
      <c r="L885" s="205"/>
      <c r="M885" s="205"/>
      <c r="N885" s="205"/>
      <c r="O885" s="205"/>
      <c r="P885" s="205"/>
      <c r="Q885" s="205"/>
      <c r="R885" s="205"/>
      <c r="S885" s="205"/>
      <c r="T885" s="205"/>
      <c r="U885" s="205"/>
      <c r="V885" s="205"/>
      <c r="W885" s="205"/>
      <c r="X885" s="205"/>
    </row>
    <row r="886" spans="1:24" ht="13.2">
      <c r="A886" s="205"/>
      <c r="B886" s="205"/>
      <c r="C886" s="205"/>
      <c r="D886" s="205"/>
      <c r="E886" s="205"/>
      <c r="F886" s="205"/>
      <c r="G886" s="205"/>
      <c r="H886" s="205"/>
      <c r="I886" s="205"/>
      <c r="J886" s="205"/>
      <c r="K886" s="205"/>
      <c r="L886" s="205"/>
      <c r="M886" s="205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</row>
    <row r="887" spans="1:24" ht="13.2">
      <c r="A887" s="205"/>
      <c r="B887" s="205"/>
      <c r="C887" s="205"/>
      <c r="D887" s="205"/>
      <c r="E887" s="205"/>
      <c r="F887" s="205"/>
      <c r="G887" s="205"/>
      <c r="H887" s="205"/>
      <c r="I887" s="205"/>
      <c r="J887" s="205"/>
      <c r="K887" s="205"/>
      <c r="L887" s="205"/>
      <c r="M887" s="205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</row>
    <row r="888" spans="1:24" ht="13.2">
      <c r="A888" s="205"/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</row>
    <row r="889" spans="1:24" ht="13.2">
      <c r="A889" s="205"/>
      <c r="B889" s="205"/>
      <c r="C889" s="205"/>
      <c r="D889" s="205"/>
      <c r="E889" s="205"/>
      <c r="F889" s="205"/>
      <c r="G889" s="205"/>
      <c r="H889" s="205"/>
      <c r="I889" s="205"/>
      <c r="J889" s="205"/>
      <c r="K889" s="205"/>
      <c r="L889" s="205"/>
      <c r="M889" s="205"/>
      <c r="N889" s="205"/>
      <c r="O889" s="205"/>
      <c r="P889" s="205"/>
      <c r="Q889" s="205"/>
      <c r="R889" s="205"/>
      <c r="S889" s="205"/>
      <c r="T889" s="205"/>
      <c r="U889" s="205"/>
      <c r="V889" s="205"/>
      <c r="W889" s="205"/>
      <c r="X889" s="205"/>
    </row>
    <row r="890" spans="1:24" ht="13.2">
      <c r="A890" s="205"/>
      <c r="B890" s="205"/>
      <c r="C890" s="205"/>
      <c r="D890" s="205"/>
      <c r="E890" s="205"/>
      <c r="F890" s="205"/>
      <c r="G890" s="205"/>
      <c r="H890" s="205"/>
      <c r="I890" s="205"/>
      <c r="J890" s="205"/>
      <c r="K890" s="205"/>
      <c r="L890" s="205"/>
      <c r="M890" s="205"/>
      <c r="N890" s="205"/>
      <c r="O890" s="205"/>
      <c r="P890" s="205"/>
      <c r="Q890" s="205"/>
      <c r="R890" s="205"/>
      <c r="S890" s="205"/>
      <c r="T890" s="205"/>
      <c r="U890" s="205"/>
      <c r="V890" s="205"/>
      <c r="W890" s="205"/>
      <c r="X890" s="205"/>
    </row>
    <row r="891" spans="1:24" ht="13.2">
      <c r="A891" s="205"/>
      <c r="B891" s="205"/>
      <c r="C891" s="205"/>
      <c r="D891" s="205"/>
      <c r="E891" s="205"/>
      <c r="F891" s="205"/>
      <c r="G891" s="205"/>
      <c r="H891" s="205"/>
      <c r="I891" s="205"/>
      <c r="J891" s="205"/>
      <c r="K891" s="205"/>
      <c r="L891" s="205"/>
      <c r="M891" s="205"/>
      <c r="N891" s="205"/>
      <c r="O891" s="205"/>
      <c r="P891" s="205"/>
      <c r="Q891" s="205"/>
      <c r="R891" s="205"/>
      <c r="S891" s="205"/>
      <c r="T891" s="205"/>
      <c r="U891" s="205"/>
      <c r="V891" s="205"/>
      <c r="W891" s="205"/>
      <c r="X891" s="205"/>
    </row>
    <row r="892" spans="1:24" ht="13.2">
      <c r="A892" s="205"/>
      <c r="B892" s="205"/>
      <c r="C892" s="205"/>
      <c r="D892" s="205"/>
      <c r="E892" s="205"/>
      <c r="F892" s="205"/>
      <c r="G892" s="205"/>
      <c r="H892" s="205"/>
      <c r="I892" s="205"/>
      <c r="J892" s="205"/>
      <c r="K892" s="205"/>
      <c r="L892" s="205"/>
      <c r="M892" s="205"/>
      <c r="N892" s="205"/>
      <c r="O892" s="205"/>
      <c r="P892" s="205"/>
      <c r="Q892" s="205"/>
      <c r="R892" s="205"/>
      <c r="S892" s="205"/>
      <c r="T892" s="205"/>
      <c r="U892" s="205"/>
      <c r="V892" s="205"/>
      <c r="W892" s="205"/>
      <c r="X892" s="205"/>
    </row>
    <row r="893" spans="1:24" ht="13.2">
      <c r="A893" s="205"/>
      <c r="B893" s="205"/>
      <c r="C893" s="205"/>
      <c r="D893" s="205"/>
      <c r="E893" s="205"/>
      <c r="F893" s="205"/>
      <c r="G893" s="205"/>
      <c r="H893" s="205"/>
      <c r="I893" s="205"/>
      <c r="J893" s="205"/>
      <c r="K893" s="205"/>
      <c r="L893" s="205"/>
      <c r="M893" s="205"/>
      <c r="N893" s="205"/>
      <c r="O893" s="205"/>
      <c r="P893" s="205"/>
      <c r="Q893" s="205"/>
      <c r="R893" s="205"/>
      <c r="S893" s="205"/>
      <c r="T893" s="205"/>
      <c r="U893" s="205"/>
      <c r="V893" s="205"/>
      <c r="W893" s="205"/>
      <c r="X893" s="205"/>
    </row>
    <row r="894" spans="1:24" ht="13.2">
      <c r="A894" s="205"/>
      <c r="B894" s="205"/>
      <c r="C894" s="205"/>
      <c r="D894" s="205"/>
      <c r="E894" s="205"/>
      <c r="F894" s="205"/>
      <c r="G894" s="205"/>
      <c r="H894" s="205"/>
      <c r="I894" s="205"/>
      <c r="J894" s="205"/>
      <c r="K894" s="205"/>
      <c r="L894" s="205"/>
      <c r="M894" s="205"/>
      <c r="N894" s="205"/>
      <c r="O894" s="205"/>
      <c r="P894" s="205"/>
      <c r="Q894" s="205"/>
      <c r="R894" s="205"/>
      <c r="S894" s="205"/>
      <c r="T894" s="205"/>
      <c r="U894" s="205"/>
      <c r="V894" s="205"/>
      <c r="W894" s="205"/>
      <c r="X894" s="205"/>
    </row>
    <row r="895" spans="1:24" ht="13.2">
      <c r="A895" s="205"/>
      <c r="B895" s="205"/>
      <c r="C895" s="205"/>
      <c r="D895" s="205"/>
      <c r="E895" s="205"/>
      <c r="F895" s="205"/>
      <c r="G895" s="205"/>
      <c r="H895" s="205"/>
      <c r="I895" s="205"/>
      <c r="J895" s="205"/>
      <c r="K895" s="205"/>
      <c r="L895" s="205"/>
      <c r="M895" s="205"/>
      <c r="N895" s="205"/>
      <c r="O895" s="205"/>
      <c r="P895" s="205"/>
      <c r="Q895" s="205"/>
      <c r="R895" s="205"/>
      <c r="S895" s="205"/>
      <c r="T895" s="205"/>
      <c r="U895" s="205"/>
      <c r="V895" s="205"/>
      <c r="W895" s="205"/>
      <c r="X895" s="205"/>
    </row>
    <row r="896" spans="1:24" ht="13.2">
      <c r="A896" s="205"/>
      <c r="B896" s="205"/>
      <c r="C896" s="205"/>
      <c r="D896" s="205"/>
      <c r="E896" s="205"/>
      <c r="F896" s="205"/>
      <c r="G896" s="205"/>
      <c r="H896" s="205"/>
      <c r="I896" s="205"/>
      <c r="J896" s="205"/>
      <c r="K896" s="205"/>
      <c r="L896" s="205"/>
      <c r="M896" s="205"/>
      <c r="N896" s="205"/>
      <c r="O896" s="205"/>
      <c r="P896" s="205"/>
      <c r="Q896" s="205"/>
      <c r="R896" s="205"/>
      <c r="S896" s="205"/>
      <c r="T896" s="205"/>
      <c r="U896" s="205"/>
      <c r="V896" s="205"/>
      <c r="W896" s="205"/>
      <c r="X896" s="205"/>
    </row>
    <row r="897" spans="1:24" ht="13.2">
      <c r="A897" s="205"/>
      <c r="B897" s="205"/>
      <c r="C897" s="205"/>
      <c r="D897" s="205"/>
      <c r="E897" s="205"/>
      <c r="F897" s="205"/>
      <c r="G897" s="205"/>
      <c r="H897" s="205"/>
      <c r="I897" s="205"/>
      <c r="J897" s="205"/>
      <c r="K897" s="205"/>
      <c r="L897" s="205"/>
      <c r="M897" s="205"/>
      <c r="N897" s="205"/>
      <c r="O897" s="205"/>
      <c r="P897" s="205"/>
      <c r="Q897" s="205"/>
      <c r="R897" s="205"/>
      <c r="S897" s="205"/>
      <c r="T897" s="205"/>
      <c r="U897" s="205"/>
      <c r="V897" s="205"/>
      <c r="W897" s="205"/>
      <c r="X897" s="205"/>
    </row>
    <row r="898" spans="1:24" ht="13.2">
      <c r="A898" s="205"/>
      <c r="B898" s="205"/>
      <c r="C898" s="205"/>
      <c r="D898" s="205"/>
      <c r="E898" s="205"/>
      <c r="F898" s="205"/>
      <c r="G898" s="205"/>
      <c r="H898" s="205"/>
      <c r="I898" s="205"/>
      <c r="J898" s="205"/>
      <c r="K898" s="205"/>
      <c r="L898" s="205"/>
      <c r="M898" s="205"/>
      <c r="N898" s="205"/>
      <c r="O898" s="205"/>
      <c r="P898" s="205"/>
      <c r="Q898" s="205"/>
      <c r="R898" s="205"/>
      <c r="S898" s="205"/>
      <c r="T898" s="205"/>
      <c r="U898" s="205"/>
      <c r="V898" s="205"/>
      <c r="W898" s="205"/>
      <c r="X898" s="205"/>
    </row>
    <row r="899" spans="1:24" ht="13.2">
      <c r="A899" s="205"/>
      <c r="B899" s="205"/>
      <c r="C899" s="205"/>
      <c r="D899" s="205"/>
      <c r="E899" s="205"/>
      <c r="F899" s="205"/>
      <c r="G899" s="205"/>
      <c r="H899" s="205"/>
      <c r="I899" s="205"/>
      <c r="J899" s="205"/>
      <c r="K899" s="205"/>
      <c r="L899" s="205"/>
      <c r="M899" s="205"/>
      <c r="N899" s="205"/>
      <c r="O899" s="205"/>
      <c r="P899" s="205"/>
      <c r="Q899" s="205"/>
      <c r="R899" s="205"/>
      <c r="S899" s="205"/>
      <c r="T899" s="205"/>
      <c r="U899" s="205"/>
      <c r="V899" s="205"/>
      <c r="W899" s="205"/>
      <c r="X899" s="205"/>
    </row>
    <row r="900" spans="1:24" ht="13.2">
      <c r="A900" s="205"/>
      <c r="B900" s="205"/>
      <c r="C900" s="205"/>
      <c r="D900" s="205"/>
      <c r="E900" s="205"/>
      <c r="F900" s="205"/>
      <c r="G900" s="205"/>
      <c r="H900" s="205"/>
      <c r="I900" s="205"/>
      <c r="J900" s="205"/>
      <c r="K900" s="205"/>
      <c r="L900" s="205"/>
      <c r="M900" s="205"/>
      <c r="N900" s="205"/>
      <c r="O900" s="205"/>
      <c r="P900" s="205"/>
      <c r="Q900" s="205"/>
      <c r="R900" s="205"/>
      <c r="S900" s="205"/>
      <c r="T900" s="205"/>
      <c r="U900" s="205"/>
      <c r="V900" s="205"/>
      <c r="W900" s="205"/>
      <c r="X900" s="205"/>
    </row>
    <row r="901" spans="1:24" ht="13.2">
      <c r="A901" s="205"/>
      <c r="B901" s="205"/>
      <c r="C901" s="205"/>
      <c r="D901" s="205"/>
      <c r="E901" s="205"/>
      <c r="F901" s="205"/>
      <c r="G901" s="205"/>
      <c r="H901" s="205"/>
      <c r="I901" s="205"/>
      <c r="J901" s="205"/>
      <c r="K901" s="205"/>
      <c r="L901" s="205"/>
      <c r="M901" s="205"/>
      <c r="N901" s="205"/>
      <c r="O901" s="205"/>
      <c r="P901" s="205"/>
      <c r="Q901" s="205"/>
      <c r="R901" s="205"/>
      <c r="S901" s="205"/>
      <c r="T901" s="205"/>
      <c r="U901" s="205"/>
      <c r="V901" s="205"/>
      <c r="W901" s="205"/>
      <c r="X901" s="205"/>
    </row>
    <row r="902" spans="1:24" ht="13.2">
      <c r="A902" s="205"/>
      <c r="B902" s="205"/>
      <c r="C902" s="205"/>
      <c r="D902" s="205"/>
      <c r="E902" s="205"/>
      <c r="F902" s="205"/>
      <c r="G902" s="205"/>
      <c r="H902" s="205"/>
      <c r="I902" s="205"/>
      <c r="J902" s="205"/>
      <c r="K902" s="205"/>
      <c r="L902" s="205"/>
      <c r="M902" s="205"/>
      <c r="N902" s="205"/>
      <c r="O902" s="205"/>
      <c r="P902" s="205"/>
      <c r="Q902" s="205"/>
      <c r="R902" s="205"/>
      <c r="S902" s="205"/>
      <c r="T902" s="205"/>
      <c r="U902" s="205"/>
      <c r="V902" s="205"/>
      <c r="W902" s="205"/>
      <c r="X902" s="205"/>
    </row>
    <row r="903" spans="1:24" ht="13.2">
      <c r="A903" s="205"/>
      <c r="B903" s="205"/>
      <c r="C903" s="205"/>
      <c r="D903" s="205"/>
      <c r="E903" s="205"/>
      <c r="F903" s="205"/>
      <c r="G903" s="205"/>
      <c r="H903" s="205"/>
      <c r="I903" s="205"/>
      <c r="J903" s="205"/>
      <c r="K903" s="205"/>
      <c r="L903" s="205"/>
      <c r="M903" s="205"/>
      <c r="N903" s="205"/>
      <c r="O903" s="205"/>
      <c r="P903" s="205"/>
      <c r="Q903" s="205"/>
      <c r="R903" s="205"/>
      <c r="S903" s="205"/>
      <c r="T903" s="205"/>
      <c r="U903" s="205"/>
      <c r="V903" s="205"/>
      <c r="W903" s="205"/>
      <c r="X903" s="205"/>
    </row>
    <row r="904" spans="1:24" ht="13.2">
      <c r="A904" s="205"/>
      <c r="B904" s="205"/>
      <c r="C904" s="205"/>
      <c r="D904" s="205"/>
      <c r="E904" s="205"/>
      <c r="F904" s="205"/>
      <c r="G904" s="205"/>
      <c r="H904" s="205"/>
      <c r="I904" s="205"/>
      <c r="J904" s="205"/>
      <c r="K904" s="205"/>
      <c r="L904" s="205"/>
      <c r="M904" s="205"/>
      <c r="N904" s="205"/>
      <c r="O904" s="205"/>
      <c r="P904" s="205"/>
      <c r="Q904" s="205"/>
      <c r="R904" s="205"/>
      <c r="S904" s="205"/>
      <c r="T904" s="205"/>
      <c r="U904" s="205"/>
      <c r="V904" s="205"/>
      <c r="W904" s="205"/>
      <c r="X904" s="205"/>
    </row>
    <row r="905" spans="1:24" ht="13.2">
      <c r="A905" s="205"/>
      <c r="B905" s="205"/>
      <c r="C905" s="205"/>
      <c r="D905" s="205"/>
      <c r="E905" s="205"/>
      <c r="F905" s="205"/>
      <c r="G905" s="205"/>
      <c r="H905" s="205"/>
      <c r="I905" s="205"/>
      <c r="J905" s="205"/>
      <c r="K905" s="205"/>
      <c r="L905" s="205"/>
      <c r="M905" s="205"/>
      <c r="N905" s="205"/>
      <c r="O905" s="205"/>
      <c r="P905" s="205"/>
      <c r="Q905" s="205"/>
      <c r="R905" s="205"/>
      <c r="S905" s="205"/>
      <c r="T905" s="205"/>
      <c r="U905" s="205"/>
      <c r="V905" s="205"/>
      <c r="W905" s="205"/>
      <c r="X905" s="205"/>
    </row>
    <row r="906" spans="1:24" ht="13.2">
      <c r="A906" s="205"/>
      <c r="B906" s="205"/>
      <c r="C906" s="205"/>
      <c r="D906" s="205"/>
      <c r="E906" s="205"/>
      <c r="F906" s="205"/>
      <c r="G906" s="205"/>
      <c r="H906" s="205"/>
      <c r="I906" s="205"/>
      <c r="J906" s="205"/>
      <c r="K906" s="205"/>
      <c r="L906" s="205"/>
      <c r="M906" s="205"/>
      <c r="N906" s="205"/>
      <c r="O906" s="205"/>
      <c r="P906" s="205"/>
      <c r="Q906" s="205"/>
      <c r="R906" s="205"/>
      <c r="S906" s="205"/>
      <c r="T906" s="205"/>
      <c r="U906" s="205"/>
      <c r="V906" s="205"/>
      <c r="W906" s="205"/>
      <c r="X906" s="205"/>
    </row>
    <row r="907" spans="1:24" ht="13.2">
      <c r="A907" s="205"/>
      <c r="B907" s="205"/>
      <c r="C907" s="205"/>
      <c r="D907" s="205"/>
      <c r="E907" s="205"/>
      <c r="F907" s="205"/>
      <c r="G907" s="205"/>
      <c r="H907" s="205"/>
      <c r="I907" s="205"/>
      <c r="J907" s="205"/>
      <c r="K907" s="205"/>
      <c r="L907" s="205"/>
      <c r="M907" s="205"/>
      <c r="N907" s="205"/>
      <c r="O907" s="205"/>
      <c r="P907" s="205"/>
      <c r="Q907" s="205"/>
      <c r="R907" s="205"/>
      <c r="S907" s="205"/>
      <c r="T907" s="205"/>
      <c r="U907" s="205"/>
      <c r="V907" s="205"/>
      <c r="W907" s="205"/>
      <c r="X907" s="205"/>
    </row>
    <row r="908" spans="1:24" ht="13.2">
      <c r="A908" s="205"/>
      <c r="B908" s="205"/>
      <c r="C908" s="205"/>
      <c r="D908" s="205"/>
      <c r="E908" s="205"/>
      <c r="F908" s="205"/>
      <c r="G908" s="205"/>
      <c r="H908" s="205"/>
      <c r="I908" s="205"/>
      <c r="J908" s="205"/>
      <c r="K908" s="205"/>
      <c r="L908" s="205"/>
      <c r="M908" s="205"/>
      <c r="N908" s="205"/>
      <c r="O908" s="205"/>
      <c r="P908" s="205"/>
      <c r="Q908" s="205"/>
      <c r="R908" s="205"/>
      <c r="S908" s="205"/>
      <c r="T908" s="205"/>
      <c r="U908" s="205"/>
      <c r="V908" s="205"/>
      <c r="W908" s="205"/>
      <c r="X908" s="205"/>
    </row>
    <row r="909" spans="1:24" ht="13.2">
      <c r="A909" s="205"/>
      <c r="B909" s="205"/>
      <c r="C909" s="205"/>
      <c r="D909" s="205"/>
      <c r="E909" s="205"/>
      <c r="F909" s="205"/>
      <c r="G909" s="205"/>
      <c r="H909" s="205"/>
      <c r="I909" s="205"/>
      <c r="J909" s="205"/>
      <c r="K909" s="205"/>
      <c r="L909" s="205"/>
      <c r="M909" s="205"/>
      <c r="N909" s="205"/>
      <c r="O909" s="205"/>
      <c r="P909" s="205"/>
      <c r="Q909" s="205"/>
      <c r="R909" s="205"/>
      <c r="S909" s="205"/>
      <c r="T909" s="205"/>
      <c r="U909" s="205"/>
      <c r="V909" s="205"/>
      <c r="W909" s="205"/>
      <c r="X909" s="205"/>
    </row>
    <row r="910" spans="1:24" ht="13.2">
      <c r="A910" s="205"/>
      <c r="B910" s="205"/>
      <c r="C910" s="205"/>
      <c r="D910" s="205"/>
      <c r="E910" s="205"/>
      <c r="F910" s="205"/>
      <c r="G910" s="205"/>
      <c r="H910" s="205"/>
      <c r="I910" s="205"/>
      <c r="J910" s="205"/>
      <c r="K910" s="205"/>
      <c r="L910" s="205"/>
      <c r="M910" s="205"/>
      <c r="N910" s="205"/>
      <c r="O910" s="205"/>
      <c r="P910" s="205"/>
      <c r="Q910" s="205"/>
      <c r="R910" s="205"/>
      <c r="S910" s="205"/>
      <c r="T910" s="205"/>
      <c r="U910" s="205"/>
      <c r="V910" s="205"/>
      <c r="W910" s="205"/>
      <c r="X910" s="205"/>
    </row>
    <row r="911" spans="1:24" ht="13.2">
      <c r="A911" s="205"/>
      <c r="B911" s="205"/>
      <c r="C911" s="205"/>
      <c r="D911" s="205"/>
      <c r="E911" s="205"/>
      <c r="F911" s="205"/>
      <c r="G911" s="205"/>
      <c r="H911" s="205"/>
      <c r="I911" s="205"/>
      <c r="J911" s="205"/>
      <c r="K911" s="205"/>
      <c r="L911" s="205"/>
      <c r="M911" s="205"/>
      <c r="N911" s="205"/>
      <c r="O911" s="205"/>
      <c r="P911" s="205"/>
      <c r="Q911" s="205"/>
      <c r="R911" s="205"/>
      <c r="S911" s="205"/>
      <c r="T911" s="205"/>
      <c r="U911" s="205"/>
      <c r="V911" s="205"/>
      <c r="W911" s="205"/>
      <c r="X911" s="205"/>
    </row>
    <row r="912" spans="1:24" ht="13.2">
      <c r="A912" s="205"/>
      <c r="B912" s="205"/>
      <c r="C912" s="205"/>
      <c r="D912" s="205"/>
      <c r="E912" s="205"/>
      <c r="F912" s="205"/>
      <c r="G912" s="205"/>
      <c r="H912" s="205"/>
      <c r="I912" s="205"/>
      <c r="J912" s="205"/>
      <c r="K912" s="205"/>
      <c r="L912" s="205"/>
      <c r="M912" s="205"/>
      <c r="N912" s="205"/>
      <c r="O912" s="205"/>
      <c r="P912" s="205"/>
      <c r="Q912" s="205"/>
      <c r="R912" s="205"/>
      <c r="S912" s="205"/>
      <c r="T912" s="205"/>
      <c r="U912" s="205"/>
      <c r="V912" s="205"/>
      <c r="W912" s="205"/>
      <c r="X912" s="205"/>
    </row>
    <row r="913" spans="1:24" ht="13.2">
      <c r="A913" s="205"/>
      <c r="B913" s="205"/>
      <c r="C913" s="205"/>
      <c r="D913" s="205"/>
      <c r="E913" s="205"/>
      <c r="F913" s="205"/>
      <c r="G913" s="205"/>
      <c r="H913" s="205"/>
      <c r="I913" s="205"/>
      <c r="J913" s="205"/>
      <c r="K913" s="205"/>
      <c r="L913" s="205"/>
      <c r="M913" s="205"/>
      <c r="N913" s="205"/>
      <c r="O913" s="205"/>
      <c r="P913" s="205"/>
      <c r="Q913" s="205"/>
      <c r="R913" s="205"/>
      <c r="S913" s="205"/>
      <c r="T913" s="205"/>
      <c r="U913" s="205"/>
      <c r="V913" s="205"/>
      <c r="W913" s="205"/>
      <c r="X913" s="205"/>
    </row>
    <row r="914" spans="1:24" ht="13.2">
      <c r="A914" s="205"/>
      <c r="B914" s="205"/>
      <c r="C914" s="205"/>
      <c r="D914" s="205"/>
      <c r="E914" s="205"/>
      <c r="F914" s="205"/>
      <c r="G914" s="205"/>
      <c r="H914" s="205"/>
      <c r="I914" s="205"/>
      <c r="J914" s="205"/>
      <c r="K914" s="205"/>
      <c r="L914" s="205"/>
      <c r="M914" s="205"/>
      <c r="N914" s="205"/>
      <c r="O914" s="205"/>
      <c r="P914" s="205"/>
      <c r="Q914" s="205"/>
      <c r="R914" s="205"/>
      <c r="S914" s="205"/>
      <c r="T914" s="205"/>
      <c r="U914" s="205"/>
      <c r="V914" s="205"/>
      <c r="W914" s="205"/>
      <c r="X914" s="205"/>
    </row>
    <row r="915" spans="1:24" ht="13.2">
      <c r="A915" s="205"/>
      <c r="B915" s="205"/>
      <c r="C915" s="205"/>
      <c r="D915" s="205"/>
      <c r="E915" s="205"/>
      <c r="F915" s="205"/>
      <c r="G915" s="205"/>
      <c r="H915" s="205"/>
      <c r="I915" s="205"/>
      <c r="J915" s="205"/>
      <c r="K915" s="205"/>
      <c r="L915" s="205"/>
      <c r="M915" s="205"/>
      <c r="N915" s="205"/>
      <c r="O915" s="205"/>
      <c r="P915" s="205"/>
      <c r="Q915" s="205"/>
      <c r="R915" s="205"/>
      <c r="S915" s="205"/>
      <c r="T915" s="205"/>
      <c r="U915" s="205"/>
      <c r="V915" s="205"/>
      <c r="W915" s="205"/>
      <c r="X915" s="205"/>
    </row>
    <row r="916" spans="1:24" ht="13.2">
      <c r="A916" s="205"/>
      <c r="B916" s="205"/>
      <c r="C916" s="205"/>
      <c r="D916" s="205"/>
      <c r="E916" s="205"/>
      <c r="F916" s="205"/>
      <c r="G916" s="205"/>
      <c r="H916" s="205"/>
      <c r="I916" s="205"/>
      <c r="J916" s="205"/>
      <c r="K916" s="205"/>
      <c r="L916" s="205"/>
      <c r="M916" s="205"/>
      <c r="N916" s="205"/>
      <c r="O916" s="205"/>
      <c r="P916" s="205"/>
      <c r="Q916" s="205"/>
      <c r="R916" s="205"/>
      <c r="S916" s="205"/>
      <c r="T916" s="205"/>
      <c r="U916" s="205"/>
      <c r="V916" s="205"/>
      <c r="W916" s="205"/>
      <c r="X916" s="205"/>
    </row>
    <row r="917" spans="1:24" ht="13.2">
      <c r="A917" s="205"/>
      <c r="B917" s="205"/>
      <c r="C917" s="205"/>
      <c r="D917" s="205"/>
      <c r="E917" s="205"/>
      <c r="F917" s="205"/>
      <c r="G917" s="205"/>
      <c r="H917" s="205"/>
      <c r="I917" s="205"/>
      <c r="J917" s="205"/>
      <c r="K917" s="205"/>
      <c r="L917" s="205"/>
      <c r="M917" s="205"/>
      <c r="N917" s="205"/>
      <c r="O917" s="205"/>
      <c r="P917" s="205"/>
      <c r="Q917" s="205"/>
      <c r="R917" s="205"/>
      <c r="S917" s="205"/>
      <c r="T917" s="205"/>
      <c r="U917" s="205"/>
      <c r="V917" s="205"/>
      <c r="W917" s="205"/>
      <c r="X917" s="205"/>
    </row>
    <row r="918" spans="1:24" ht="13.2">
      <c r="A918" s="205"/>
      <c r="B918" s="205"/>
      <c r="C918" s="205"/>
      <c r="D918" s="205"/>
      <c r="E918" s="205"/>
      <c r="F918" s="205"/>
      <c r="G918" s="205"/>
      <c r="H918" s="205"/>
      <c r="I918" s="205"/>
      <c r="J918" s="205"/>
      <c r="K918" s="205"/>
      <c r="L918" s="205"/>
      <c r="M918" s="205"/>
      <c r="N918" s="205"/>
      <c r="O918" s="205"/>
      <c r="P918" s="205"/>
      <c r="Q918" s="205"/>
      <c r="R918" s="205"/>
      <c r="S918" s="205"/>
      <c r="T918" s="205"/>
      <c r="U918" s="205"/>
      <c r="V918" s="205"/>
      <c r="W918" s="205"/>
      <c r="X918" s="205"/>
    </row>
    <row r="919" spans="1:24" ht="13.2">
      <c r="A919" s="205"/>
      <c r="B919" s="205"/>
      <c r="C919" s="205"/>
      <c r="D919" s="205"/>
      <c r="E919" s="205"/>
      <c r="F919" s="205"/>
      <c r="G919" s="205"/>
      <c r="H919" s="205"/>
      <c r="I919" s="205"/>
      <c r="J919" s="205"/>
      <c r="K919" s="205"/>
      <c r="L919" s="205"/>
      <c r="M919" s="205"/>
      <c r="N919" s="205"/>
      <c r="O919" s="205"/>
      <c r="P919" s="205"/>
      <c r="Q919" s="205"/>
      <c r="R919" s="205"/>
      <c r="S919" s="205"/>
      <c r="T919" s="205"/>
      <c r="U919" s="205"/>
      <c r="V919" s="205"/>
      <c r="W919" s="205"/>
      <c r="X919" s="205"/>
    </row>
    <row r="920" spans="1:24" ht="13.2">
      <c r="A920" s="205"/>
      <c r="B920" s="205"/>
      <c r="C920" s="205"/>
      <c r="D920" s="205"/>
      <c r="E920" s="205"/>
      <c r="F920" s="205"/>
      <c r="G920" s="205"/>
      <c r="H920" s="205"/>
      <c r="I920" s="205"/>
      <c r="J920" s="205"/>
      <c r="K920" s="205"/>
      <c r="L920" s="205"/>
      <c r="M920" s="205"/>
      <c r="N920" s="205"/>
      <c r="O920" s="205"/>
      <c r="P920" s="205"/>
      <c r="Q920" s="205"/>
      <c r="R920" s="205"/>
      <c r="S920" s="205"/>
      <c r="T920" s="205"/>
      <c r="U920" s="205"/>
      <c r="V920" s="205"/>
      <c r="W920" s="205"/>
      <c r="X920" s="205"/>
    </row>
    <row r="921" spans="1:24" ht="13.2">
      <c r="A921" s="205"/>
      <c r="B921" s="205"/>
      <c r="C921" s="205"/>
      <c r="D921" s="205"/>
      <c r="E921" s="205"/>
      <c r="F921" s="205"/>
      <c r="G921" s="205"/>
      <c r="H921" s="205"/>
      <c r="I921" s="205"/>
      <c r="J921" s="205"/>
      <c r="K921" s="205"/>
      <c r="L921" s="205"/>
      <c r="M921" s="205"/>
      <c r="N921" s="205"/>
      <c r="O921" s="205"/>
      <c r="P921" s="205"/>
      <c r="Q921" s="205"/>
      <c r="R921" s="205"/>
      <c r="S921" s="205"/>
      <c r="T921" s="205"/>
      <c r="U921" s="205"/>
      <c r="V921" s="205"/>
      <c r="W921" s="205"/>
      <c r="X921" s="205"/>
    </row>
    <row r="922" spans="1:24" ht="13.2">
      <c r="A922" s="205"/>
      <c r="B922" s="205"/>
      <c r="C922" s="205"/>
      <c r="D922" s="205"/>
      <c r="E922" s="205"/>
      <c r="F922" s="205"/>
      <c r="G922" s="205"/>
      <c r="H922" s="205"/>
      <c r="I922" s="205"/>
      <c r="J922" s="205"/>
      <c r="K922" s="205"/>
      <c r="L922" s="205"/>
      <c r="M922" s="205"/>
      <c r="N922" s="205"/>
      <c r="O922" s="205"/>
      <c r="P922" s="205"/>
      <c r="Q922" s="205"/>
      <c r="R922" s="205"/>
      <c r="S922" s="205"/>
      <c r="T922" s="205"/>
      <c r="U922" s="205"/>
      <c r="V922" s="205"/>
      <c r="W922" s="205"/>
      <c r="X922" s="205"/>
    </row>
    <row r="923" spans="1:24" ht="13.2">
      <c r="A923" s="205"/>
      <c r="B923" s="205"/>
      <c r="C923" s="205"/>
      <c r="D923" s="205"/>
      <c r="E923" s="205"/>
      <c r="F923" s="205"/>
      <c r="G923" s="205"/>
      <c r="H923" s="205"/>
      <c r="I923" s="205"/>
      <c r="J923" s="205"/>
      <c r="K923" s="205"/>
      <c r="L923" s="205"/>
      <c r="M923" s="205"/>
      <c r="N923" s="205"/>
      <c r="O923" s="205"/>
      <c r="P923" s="205"/>
      <c r="Q923" s="205"/>
      <c r="R923" s="205"/>
      <c r="S923" s="205"/>
      <c r="T923" s="205"/>
      <c r="U923" s="205"/>
      <c r="V923" s="205"/>
      <c r="W923" s="205"/>
      <c r="X923" s="205"/>
    </row>
    <row r="924" spans="1:24" ht="13.2">
      <c r="A924" s="205"/>
      <c r="B924" s="205"/>
      <c r="C924" s="205"/>
      <c r="D924" s="205"/>
      <c r="E924" s="205"/>
      <c r="F924" s="205"/>
      <c r="G924" s="205"/>
      <c r="H924" s="205"/>
      <c r="I924" s="205"/>
      <c r="J924" s="205"/>
      <c r="K924" s="205"/>
      <c r="L924" s="205"/>
      <c r="M924" s="205"/>
      <c r="N924" s="205"/>
      <c r="O924" s="205"/>
      <c r="P924" s="205"/>
      <c r="Q924" s="205"/>
      <c r="R924" s="205"/>
      <c r="S924" s="205"/>
      <c r="T924" s="205"/>
      <c r="U924" s="205"/>
      <c r="V924" s="205"/>
      <c r="W924" s="205"/>
      <c r="X924" s="205"/>
    </row>
    <row r="925" spans="1:24" ht="13.2">
      <c r="A925" s="205"/>
      <c r="B925" s="205"/>
      <c r="C925" s="205"/>
      <c r="D925" s="205"/>
      <c r="E925" s="205"/>
      <c r="F925" s="205"/>
      <c r="G925" s="205"/>
      <c r="H925" s="205"/>
      <c r="I925" s="205"/>
      <c r="J925" s="205"/>
      <c r="K925" s="205"/>
      <c r="L925" s="205"/>
      <c r="M925" s="205"/>
      <c r="N925" s="205"/>
      <c r="O925" s="205"/>
      <c r="P925" s="205"/>
      <c r="Q925" s="205"/>
      <c r="R925" s="205"/>
      <c r="S925" s="205"/>
      <c r="T925" s="205"/>
      <c r="U925" s="205"/>
      <c r="V925" s="205"/>
      <c r="W925" s="205"/>
      <c r="X925" s="205"/>
    </row>
    <row r="926" spans="1:24" ht="13.2">
      <c r="A926" s="205"/>
      <c r="B926" s="205"/>
      <c r="C926" s="205"/>
      <c r="D926" s="205"/>
      <c r="E926" s="205"/>
      <c r="F926" s="205"/>
      <c r="G926" s="205"/>
      <c r="H926" s="205"/>
      <c r="I926" s="205"/>
      <c r="J926" s="205"/>
      <c r="K926" s="205"/>
      <c r="L926" s="205"/>
      <c r="M926" s="205"/>
      <c r="N926" s="205"/>
      <c r="O926" s="205"/>
      <c r="P926" s="205"/>
      <c r="Q926" s="205"/>
      <c r="R926" s="205"/>
      <c r="S926" s="205"/>
      <c r="T926" s="205"/>
      <c r="U926" s="205"/>
      <c r="V926" s="205"/>
      <c r="W926" s="205"/>
      <c r="X926" s="205"/>
    </row>
    <row r="927" spans="1:24" ht="13.2">
      <c r="A927" s="205"/>
      <c r="B927" s="205"/>
      <c r="C927" s="205"/>
      <c r="D927" s="205"/>
      <c r="E927" s="205"/>
      <c r="F927" s="205"/>
      <c r="G927" s="205"/>
      <c r="H927" s="205"/>
      <c r="I927" s="205"/>
      <c r="J927" s="205"/>
      <c r="K927" s="205"/>
      <c r="L927" s="205"/>
      <c r="M927" s="205"/>
      <c r="N927" s="205"/>
      <c r="O927" s="205"/>
      <c r="P927" s="205"/>
      <c r="Q927" s="205"/>
      <c r="R927" s="205"/>
      <c r="S927" s="205"/>
      <c r="T927" s="205"/>
      <c r="U927" s="205"/>
      <c r="V927" s="205"/>
      <c r="W927" s="205"/>
      <c r="X927" s="205"/>
    </row>
    <row r="928" spans="1:24" ht="13.2">
      <c r="A928" s="205"/>
      <c r="B928" s="205"/>
      <c r="C928" s="205"/>
      <c r="D928" s="205"/>
      <c r="E928" s="205"/>
      <c r="F928" s="205"/>
      <c r="G928" s="205"/>
      <c r="H928" s="205"/>
      <c r="I928" s="205"/>
      <c r="J928" s="205"/>
      <c r="K928" s="205"/>
      <c r="L928" s="205"/>
      <c r="M928" s="205"/>
      <c r="N928" s="205"/>
      <c r="O928" s="205"/>
      <c r="P928" s="205"/>
      <c r="Q928" s="205"/>
      <c r="R928" s="205"/>
      <c r="S928" s="205"/>
      <c r="T928" s="205"/>
      <c r="U928" s="205"/>
      <c r="V928" s="205"/>
      <c r="W928" s="205"/>
      <c r="X928" s="205"/>
    </row>
    <row r="929" spans="1:24" ht="13.2">
      <c r="A929" s="205"/>
      <c r="B929" s="205"/>
      <c r="C929" s="205"/>
      <c r="D929" s="205"/>
      <c r="E929" s="205"/>
      <c r="F929" s="205"/>
      <c r="G929" s="205"/>
      <c r="H929" s="205"/>
      <c r="I929" s="205"/>
      <c r="J929" s="205"/>
      <c r="K929" s="205"/>
      <c r="L929" s="205"/>
      <c r="M929" s="205"/>
      <c r="N929" s="205"/>
      <c r="O929" s="205"/>
      <c r="P929" s="205"/>
      <c r="Q929" s="205"/>
      <c r="R929" s="205"/>
      <c r="S929" s="205"/>
      <c r="T929" s="205"/>
      <c r="U929" s="205"/>
      <c r="V929" s="205"/>
      <c r="W929" s="205"/>
      <c r="X929" s="205"/>
    </row>
    <row r="930" spans="1:24" ht="13.2">
      <c r="A930" s="205"/>
      <c r="B930" s="205"/>
      <c r="C930" s="205"/>
      <c r="D930" s="205"/>
      <c r="E930" s="205"/>
      <c r="F930" s="205"/>
      <c r="G930" s="205"/>
      <c r="H930" s="205"/>
      <c r="I930" s="205"/>
      <c r="J930" s="205"/>
      <c r="K930" s="205"/>
      <c r="L930" s="205"/>
      <c r="M930" s="205"/>
      <c r="N930" s="205"/>
      <c r="O930" s="205"/>
      <c r="P930" s="205"/>
      <c r="Q930" s="205"/>
      <c r="R930" s="205"/>
      <c r="S930" s="205"/>
      <c r="T930" s="205"/>
      <c r="U930" s="205"/>
      <c r="V930" s="205"/>
      <c r="W930" s="205"/>
      <c r="X930" s="205"/>
    </row>
    <row r="931" spans="1:24" ht="13.2">
      <c r="A931" s="205"/>
      <c r="B931" s="205"/>
      <c r="C931" s="205"/>
      <c r="D931" s="205"/>
      <c r="E931" s="205"/>
      <c r="F931" s="205"/>
      <c r="G931" s="205"/>
      <c r="H931" s="205"/>
      <c r="I931" s="205"/>
      <c r="J931" s="205"/>
      <c r="K931" s="205"/>
      <c r="L931" s="205"/>
      <c r="M931" s="205"/>
      <c r="N931" s="205"/>
      <c r="O931" s="205"/>
      <c r="P931" s="205"/>
      <c r="Q931" s="205"/>
      <c r="R931" s="205"/>
      <c r="S931" s="205"/>
      <c r="T931" s="205"/>
      <c r="U931" s="205"/>
      <c r="V931" s="205"/>
      <c r="W931" s="205"/>
      <c r="X931" s="205"/>
    </row>
    <row r="932" spans="1:24" ht="13.2">
      <c r="A932" s="205"/>
      <c r="B932" s="205"/>
      <c r="C932" s="205"/>
      <c r="D932" s="205"/>
      <c r="E932" s="205"/>
      <c r="F932" s="205"/>
      <c r="G932" s="205"/>
      <c r="H932" s="205"/>
      <c r="I932" s="205"/>
      <c r="J932" s="205"/>
      <c r="K932" s="205"/>
      <c r="L932" s="205"/>
      <c r="M932" s="205"/>
      <c r="N932" s="205"/>
      <c r="O932" s="205"/>
      <c r="P932" s="205"/>
      <c r="Q932" s="205"/>
      <c r="R932" s="205"/>
      <c r="S932" s="205"/>
      <c r="T932" s="205"/>
      <c r="U932" s="205"/>
      <c r="V932" s="205"/>
      <c r="W932" s="205"/>
      <c r="X932" s="205"/>
    </row>
    <row r="933" spans="1:24" ht="13.2">
      <c r="A933" s="205"/>
      <c r="B933" s="205"/>
      <c r="C933" s="205"/>
      <c r="D933" s="205"/>
      <c r="E933" s="205"/>
      <c r="F933" s="205"/>
      <c r="G933" s="205"/>
      <c r="H933" s="205"/>
      <c r="I933" s="205"/>
      <c r="J933" s="205"/>
      <c r="K933" s="205"/>
      <c r="L933" s="205"/>
      <c r="M933" s="205"/>
      <c r="N933" s="205"/>
      <c r="O933" s="205"/>
      <c r="P933" s="205"/>
      <c r="Q933" s="205"/>
      <c r="R933" s="205"/>
      <c r="S933" s="205"/>
      <c r="T933" s="205"/>
      <c r="U933" s="205"/>
      <c r="V933" s="205"/>
      <c r="W933" s="205"/>
      <c r="X933" s="205"/>
    </row>
    <row r="934" spans="1:24" ht="13.2">
      <c r="A934" s="205"/>
      <c r="B934" s="205"/>
      <c r="C934" s="205"/>
      <c r="D934" s="205"/>
      <c r="E934" s="205"/>
      <c r="F934" s="205"/>
      <c r="G934" s="205"/>
      <c r="H934" s="205"/>
      <c r="I934" s="205"/>
      <c r="J934" s="205"/>
      <c r="K934" s="205"/>
      <c r="L934" s="205"/>
      <c r="M934" s="205"/>
      <c r="N934" s="205"/>
      <c r="O934" s="205"/>
      <c r="P934" s="205"/>
      <c r="Q934" s="205"/>
      <c r="R934" s="205"/>
      <c r="S934" s="205"/>
      <c r="T934" s="205"/>
      <c r="U934" s="205"/>
      <c r="V934" s="205"/>
      <c r="W934" s="205"/>
      <c r="X934" s="205"/>
    </row>
    <row r="935" spans="1:24" ht="13.2">
      <c r="A935" s="205"/>
      <c r="B935" s="205"/>
      <c r="C935" s="205"/>
      <c r="D935" s="205"/>
      <c r="E935" s="205"/>
      <c r="F935" s="205"/>
      <c r="G935" s="205"/>
      <c r="H935" s="205"/>
      <c r="I935" s="205"/>
      <c r="J935" s="205"/>
      <c r="K935" s="205"/>
      <c r="L935" s="205"/>
      <c r="M935" s="205"/>
      <c r="N935" s="205"/>
      <c r="O935" s="205"/>
      <c r="P935" s="205"/>
      <c r="Q935" s="205"/>
      <c r="R935" s="205"/>
      <c r="S935" s="205"/>
      <c r="T935" s="205"/>
      <c r="U935" s="205"/>
      <c r="V935" s="205"/>
      <c r="W935" s="205"/>
      <c r="X935" s="205"/>
    </row>
    <row r="936" spans="1:24" ht="13.2">
      <c r="A936" s="205"/>
      <c r="B936" s="205"/>
      <c r="C936" s="205"/>
      <c r="D936" s="205"/>
      <c r="E936" s="205"/>
      <c r="F936" s="205"/>
      <c r="G936" s="205"/>
      <c r="H936" s="205"/>
      <c r="I936" s="205"/>
      <c r="J936" s="205"/>
      <c r="K936" s="205"/>
      <c r="L936" s="205"/>
      <c r="M936" s="205"/>
      <c r="N936" s="205"/>
      <c r="O936" s="205"/>
      <c r="P936" s="205"/>
      <c r="Q936" s="205"/>
      <c r="R936" s="205"/>
      <c r="S936" s="205"/>
      <c r="T936" s="205"/>
      <c r="U936" s="205"/>
      <c r="V936" s="205"/>
      <c r="W936" s="205"/>
      <c r="X936" s="205"/>
    </row>
    <row r="937" spans="1:24" ht="13.2">
      <c r="A937" s="205"/>
      <c r="B937" s="205"/>
      <c r="C937" s="205"/>
      <c r="D937" s="205"/>
      <c r="E937" s="205"/>
      <c r="F937" s="205"/>
      <c r="G937" s="205"/>
      <c r="H937" s="205"/>
      <c r="I937" s="205"/>
      <c r="J937" s="205"/>
      <c r="K937" s="205"/>
      <c r="L937" s="205"/>
      <c r="M937" s="205"/>
      <c r="N937" s="205"/>
      <c r="O937" s="205"/>
      <c r="P937" s="205"/>
      <c r="Q937" s="205"/>
      <c r="R937" s="205"/>
      <c r="S937" s="205"/>
      <c r="T937" s="205"/>
      <c r="U937" s="205"/>
      <c r="V937" s="205"/>
      <c r="W937" s="205"/>
      <c r="X937" s="205"/>
    </row>
    <row r="938" spans="1:24" ht="13.2">
      <c r="A938" s="205"/>
      <c r="B938" s="205"/>
      <c r="C938" s="205"/>
      <c r="D938" s="205"/>
      <c r="E938" s="205"/>
      <c r="F938" s="205"/>
      <c r="G938" s="205"/>
      <c r="H938" s="205"/>
      <c r="I938" s="205"/>
      <c r="J938" s="205"/>
      <c r="K938" s="205"/>
      <c r="L938" s="205"/>
      <c r="M938" s="205"/>
      <c r="N938" s="205"/>
      <c r="O938" s="205"/>
      <c r="P938" s="205"/>
      <c r="Q938" s="205"/>
      <c r="R938" s="205"/>
      <c r="S938" s="205"/>
      <c r="T938" s="205"/>
      <c r="U938" s="205"/>
      <c r="V938" s="205"/>
      <c r="W938" s="205"/>
      <c r="X938" s="205"/>
    </row>
    <row r="939" spans="1:24" ht="13.2">
      <c r="A939" s="205"/>
      <c r="B939" s="205"/>
      <c r="C939" s="205"/>
      <c r="D939" s="205"/>
      <c r="E939" s="205"/>
      <c r="F939" s="205"/>
      <c r="G939" s="205"/>
      <c r="H939" s="205"/>
      <c r="I939" s="205"/>
      <c r="J939" s="205"/>
      <c r="K939" s="205"/>
      <c r="L939" s="205"/>
      <c r="M939" s="205"/>
      <c r="N939" s="205"/>
      <c r="O939" s="205"/>
      <c r="P939" s="205"/>
      <c r="Q939" s="205"/>
      <c r="R939" s="205"/>
      <c r="S939" s="205"/>
      <c r="T939" s="205"/>
      <c r="U939" s="205"/>
      <c r="V939" s="205"/>
      <c r="W939" s="205"/>
      <c r="X939" s="205"/>
    </row>
    <row r="940" spans="1:24" ht="13.2">
      <c r="A940" s="205"/>
      <c r="B940" s="205"/>
      <c r="C940" s="205"/>
      <c r="D940" s="205"/>
      <c r="E940" s="205"/>
      <c r="F940" s="205"/>
      <c r="G940" s="205"/>
      <c r="H940" s="205"/>
      <c r="I940" s="205"/>
      <c r="J940" s="205"/>
      <c r="K940" s="205"/>
      <c r="L940" s="205"/>
      <c r="M940" s="205"/>
      <c r="N940" s="205"/>
      <c r="O940" s="205"/>
      <c r="P940" s="205"/>
      <c r="Q940" s="205"/>
      <c r="R940" s="205"/>
      <c r="S940" s="205"/>
      <c r="T940" s="205"/>
      <c r="U940" s="205"/>
      <c r="V940" s="205"/>
      <c r="W940" s="205"/>
      <c r="X940" s="205"/>
    </row>
    <row r="941" spans="1:24" ht="13.2">
      <c r="A941" s="205"/>
      <c r="B941" s="205"/>
      <c r="C941" s="205"/>
      <c r="D941" s="205"/>
      <c r="E941" s="205"/>
      <c r="F941" s="205"/>
      <c r="G941" s="205"/>
      <c r="H941" s="205"/>
      <c r="I941" s="205"/>
      <c r="J941" s="205"/>
      <c r="K941" s="205"/>
      <c r="L941" s="205"/>
      <c r="M941" s="205"/>
      <c r="N941" s="205"/>
      <c r="O941" s="205"/>
      <c r="P941" s="205"/>
      <c r="Q941" s="205"/>
      <c r="R941" s="205"/>
      <c r="S941" s="205"/>
      <c r="T941" s="205"/>
      <c r="U941" s="205"/>
      <c r="V941" s="205"/>
      <c r="W941" s="205"/>
      <c r="X941" s="205"/>
    </row>
    <row r="942" spans="1:24" ht="13.2">
      <c r="A942" s="205"/>
      <c r="B942" s="205"/>
      <c r="C942" s="205"/>
      <c r="D942" s="205"/>
      <c r="E942" s="205"/>
      <c r="F942" s="205"/>
      <c r="G942" s="205"/>
      <c r="H942" s="205"/>
      <c r="I942" s="205"/>
      <c r="J942" s="205"/>
      <c r="K942" s="205"/>
      <c r="L942" s="205"/>
      <c r="M942" s="205"/>
      <c r="N942" s="205"/>
      <c r="O942" s="205"/>
      <c r="P942" s="205"/>
      <c r="Q942" s="205"/>
      <c r="R942" s="205"/>
      <c r="S942" s="205"/>
      <c r="T942" s="205"/>
      <c r="U942" s="205"/>
      <c r="V942" s="205"/>
      <c r="W942" s="205"/>
      <c r="X942" s="205"/>
    </row>
    <row r="943" spans="1:24" ht="13.2">
      <c r="A943" s="205"/>
      <c r="B943" s="205"/>
      <c r="C943" s="205"/>
      <c r="D943" s="205"/>
      <c r="E943" s="205"/>
      <c r="F943" s="205"/>
      <c r="G943" s="205"/>
      <c r="H943" s="205"/>
      <c r="I943" s="205"/>
      <c r="J943" s="205"/>
      <c r="K943" s="205"/>
      <c r="L943" s="205"/>
      <c r="M943" s="205"/>
      <c r="N943" s="205"/>
      <c r="O943" s="205"/>
      <c r="P943" s="205"/>
      <c r="Q943" s="205"/>
      <c r="R943" s="205"/>
      <c r="S943" s="205"/>
      <c r="T943" s="205"/>
      <c r="U943" s="205"/>
      <c r="V943" s="205"/>
      <c r="W943" s="205"/>
      <c r="X943" s="205"/>
    </row>
    <row r="944" spans="1:24" ht="13.2">
      <c r="A944" s="205"/>
      <c r="B944" s="205"/>
      <c r="C944" s="205"/>
      <c r="D944" s="205"/>
      <c r="E944" s="205"/>
      <c r="F944" s="205"/>
      <c r="G944" s="205"/>
      <c r="H944" s="205"/>
      <c r="I944" s="205"/>
      <c r="J944" s="205"/>
      <c r="K944" s="205"/>
      <c r="L944" s="205"/>
      <c r="M944" s="205"/>
      <c r="N944" s="205"/>
      <c r="O944" s="205"/>
      <c r="P944" s="205"/>
      <c r="Q944" s="205"/>
      <c r="R944" s="205"/>
      <c r="S944" s="205"/>
      <c r="T944" s="205"/>
      <c r="U944" s="205"/>
      <c r="V944" s="205"/>
      <c r="W944" s="205"/>
      <c r="X944" s="205"/>
    </row>
    <row r="945" spans="1:24" ht="13.2">
      <c r="A945" s="205"/>
      <c r="B945" s="205"/>
      <c r="C945" s="205"/>
      <c r="D945" s="205"/>
      <c r="E945" s="205"/>
      <c r="F945" s="205"/>
      <c r="G945" s="205"/>
      <c r="H945" s="205"/>
      <c r="I945" s="205"/>
      <c r="J945" s="205"/>
      <c r="K945" s="205"/>
      <c r="L945" s="205"/>
      <c r="M945" s="205"/>
      <c r="N945" s="205"/>
      <c r="O945" s="205"/>
      <c r="P945" s="205"/>
      <c r="Q945" s="205"/>
      <c r="R945" s="205"/>
      <c r="S945" s="205"/>
      <c r="T945" s="205"/>
      <c r="U945" s="205"/>
      <c r="V945" s="205"/>
      <c r="W945" s="205"/>
      <c r="X945" s="205"/>
    </row>
    <row r="946" spans="1:24" ht="13.2">
      <c r="A946" s="205"/>
      <c r="B946" s="205"/>
      <c r="C946" s="205"/>
      <c r="D946" s="205"/>
      <c r="E946" s="205"/>
      <c r="F946" s="205"/>
      <c r="G946" s="205"/>
      <c r="H946" s="205"/>
      <c r="I946" s="205"/>
      <c r="J946" s="205"/>
      <c r="K946" s="205"/>
      <c r="L946" s="205"/>
      <c r="M946" s="205"/>
      <c r="N946" s="205"/>
      <c r="O946" s="205"/>
      <c r="P946" s="205"/>
      <c r="Q946" s="205"/>
      <c r="R946" s="205"/>
      <c r="S946" s="205"/>
      <c r="T946" s="205"/>
      <c r="U946" s="205"/>
      <c r="V946" s="205"/>
      <c r="W946" s="205"/>
      <c r="X946" s="205"/>
    </row>
    <row r="947" spans="1:24" ht="13.2">
      <c r="A947" s="205"/>
      <c r="B947" s="205"/>
      <c r="C947" s="205"/>
      <c r="D947" s="205"/>
      <c r="E947" s="205"/>
      <c r="F947" s="205"/>
      <c r="G947" s="205"/>
      <c r="H947" s="205"/>
      <c r="I947" s="205"/>
      <c r="J947" s="205"/>
      <c r="K947" s="205"/>
      <c r="L947" s="205"/>
      <c r="M947" s="205"/>
      <c r="N947" s="205"/>
      <c r="O947" s="205"/>
      <c r="P947" s="205"/>
      <c r="Q947" s="205"/>
      <c r="R947" s="205"/>
      <c r="S947" s="205"/>
      <c r="T947" s="205"/>
      <c r="U947" s="205"/>
      <c r="V947" s="205"/>
      <c r="W947" s="205"/>
      <c r="X947" s="205"/>
    </row>
    <row r="948" spans="1:24" ht="13.2">
      <c r="A948" s="205"/>
      <c r="B948" s="205"/>
      <c r="C948" s="205"/>
      <c r="D948" s="205"/>
      <c r="E948" s="205"/>
      <c r="F948" s="205"/>
      <c r="G948" s="205"/>
      <c r="H948" s="205"/>
      <c r="I948" s="205"/>
      <c r="J948" s="205"/>
      <c r="K948" s="205"/>
      <c r="L948" s="205"/>
      <c r="M948" s="205"/>
      <c r="N948" s="205"/>
      <c r="O948" s="205"/>
      <c r="P948" s="205"/>
      <c r="Q948" s="205"/>
      <c r="R948" s="205"/>
      <c r="S948" s="205"/>
      <c r="T948" s="205"/>
      <c r="U948" s="205"/>
      <c r="V948" s="205"/>
      <c r="W948" s="205"/>
      <c r="X948" s="205"/>
    </row>
    <row r="949" spans="1:24" ht="13.2">
      <c r="A949" s="205"/>
      <c r="B949" s="205"/>
      <c r="C949" s="205"/>
      <c r="D949" s="205"/>
      <c r="E949" s="205"/>
      <c r="F949" s="205"/>
      <c r="G949" s="205"/>
      <c r="H949" s="205"/>
      <c r="I949" s="205"/>
      <c r="J949" s="205"/>
      <c r="K949" s="205"/>
      <c r="L949" s="205"/>
      <c r="M949" s="205"/>
      <c r="N949" s="205"/>
      <c r="O949" s="205"/>
      <c r="P949" s="205"/>
      <c r="Q949" s="205"/>
      <c r="R949" s="205"/>
      <c r="S949" s="205"/>
      <c r="T949" s="205"/>
      <c r="U949" s="205"/>
      <c r="V949" s="205"/>
      <c r="W949" s="205"/>
      <c r="X949" s="205"/>
    </row>
    <row r="950" spans="1:24" ht="13.2">
      <c r="A950" s="205"/>
      <c r="B950" s="205"/>
      <c r="C950" s="205"/>
      <c r="D950" s="205"/>
      <c r="E950" s="205"/>
      <c r="F950" s="205"/>
      <c r="G950" s="205"/>
      <c r="H950" s="205"/>
      <c r="I950" s="205"/>
      <c r="J950" s="205"/>
      <c r="K950" s="205"/>
      <c r="L950" s="205"/>
      <c r="M950" s="205"/>
      <c r="N950" s="205"/>
      <c r="O950" s="205"/>
      <c r="P950" s="205"/>
      <c r="Q950" s="205"/>
      <c r="R950" s="205"/>
      <c r="S950" s="205"/>
      <c r="T950" s="205"/>
      <c r="U950" s="205"/>
      <c r="V950" s="205"/>
      <c r="W950" s="205"/>
      <c r="X950" s="205"/>
    </row>
    <row r="951" spans="1:24" ht="13.2">
      <c r="A951" s="205"/>
      <c r="B951" s="205"/>
      <c r="C951" s="205"/>
      <c r="D951" s="205"/>
      <c r="E951" s="205"/>
      <c r="F951" s="205"/>
      <c r="G951" s="205"/>
      <c r="H951" s="205"/>
      <c r="I951" s="205"/>
      <c r="J951" s="205"/>
      <c r="K951" s="205"/>
      <c r="L951" s="205"/>
      <c r="M951" s="205"/>
      <c r="N951" s="205"/>
      <c r="O951" s="205"/>
      <c r="P951" s="205"/>
      <c r="Q951" s="205"/>
      <c r="R951" s="205"/>
      <c r="S951" s="205"/>
      <c r="T951" s="205"/>
      <c r="U951" s="205"/>
      <c r="V951" s="205"/>
      <c r="W951" s="205"/>
      <c r="X951" s="205"/>
    </row>
    <row r="952" spans="1:24" ht="13.2">
      <c r="A952" s="205"/>
      <c r="B952" s="205"/>
      <c r="C952" s="205"/>
      <c r="D952" s="205"/>
      <c r="E952" s="205"/>
      <c r="F952" s="205"/>
      <c r="G952" s="205"/>
      <c r="H952" s="205"/>
      <c r="I952" s="205"/>
      <c r="J952" s="205"/>
      <c r="K952" s="205"/>
      <c r="L952" s="205"/>
      <c r="M952" s="205"/>
      <c r="N952" s="205"/>
      <c r="O952" s="205"/>
      <c r="P952" s="205"/>
      <c r="Q952" s="205"/>
      <c r="R952" s="205"/>
      <c r="S952" s="205"/>
      <c r="T952" s="205"/>
      <c r="U952" s="205"/>
      <c r="V952" s="205"/>
      <c r="W952" s="205"/>
      <c r="X952" s="205"/>
    </row>
    <row r="953" spans="1:24" ht="13.2">
      <c r="A953" s="205"/>
      <c r="B953" s="205"/>
      <c r="C953" s="205"/>
      <c r="D953" s="205"/>
      <c r="E953" s="205"/>
      <c r="F953" s="205"/>
      <c r="G953" s="205"/>
      <c r="H953" s="205"/>
      <c r="I953" s="205"/>
      <c r="J953" s="205"/>
      <c r="K953" s="205"/>
      <c r="L953" s="205"/>
      <c r="M953" s="205"/>
      <c r="N953" s="205"/>
      <c r="O953" s="205"/>
      <c r="P953" s="205"/>
      <c r="Q953" s="205"/>
      <c r="R953" s="205"/>
      <c r="S953" s="205"/>
      <c r="T953" s="205"/>
      <c r="U953" s="205"/>
      <c r="V953" s="205"/>
      <c r="W953" s="205"/>
      <c r="X953" s="205"/>
    </row>
    <row r="954" spans="1:24" ht="13.2">
      <c r="A954" s="205"/>
      <c r="B954" s="205"/>
      <c r="C954" s="205"/>
      <c r="D954" s="205"/>
      <c r="E954" s="205"/>
      <c r="F954" s="205"/>
      <c r="G954" s="205"/>
      <c r="H954" s="205"/>
      <c r="I954" s="205"/>
      <c r="J954" s="205"/>
      <c r="K954" s="205"/>
      <c r="L954" s="205"/>
      <c r="M954" s="205"/>
      <c r="N954" s="205"/>
      <c r="O954" s="205"/>
      <c r="P954" s="205"/>
      <c r="Q954" s="205"/>
      <c r="R954" s="205"/>
      <c r="S954" s="205"/>
      <c r="T954" s="205"/>
      <c r="U954" s="205"/>
      <c r="V954" s="205"/>
      <c r="W954" s="205"/>
      <c r="X954" s="205"/>
    </row>
    <row r="955" spans="1:24" ht="13.2">
      <c r="A955" s="205"/>
      <c r="B955" s="205"/>
      <c r="C955" s="205"/>
      <c r="D955" s="205"/>
      <c r="E955" s="205"/>
      <c r="F955" s="205"/>
      <c r="G955" s="205"/>
      <c r="H955" s="205"/>
      <c r="I955" s="205"/>
      <c r="J955" s="205"/>
      <c r="K955" s="205"/>
      <c r="L955" s="205"/>
      <c r="M955" s="205"/>
      <c r="N955" s="205"/>
      <c r="O955" s="205"/>
      <c r="P955" s="205"/>
      <c r="Q955" s="205"/>
      <c r="R955" s="205"/>
      <c r="S955" s="205"/>
      <c r="T955" s="205"/>
      <c r="U955" s="205"/>
      <c r="V955" s="205"/>
      <c r="W955" s="205"/>
      <c r="X955" s="205"/>
    </row>
    <row r="956" spans="1:24" ht="13.2">
      <c r="A956" s="205"/>
      <c r="B956" s="205"/>
      <c r="C956" s="205"/>
      <c r="D956" s="205"/>
      <c r="E956" s="205"/>
      <c r="F956" s="205"/>
      <c r="G956" s="205"/>
      <c r="H956" s="205"/>
      <c r="I956" s="205"/>
      <c r="J956" s="205"/>
      <c r="K956" s="205"/>
      <c r="L956" s="205"/>
      <c r="M956" s="205"/>
      <c r="N956" s="205"/>
      <c r="O956" s="205"/>
      <c r="P956" s="205"/>
      <c r="Q956" s="205"/>
      <c r="R956" s="205"/>
      <c r="S956" s="205"/>
      <c r="T956" s="205"/>
      <c r="U956" s="205"/>
      <c r="V956" s="205"/>
      <c r="W956" s="205"/>
      <c r="X956" s="205"/>
    </row>
    <row r="957" spans="1:24" ht="13.2">
      <c r="A957" s="205"/>
      <c r="B957" s="205"/>
      <c r="C957" s="205"/>
      <c r="D957" s="205"/>
      <c r="E957" s="205"/>
      <c r="F957" s="205"/>
      <c r="G957" s="205"/>
      <c r="H957" s="205"/>
      <c r="I957" s="205"/>
      <c r="J957" s="205"/>
      <c r="K957" s="205"/>
      <c r="L957" s="205"/>
      <c r="M957" s="205"/>
      <c r="N957" s="205"/>
      <c r="O957" s="205"/>
      <c r="P957" s="205"/>
      <c r="Q957" s="205"/>
      <c r="R957" s="205"/>
      <c r="S957" s="205"/>
      <c r="T957" s="205"/>
      <c r="U957" s="205"/>
      <c r="V957" s="205"/>
      <c r="W957" s="205"/>
      <c r="X957" s="205"/>
    </row>
    <row r="958" spans="1:24" ht="13.2">
      <c r="A958" s="205"/>
      <c r="B958" s="205"/>
      <c r="C958" s="205"/>
      <c r="D958" s="205"/>
      <c r="E958" s="205"/>
      <c r="F958" s="205"/>
      <c r="G958" s="205"/>
      <c r="H958" s="205"/>
      <c r="I958" s="205"/>
      <c r="J958" s="205"/>
      <c r="K958" s="205"/>
      <c r="L958" s="205"/>
      <c r="M958" s="205"/>
      <c r="N958" s="205"/>
      <c r="O958" s="205"/>
      <c r="P958" s="205"/>
      <c r="Q958" s="205"/>
      <c r="R958" s="205"/>
      <c r="S958" s="205"/>
      <c r="T958" s="205"/>
      <c r="U958" s="205"/>
      <c r="V958" s="205"/>
      <c r="W958" s="205"/>
      <c r="X958" s="205"/>
    </row>
    <row r="959" spans="1:24" ht="13.2">
      <c r="A959" s="205"/>
      <c r="B959" s="205"/>
      <c r="C959" s="205"/>
      <c r="D959" s="205"/>
      <c r="E959" s="205"/>
      <c r="F959" s="205"/>
      <c r="G959" s="205"/>
      <c r="H959" s="205"/>
      <c r="I959" s="205"/>
      <c r="J959" s="205"/>
      <c r="K959" s="205"/>
      <c r="L959" s="205"/>
      <c r="M959" s="205"/>
      <c r="N959" s="205"/>
      <c r="O959" s="205"/>
      <c r="P959" s="205"/>
      <c r="Q959" s="205"/>
      <c r="R959" s="205"/>
      <c r="S959" s="205"/>
      <c r="T959" s="205"/>
      <c r="U959" s="205"/>
      <c r="V959" s="205"/>
      <c r="W959" s="205"/>
      <c r="X959" s="205"/>
    </row>
    <row r="960" spans="1:24" ht="13.2">
      <c r="A960" s="205"/>
      <c r="B960" s="205"/>
      <c r="C960" s="205"/>
      <c r="D960" s="205"/>
      <c r="E960" s="205"/>
      <c r="F960" s="205"/>
      <c r="G960" s="205"/>
      <c r="H960" s="205"/>
      <c r="I960" s="205"/>
      <c r="J960" s="205"/>
      <c r="K960" s="205"/>
      <c r="L960" s="205"/>
      <c r="M960" s="205"/>
      <c r="N960" s="205"/>
      <c r="O960" s="205"/>
      <c r="P960" s="205"/>
      <c r="Q960" s="205"/>
      <c r="R960" s="205"/>
      <c r="S960" s="205"/>
      <c r="T960" s="205"/>
      <c r="U960" s="205"/>
      <c r="V960" s="205"/>
      <c r="W960" s="205"/>
      <c r="X960" s="205"/>
    </row>
    <row r="961" spans="1:24" ht="13.2">
      <c r="A961" s="205"/>
      <c r="B961" s="205"/>
      <c r="C961" s="205"/>
      <c r="D961" s="205"/>
      <c r="E961" s="205"/>
      <c r="F961" s="205"/>
      <c r="G961" s="205"/>
      <c r="H961" s="205"/>
      <c r="I961" s="205"/>
      <c r="J961" s="205"/>
      <c r="K961" s="205"/>
      <c r="L961" s="205"/>
      <c r="M961" s="205"/>
      <c r="N961" s="205"/>
      <c r="O961" s="205"/>
      <c r="P961" s="205"/>
      <c r="Q961" s="205"/>
      <c r="R961" s="205"/>
      <c r="S961" s="205"/>
      <c r="T961" s="205"/>
      <c r="U961" s="205"/>
      <c r="V961" s="205"/>
      <c r="W961" s="205"/>
      <c r="X961" s="205"/>
    </row>
    <row r="962" spans="1:24" ht="13.2">
      <c r="A962" s="205"/>
      <c r="B962" s="205"/>
      <c r="C962" s="205"/>
      <c r="D962" s="205"/>
      <c r="E962" s="205"/>
      <c r="F962" s="205"/>
      <c r="G962" s="205"/>
      <c r="H962" s="205"/>
      <c r="I962" s="205"/>
      <c r="J962" s="205"/>
      <c r="K962" s="205"/>
      <c r="L962" s="205"/>
      <c r="M962" s="205"/>
      <c r="N962" s="205"/>
      <c r="O962" s="205"/>
      <c r="P962" s="205"/>
      <c r="Q962" s="205"/>
      <c r="R962" s="205"/>
      <c r="S962" s="205"/>
      <c r="T962" s="205"/>
      <c r="U962" s="205"/>
      <c r="V962" s="205"/>
      <c r="W962" s="205"/>
      <c r="X962" s="205"/>
    </row>
    <row r="963" spans="1:24" ht="13.2">
      <c r="A963" s="205"/>
      <c r="B963" s="205"/>
      <c r="C963" s="205"/>
      <c r="D963" s="205"/>
      <c r="E963" s="205"/>
      <c r="F963" s="205"/>
      <c r="G963" s="205"/>
      <c r="H963" s="205"/>
      <c r="I963" s="205"/>
      <c r="J963" s="205"/>
      <c r="K963" s="205"/>
      <c r="L963" s="205"/>
      <c r="M963" s="205"/>
      <c r="N963" s="205"/>
      <c r="O963" s="205"/>
      <c r="P963" s="205"/>
      <c r="Q963" s="205"/>
      <c r="R963" s="205"/>
      <c r="S963" s="205"/>
      <c r="T963" s="205"/>
      <c r="U963" s="205"/>
      <c r="V963" s="205"/>
      <c r="W963" s="205"/>
      <c r="X963" s="205"/>
    </row>
    <row r="964" spans="1:24" ht="13.2">
      <c r="A964" s="205"/>
      <c r="B964" s="205"/>
      <c r="C964" s="205"/>
      <c r="D964" s="205"/>
      <c r="E964" s="205"/>
      <c r="F964" s="205"/>
      <c r="G964" s="205"/>
      <c r="H964" s="205"/>
      <c r="I964" s="205"/>
      <c r="J964" s="205"/>
      <c r="K964" s="205"/>
      <c r="L964" s="205"/>
      <c r="M964" s="205"/>
      <c r="N964" s="205"/>
      <c r="O964" s="205"/>
      <c r="P964" s="205"/>
      <c r="Q964" s="205"/>
      <c r="R964" s="205"/>
      <c r="S964" s="205"/>
      <c r="T964" s="205"/>
      <c r="U964" s="205"/>
      <c r="V964" s="205"/>
      <c r="W964" s="205"/>
      <c r="X964" s="205"/>
    </row>
    <row r="965" spans="1:24" ht="13.2">
      <c r="A965" s="205"/>
      <c r="B965" s="205"/>
      <c r="C965" s="205"/>
      <c r="D965" s="205"/>
      <c r="E965" s="205"/>
      <c r="F965" s="205"/>
      <c r="G965" s="205"/>
      <c r="H965" s="205"/>
      <c r="I965" s="205"/>
      <c r="J965" s="205"/>
      <c r="K965" s="205"/>
      <c r="L965" s="205"/>
      <c r="M965" s="205"/>
      <c r="N965" s="205"/>
      <c r="O965" s="205"/>
      <c r="P965" s="205"/>
      <c r="Q965" s="205"/>
      <c r="R965" s="205"/>
      <c r="S965" s="205"/>
      <c r="T965" s="205"/>
      <c r="U965" s="205"/>
      <c r="V965" s="205"/>
      <c r="W965" s="205"/>
      <c r="X965" s="205"/>
    </row>
    <row r="966" spans="1:24" ht="13.2">
      <c r="A966" s="205"/>
      <c r="B966" s="205"/>
      <c r="C966" s="205"/>
      <c r="D966" s="205"/>
      <c r="E966" s="205"/>
      <c r="F966" s="205"/>
      <c r="G966" s="205"/>
      <c r="H966" s="205"/>
      <c r="I966" s="205"/>
      <c r="J966" s="205"/>
      <c r="K966" s="205"/>
      <c r="L966" s="205"/>
      <c r="M966" s="205"/>
      <c r="N966" s="205"/>
      <c r="O966" s="205"/>
      <c r="P966" s="205"/>
      <c r="Q966" s="205"/>
      <c r="R966" s="205"/>
      <c r="S966" s="205"/>
      <c r="T966" s="205"/>
      <c r="U966" s="205"/>
      <c r="V966" s="205"/>
      <c r="W966" s="205"/>
      <c r="X966" s="205"/>
    </row>
    <row r="967" spans="1:24" ht="13.2">
      <c r="A967" s="205"/>
      <c r="B967" s="205"/>
      <c r="C967" s="205"/>
      <c r="D967" s="205"/>
      <c r="E967" s="205"/>
      <c r="F967" s="205"/>
      <c r="G967" s="205"/>
      <c r="H967" s="205"/>
      <c r="I967" s="205"/>
      <c r="J967" s="205"/>
      <c r="K967" s="205"/>
      <c r="L967" s="205"/>
      <c r="M967" s="205"/>
      <c r="N967" s="205"/>
      <c r="O967" s="205"/>
      <c r="P967" s="205"/>
      <c r="Q967" s="205"/>
      <c r="R967" s="205"/>
      <c r="S967" s="205"/>
      <c r="T967" s="205"/>
      <c r="U967" s="205"/>
      <c r="V967" s="205"/>
      <c r="W967" s="205"/>
      <c r="X967" s="205"/>
    </row>
    <row r="968" spans="1:24" ht="13.2">
      <c r="A968" s="205"/>
      <c r="B968" s="205"/>
      <c r="C968" s="205"/>
      <c r="D968" s="205"/>
      <c r="E968" s="205"/>
      <c r="F968" s="205"/>
      <c r="G968" s="205"/>
      <c r="H968" s="205"/>
      <c r="I968" s="205"/>
      <c r="J968" s="205"/>
      <c r="K968" s="205"/>
      <c r="L968" s="205"/>
      <c r="M968" s="205"/>
      <c r="N968" s="205"/>
      <c r="O968" s="205"/>
      <c r="P968" s="205"/>
      <c r="Q968" s="205"/>
      <c r="R968" s="205"/>
      <c r="S968" s="205"/>
      <c r="T968" s="205"/>
      <c r="U968" s="205"/>
      <c r="V968" s="205"/>
      <c r="W968" s="205"/>
      <c r="X968" s="205"/>
    </row>
    <row r="969" spans="1:24" ht="13.2">
      <c r="A969" s="205"/>
      <c r="B969" s="205"/>
      <c r="C969" s="205"/>
      <c r="D969" s="205"/>
      <c r="E969" s="205"/>
      <c r="F969" s="205"/>
      <c r="G969" s="205"/>
      <c r="H969" s="205"/>
      <c r="I969" s="205"/>
      <c r="J969" s="205"/>
      <c r="K969" s="205"/>
      <c r="L969" s="205"/>
      <c r="M969" s="205"/>
      <c r="N969" s="205"/>
      <c r="O969" s="205"/>
      <c r="P969" s="205"/>
      <c r="Q969" s="205"/>
      <c r="R969" s="205"/>
      <c r="S969" s="205"/>
      <c r="T969" s="205"/>
      <c r="U969" s="205"/>
      <c r="V969" s="205"/>
      <c r="W969" s="205"/>
      <c r="X969" s="205"/>
    </row>
    <row r="970" spans="1:24" ht="13.2">
      <c r="A970" s="205"/>
      <c r="B970" s="205"/>
      <c r="C970" s="205"/>
      <c r="D970" s="205"/>
      <c r="E970" s="205"/>
      <c r="F970" s="205"/>
      <c r="G970" s="205"/>
      <c r="H970" s="205"/>
      <c r="I970" s="205"/>
      <c r="J970" s="205"/>
      <c r="K970" s="205"/>
      <c r="L970" s="205"/>
      <c r="M970" s="205"/>
      <c r="N970" s="205"/>
      <c r="O970" s="205"/>
      <c r="P970" s="205"/>
      <c r="Q970" s="205"/>
      <c r="R970" s="205"/>
      <c r="S970" s="205"/>
      <c r="T970" s="205"/>
      <c r="U970" s="205"/>
      <c r="V970" s="205"/>
      <c r="W970" s="205"/>
      <c r="X970" s="205"/>
    </row>
    <row r="971" spans="1:24" ht="13.2">
      <c r="A971" s="205"/>
      <c r="B971" s="205"/>
      <c r="C971" s="205"/>
      <c r="D971" s="205"/>
      <c r="E971" s="205"/>
      <c r="F971" s="205"/>
      <c r="G971" s="205"/>
      <c r="H971" s="205"/>
      <c r="I971" s="205"/>
      <c r="J971" s="205"/>
      <c r="K971" s="205"/>
      <c r="L971" s="205"/>
      <c r="M971" s="205"/>
      <c r="N971" s="205"/>
      <c r="O971" s="205"/>
      <c r="P971" s="205"/>
      <c r="Q971" s="205"/>
      <c r="R971" s="205"/>
      <c r="S971" s="205"/>
      <c r="T971" s="205"/>
      <c r="U971" s="205"/>
      <c r="V971" s="205"/>
      <c r="W971" s="205"/>
      <c r="X971" s="205"/>
    </row>
    <row r="972" spans="1:24" ht="13.2">
      <c r="A972" s="205"/>
      <c r="B972" s="205"/>
      <c r="C972" s="205"/>
      <c r="D972" s="205"/>
      <c r="E972" s="205"/>
      <c r="F972" s="205"/>
      <c r="G972" s="205"/>
      <c r="H972" s="205"/>
      <c r="I972" s="205"/>
      <c r="J972" s="205"/>
      <c r="K972" s="205"/>
      <c r="L972" s="205"/>
      <c r="M972" s="205"/>
      <c r="N972" s="205"/>
      <c r="O972" s="205"/>
      <c r="P972" s="205"/>
      <c r="Q972" s="205"/>
      <c r="R972" s="205"/>
      <c r="S972" s="205"/>
      <c r="T972" s="205"/>
      <c r="U972" s="205"/>
      <c r="V972" s="205"/>
      <c r="W972" s="205"/>
      <c r="X972" s="205"/>
    </row>
    <row r="973" spans="1:24" ht="13.2">
      <c r="A973" s="205"/>
      <c r="B973" s="205"/>
      <c r="C973" s="205"/>
      <c r="D973" s="205"/>
      <c r="E973" s="205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</row>
    <row r="974" spans="1:24" ht="13.2">
      <c r="A974" s="205"/>
      <c r="B974" s="205"/>
      <c r="C974" s="205"/>
      <c r="D974" s="205"/>
      <c r="E974" s="205"/>
      <c r="F974" s="205"/>
      <c r="G974" s="205"/>
      <c r="H974" s="205"/>
      <c r="I974" s="205"/>
      <c r="J974" s="205"/>
      <c r="K974" s="205"/>
      <c r="L974" s="205"/>
      <c r="M974" s="205"/>
      <c r="N974" s="205"/>
      <c r="O974" s="205"/>
      <c r="P974" s="205"/>
      <c r="Q974" s="205"/>
      <c r="R974" s="205"/>
      <c r="S974" s="205"/>
      <c r="T974" s="205"/>
      <c r="U974" s="205"/>
      <c r="V974" s="205"/>
      <c r="W974" s="205"/>
      <c r="X974" s="205"/>
    </row>
    <row r="975" spans="1:24" ht="13.2">
      <c r="A975" s="205"/>
      <c r="B975" s="205"/>
      <c r="C975" s="205"/>
      <c r="D975" s="205"/>
      <c r="E975" s="205"/>
      <c r="F975" s="205"/>
      <c r="G975" s="205"/>
      <c r="H975" s="205"/>
      <c r="I975" s="205"/>
      <c r="J975" s="205"/>
      <c r="K975" s="205"/>
      <c r="L975" s="205"/>
      <c r="M975" s="205"/>
      <c r="N975" s="205"/>
      <c r="O975" s="205"/>
      <c r="P975" s="205"/>
      <c r="Q975" s="205"/>
      <c r="R975" s="205"/>
      <c r="S975" s="205"/>
      <c r="T975" s="205"/>
      <c r="U975" s="205"/>
      <c r="V975" s="205"/>
      <c r="W975" s="205"/>
      <c r="X975" s="205"/>
    </row>
    <row r="976" spans="1:24" ht="13.2">
      <c r="A976" s="205"/>
      <c r="B976" s="205"/>
      <c r="C976" s="205"/>
      <c r="D976" s="205"/>
      <c r="E976" s="205"/>
      <c r="F976" s="205"/>
      <c r="G976" s="205"/>
      <c r="H976" s="205"/>
      <c r="I976" s="205"/>
      <c r="J976" s="205"/>
      <c r="K976" s="205"/>
      <c r="L976" s="205"/>
      <c r="M976" s="205"/>
      <c r="N976" s="205"/>
      <c r="O976" s="205"/>
      <c r="P976" s="205"/>
      <c r="Q976" s="205"/>
      <c r="R976" s="205"/>
      <c r="S976" s="205"/>
      <c r="T976" s="205"/>
      <c r="U976" s="205"/>
      <c r="V976" s="205"/>
      <c r="W976" s="205"/>
      <c r="X976" s="205"/>
    </row>
    <row r="977" spans="1:24" ht="13.2">
      <c r="A977" s="205"/>
      <c r="B977" s="205"/>
      <c r="C977" s="205"/>
      <c r="D977" s="205"/>
      <c r="E977" s="205"/>
      <c r="F977" s="205"/>
      <c r="G977" s="205"/>
      <c r="H977" s="205"/>
      <c r="I977" s="205"/>
      <c r="J977" s="205"/>
      <c r="K977" s="205"/>
      <c r="L977" s="205"/>
      <c r="M977" s="205"/>
      <c r="N977" s="205"/>
      <c r="O977" s="205"/>
      <c r="P977" s="205"/>
      <c r="Q977" s="205"/>
      <c r="R977" s="205"/>
      <c r="S977" s="205"/>
      <c r="T977" s="205"/>
      <c r="U977" s="205"/>
      <c r="V977" s="205"/>
      <c r="W977" s="205"/>
      <c r="X977" s="205"/>
    </row>
    <row r="978" spans="1:24" ht="13.2">
      <c r="A978" s="205"/>
      <c r="B978" s="205"/>
      <c r="C978" s="205"/>
      <c r="D978" s="205"/>
      <c r="E978" s="205"/>
      <c r="F978" s="205"/>
      <c r="G978" s="205"/>
      <c r="H978" s="205"/>
      <c r="I978" s="205"/>
      <c r="J978" s="205"/>
      <c r="K978" s="205"/>
      <c r="L978" s="205"/>
      <c r="M978" s="205"/>
      <c r="N978" s="205"/>
      <c r="O978" s="205"/>
      <c r="P978" s="205"/>
      <c r="Q978" s="205"/>
      <c r="R978" s="205"/>
      <c r="S978" s="205"/>
      <c r="T978" s="205"/>
      <c r="U978" s="205"/>
      <c r="V978" s="205"/>
      <c r="W978" s="205"/>
      <c r="X978" s="205"/>
    </row>
    <row r="979" spans="1:24" ht="13.2">
      <c r="A979" s="205"/>
      <c r="B979" s="205"/>
      <c r="C979" s="205"/>
      <c r="D979" s="205"/>
      <c r="E979" s="205"/>
      <c r="F979" s="205"/>
      <c r="G979" s="205"/>
      <c r="H979" s="205"/>
      <c r="I979" s="205"/>
      <c r="J979" s="205"/>
      <c r="K979" s="205"/>
      <c r="L979" s="205"/>
      <c r="M979" s="205"/>
      <c r="N979" s="205"/>
      <c r="O979" s="205"/>
      <c r="P979" s="205"/>
      <c r="Q979" s="205"/>
      <c r="R979" s="205"/>
      <c r="S979" s="205"/>
      <c r="T979" s="205"/>
      <c r="U979" s="205"/>
      <c r="V979" s="205"/>
      <c r="W979" s="205"/>
      <c r="X979" s="205"/>
    </row>
    <row r="980" spans="1:24" ht="13.2">
      <c r="A980" s="205"/>
      <c r="B980" s="205"/>
      <c r="C980" s="205"/>
      <c r="D980" s="205"/>
      <c r="E980" s="205"/>
      <c r="F980" s="205"/>
      <c r="G980" s="205"/>
      <c r="H980" s="205"/>
      <c r="I980" s="205"/>
      <c r="J980" s="205"/>
      <c r="K980" s="205"/>
      <c r="L980" s="205"/>
      <c r="M980" s="205"/>
      <c r="N980" s="205"/>
      <c r="O980" s="205"/>
      <c r="P980" s="205"/>
      <c r="Q980" s="205"/>
      <c r="R980" s="205"/>
      <c r="S980" s="205"/>
      <c r="T980" s="205"/>
      <c r="U980" s="205"/>
      <c r="V980" s="205"/>
      <c r="W980" s="205"/>
      <c r="X980" s="205"/>
    </row>
    <row r="981" spans="1:24" ht="13.2">
      <c r="A981" s="205"/>
      <c r="B981" s="205"/>
      <c r="C981" s="205"/>
      <c r="D981" s="205"/>
      <c r="E981" s="205"/>
      <c r="F981" s="205"/>
      <c r="G981" s="205"/>
      <c r="H981" s="205"/>
      <c r="I981" s="205"/>
      <c r="J981" s="205"/>
      <c r="K981" s="205"/>
      <c r="L981" s="205"/>
      <c r="M981" s="205"/>
      <c r="N981" s="205"/>
      <c r="O981" s="205"/>
      <c r="P981" s="205"/>
      <c r="Q981" s="205"/>
      <c r="R981" s="205"/>
      <c r="S981" s="205"/>
      <c r="T981" s="205"/>
      <c r="U981" s="205"/>
      <c r="V981" s="205"/>
      <c r="W981" s="205"/>
      <c r="X981" s="205"/>
    </row>
    <row r="982" spans="1:24" ht="13.2">
      <c r="A982" s="205"/>
      <c r="B982" s="205"/>
      <c r="C982" s="205"/>
      <c r="D982" s="205"/>
      <c r="E982" s="205"/>
      <c r="F982" s="205"/>
      <c r="G982" s="205"/>
      <c r="H982" s="205"/>
      <c r="I982" s="205"/>
      <c r="J982" s="205"/>
      <c r="K982" s="205"/>
      <c r="L982" s="205"/>
      <c r="M982" s="205"/>
      <c r="N982" s="205"/>
      <c r="O982" s="205"/>
      <c r="P982" s="205"/>
      <c r="Q982" s="205"/>
      <c r="R982" s="205"/>
      <c r="S982" s="205"/>
      <c r="T982" s="205"/>
      <c r="U982" s="205"/>
      <c r="V982" s="205"/>
      <c r="W982" s="205"/>
      <c r="X982" s="205"/>
    </row>
    <row r="983" spans="1:24" ht="13.2">
      <c r="A983" s="205"/>
      <c r="B983" s="205"/>
      <c r="C983" s="205"/>
      <c r="D983" s="205"/>
      <c r="E983" s="205"/>
      <c r="F983" s="205"/>
      <c r="G983" s="205"/>
      <c r="H983" s="205"/>
      <c r="I983" s="205"/>
      <c r="J983" s="205"/>
      <c r="K983" s="205"/>
      <c r="L983" s="205"/>
      <c r="M983" s="205"/>
      <c r="N983" s="205"/>
      <c r="O983" s="205"/>
      <c r="P983" s="205"/>
      <c r="Q983" s="205"/>
      <c r="R983" s="205"/>
      <c r="S983" s="205"/>
      <c r="T983" s="205"/>
      <c r="U983" s="205"/>
      <c r="V983" s="205"/>
      <c r="W983" s="205"/>
      <c r="X983" s="205"/>
    </row>
    <row r="984" spans="1:24" ht="13.2">
      <c r="A984" s="205"/>
      <c r="B984" s="205"/>
      <c r="C984" s="205"/>
      <c r="D984" s="205"/>
      <c r="E984" s="205"/>
      <c r="F984" s="205"/>
      <c r="G984" s="205"/>
      <c r="H984" s="205"/>
      <c r="I984" s="205"/>
      <c r="J984" s="205"/>
      <c r="K984" s="205"/>
      <c r="L984" s="205"/>
      <c r="M984" s="205"/>
      <c r="N984" s="205"/>
      <c r="O984" s="205"/>
      <c r="P984" s="205"/>
      <c r="Q984" s="205"/>
      <c r="R984" s="205"/>
      <c r="S984" s="205"/>
      <c r="T984" s="205"/>
      <c r="U984" s="205"/>
      <c r="V984" s="205"/>
      <c r="W984" s="205"/>
      <c r="X984" s="205"/>
    </row>
    <row r="985" spans="1:24" ht="13.2">
      <c r="A985" s="205"/>
      <c r="B985" s="205"/>
      <c r="C985" s="205"/>
      <c r="D985" s="205"/>
      <c r="E985" s="205"/>
      <c r="F985" s="205"/>
      <c r="G985" s="205"/>
      <c r="H985" s="205"/>
      <c r="I985" s="205"/>
      <c r="J985" s="205"/>
      <c r="K985" s="205"/>
      <c r="L985" s="205"/>
      <c r="M985" s="205"/>
      <c r="N985" s="205"/>
      <c r="O985" s="205"/>
      <c r="P985" s="205"/>
      <c r="Q985" s="205"/>
      <c r="R985" s="205"/>
      <c r="S985" s="205"/>
      <c r="T985" s="205"/>
      <c r="U985" s="205"/>
      <c r="V985" s="205"/>
      <c r="W985" s="205"/>
      <c r="X985" s="205"/>
    </row>
    <row r="986" spans="1:24" ht="13.2">
      <c r="A986" s="205"/>
      <c r="B986" s="205"/>
      <c r="C986" s="205"/>
      <c r="D986" s="205"/>
      <c r="E986" s="205"/>
      <c r="F986" s="205"/>
      <c r="G986" s="205"/>
      <c r="H986" s="205"/>
      <c r="I986" s="205"/>
      <c r="J986" s="205"/>
      <c r="K986" s="205"/>
      <c r="L986" s="205"/>
      <c r="M986" s="205"/>
      <c r="N986" s="205"/>
      <c r="O986" s="205"/>
      <c r="P986" s="205"/>
      <c r="Q986" s="205"/>
      <c r="R986" s="205"/>
      <c r="S986" s="205"/>
      <c r="T986" s="205"/>
      <c r="U986" s="205"/>
      <c r="V986" s="205"/>
      <c r="W986" s="205"/>
      <c r="X986" s="205"/>
    </row>
    <row r="987" spans="1:24" ht="13.2">
      <c r="A987" s="205"/>
      <c r="B987" s="205"/>
      <c r="C987" s="205"/>
      <c r="D987" s="205"/>
      <c r="E987" s="205"/>
      <c r="F987" s="205"/>
      <c r="G987" s="205"/>
      <c r="H987" s="205"/>
      <c r="I987" s="205"/>
      <c r="J987" s="205"/>
      <c r="K987" s="205"/>
      <c r="L987" s="205"/>
      <c r="M987" s="205"/>
      <c r="N987" s="205"/>
      <c r="O987" s="205"/>
      <c r="P987" s="205"/>
      <c r="Q987" s="205"/>
      <c r="R987" s="205"/>
      <c r="S987" s="205"/>
      <c r="T987" s="205"/>
      <c r="U987" s="205"/>
      <c r="V987" s="205"/>
      <c r="W987" s="205"/>
      <c r="X987" s="205"/>
    </row>
    <row r="988" spans="1:24" ht="13.2">
      <c r="A988" s="205"/>
      <c r="B988" s="205"/>
      <c r="C988" s="205"/>
      <c r="D988" s="205"/>
      <c r="E988" s="205"/>
      <c r="F988" s="205"/>
      <c r="G988" s="205"/>
      <c r="H988" s="205"/>
      <c r="I988" s="205"/>
      <c r="J988" s="205"/>
      <c r="K988" s="205"/>
      <c r="L988" s="205"/>
      <c r="M988" s="205"/>
      <c r="N988" s="205"/>
      <c r="O988" s="205"/>
      <c r="P988" s="205"/>
      <c r="Q988" s="205"/>
      <c r="R988" s="205"/>
      <c r="S988" s="205"/>
      <c r="T988" s="205"/>
      <c r="U988" s="205"/>
      <c r="V988" s="205"/>
      <c r="W988" s="205"/>
      <c r="X988" s="205"/>
    </row>
    <row r="989" spans="1:24" ht="13.2">
      <c r="A989" s="205"/>
      <c r="B989" s="205"/>
      <c r="C989" s="205"/>
      <c r="D989" s="205"/>
      <c r="E989" s="205"/>
      <c r="F989" s="205"/>
      <c r="G989" s="205"/>
      <c r="H989" s="205"/>
      <c r="I989" s="205"/>
      <c r="J989" s="205"/>
      <c r="K989" s="205"/>
      <c r="L989" s="205"/>
      <c r="M989" s="205"/>
      <c r="N989" s="205"/>
      <c r="O989" s="205"/>
      <c r="P989" s="205"/>
      <c r="Q989" s="205"/>
      <c r="R989" s="205"/>
      <c r="S989" s="205"/>
      <c r="T989" s="205"/>
      <c r="U989" s="205"/>
      <c r="V989" s="205"/>
      <c r="W989" s="205"/>
      <c r="X989" s="205"/>
    </row>
    <row r="990" spans="1:24" ht="13.2">
      <c r="A990" s="205"/>
      <c r="B990" s="205"/>
      <c r="C990" s="205"/>
      <c r="D990" s="205"/>
      <c r="E990" s="205"/>
      <c r="F990" s="205"/>
      <c r="G990" s="205"/>
      <c r="H990" s="205"/>
      <c r="I990" s="205"/>
      <c r="J990" s="205"/>
      <c r="K990" s="205"/>
      <c r="L990" s="205"/>
      <c r="M990" s="205"/>
      <c r="N990" s="205"/>
      <c r="O990" s="205"/>
      <c r="P990" s="205"/>
      <c r="Q990" s="205"/>
      <c r="R990" s="205"/>
      <c r="S990" s="205"/>
      <c r="T990" s="205"/>
      <c r="U990" s="205"/>
      <c r="V990" s="205"/>
      <c r="W990" s="205"/>
      <c r="X990" s="205"/>
    </row>
    <row r="991" spans="1:24" ht="13.2">
      <c r="A991" s="205"/>
      <c r="B991" s="205"/>
      <c r="C991" s="205"/>
      <c r="D991" s="205"/>
      <c r="E991" s="205"/>
      <c r="F991" s="205"/>
      <c r="G991" s="205"/>
      <c r="H991" s="205"/>
      <c r="I991" s="205"/>
      <c r="J991" s="205"/>
      <c r="K991" s="205"/>
      <c r="L991" s="205"/>
      <c r="M991" s="205"/>
      <c r="N991" s="205"/>
      <c r="O991" s="205"/>
      <c r="P991" s="205"/>
      <c r="Q991" s="205"/>
      <c r="R991" s="205"/>
      <c r="S991" s="205"/>
      <c r="T991" s="205"/>
      <c r="U991" s="205"/>
      <c r="V991" s="205"/>
      <c r="W991" s="205"/>
      <c r="X991" s="205"/>
    </row>
    <row r="992" spans="1:24" ht="13.2">
      <c r="A992" s="205"/>
      <c r="B992" s="205"/>
      <c r="C992" s="205"/>
      <c r="D992" s="205"/>
      <c r="E992" s="205"/>
      <c r="F992" s="205"/>
      <c r="G992" s="205"/>
      <c r="H992" s="205"/>
      <c r="I992" s="205"/>
      <c r="J992" s="205"/>
      <c r="K992" s="205"/>
      <c r="L992" s="205"/>
      <c r="M992" s="205"/>
      <c r="N992" s="205"/>
      <c r="O992" s="205"/>
      <c r="P992" s="205"/>
      <c r="Q992" s="205"/>
      <c r="R992" s="205"/>
      <c r="S992" s="205"/>
      <c r="T992" s="205"/>
      <c r="U992" s="205"/>
      <c r="V992" s="205"/>
      <c r="W992" s="205"/>
      <c r="X992" s="205"/>
    </row>
    <row r="993" spans="1:24" ht="13.2">
      <c r="A993" s="205"/>
      <c r="B993" s="205"/>
      <c r="C993" s="205"/>
      <c r="D993" s="205"/>
      <c r="E993" s="205"/>
      <c r="F993" s="205"/>
      <c r="G993" s="205"/>
      <c r="H993" s="205"/>
      <c r="I993" s="205"/>
      <c r="J993" s="205"/>
      <c r="K993" s="205"/>
      <c r="L993" s="205"/>
      <c r="M993" s="205"/>
      <c r="N993" s="205"/>
      <c r="O993" s="205"/>
      <c r="P993" s="205"/>
      <c r="Q993" s="205"/>
      <c r="R993" s="205"/>
      <c r="S993" s="205"/>
      <c r="T993" s="205"/>
      <c r="U993" s="205"/>
      <c r="V993" s="205"/>
      <c r="W993" s="205"/>
      <c r="X993" s="205"/>
    </row>
    <row r="994" spans="1:24" ht="13.2">
      <c r="A994" s="205"/>
      <c r="B994" s="205"/>
      <c r="C994" s="205"/>
      <c r="D994" s="205"/>
      <c r="E994" s="205"/>
      <c r="F994" s="205"/>
      <c r="G994" s="205"/>
      <c r="H994" s="205"/>
      <c r="I994" s="205"/>
      <c r="J994" s="205"/>
      <c r="K994" s="205"/>
      <c r="L994" s="205"/>
      <c r="M994" s="205"/>
      <c r="N994" s="205"/>
      <c r="O994" s="205"/>
      <c r="P994" s="205"/>
      <c r="Q994" s="205"/>
      <c r="R994" s="205"/>
      <c r="S994" s="205"/>
      <c r="T994" s="205"/>
      <c r="U994" s="205"/>
      <c r="V994" s="205"/>
      <c r="W994" s="205"/>
      <c r="X994" s="205"/>
    </row>
    <row r="995" spans="1:24" ht="13.2">
      <c r="A995" s="205"/>
      <c r="B995" s="205"/>
      <c r="C995" s="205"/>
      <c r="D995" s="205"/>
      <c r="E995" s="205"/>
      <c r="F995" s="205"/>
      <c r="G995" s="205"/>
      <c r="H995" s="205"/>
      <c r="I995" s="205"/>
      <c r="J995" s="205"/>
      <c r="K995" s="205"/>
      <c r="L995" s="205"/>
      <c r="M995" s="205"/>
      <c r="N995" s="205"/>
      <c r="O995" s="205"/>
      <c r="P995" s="205"/>
      <c r="Q995" s="205"/>
      <c r="R995" s="205"/>
      <c r="S995" s="205"/>
      <c r="T995" s="205"/>
      <c r="U995" s="205"/>
      <c r="V995" s="205"/>
      <c r="W995" s="205"/>
      <c r="X995" s="205"/>
    </row>
    <row r="996" spans="1:24" ht="13.2">
      <c r="A996" s="205"/>
      <c r="B996" s="205"/>
      <c r="C996" s="205"/>
      <c r="D996" s="205"/>
      <c r="E996" s="205"/>
      <c r="F996" s="205"/>
      <c r="G996" s="205"/>
      <c r="H996" s="205"/>
      <c r="I996" s="205"/>
      <c r="J996" s="205"/>
      <c r="K996" s="205"/>
      <c r="L996" s="205"/>
      <c r="M996" s="205"/>
      <c r="N996" s="205"/>
      <c r="O996" s="205"/>
      <c r="P996" s="205"/>
      <c r="Q996" s="205"/>
      <c r="R996" s="205"/>
      <c r="S996" s="205"/>
      <c r="T996" s="205"/>
      <c r="U996" s="205"/>
      <c r="V996" s="205"/>
      <c r="W996" s="205"/>
      <c r="X996" s="205"/>
    </row>
    <row r="997" spans="1:24" ht="13.2">
      <c r="A997" s="205"/>
      <c r="B997" s="205"/>
      <c r="C997" s="205"/>
      <c r="D997" s="205"/>
      <c r="E997" s="205"/>
      <c r="F997" s="205"/>
      <c r="G997" s="205"/>
      <c r="H997" s="205"/>
      <c r="I997" s="205"/>
      <c r="J997" s="205"/>
      <c r="K997" s="205"/>
      <c r="L997" s="205"/>
      <c r="M997" s="205"/>
      <c r="N997" s="205"/>
      <c r="O997" s="205"/>
      <c r="P997" s="205"/>
      <c r="Q997" s="205"/>
      <c r="R997" s="205"/>
      <c r="S997" s="205"/>
      <c r="T997" s="205"/>
      <c r="U997" s="205"/>
      <c r="V997" s="205"/>
      <c r="W997" s="205"/>
      <c r="X997" s="205"/>
    </row>
    <row r="998" spans="1:24" ht="13.2">
      <c r="A998" s="205"/>
      <c r="B998" s="205"/>
      <c r="C998" s="205"/>
      <c r="D998" s="205"/>
      <c r="E998" s="205"/>
      <c r="F998" s="205"/>
      <c r="G998" s="205"/>
      <c r="H998" s="205"/>
      <c r="I998" s="205"/>
      <c r="J998" s="205"/>
      <c r="K998" s="205"/>
      <c r="L998" s="205"/>
      <c r="M998" s="205"/>
      <c r="N998" s="205"/>
      <c r="O998" s="205"/>
      <c r="P998" s="205"/>
      <c r="Q998" s="205"/>
      <c r="R998" s="205"/>
      <c r="S998" s="205"/>
      <c r="T998" s="205"/>
      <c r="U998" s="205"/>
      <c r="V998" s="205"/>
      <c r="W998" s="205"/>
      <c r="X998" s="205"/>
    </row>
    <row r="999" spans="1:24" ht="13.2">
      <c r="A999" s="205"/>
      <c r="B999" s="205"/>
      <c r="C999" s="205"/>
      <c r="D999" s="205"/>
      <c r="E999" s="205"/>
      <c r="F999" s="205"/>
      <c r="G999" s="205"/>
      <c r="H999" s="205"/>
      <c r="I999" s="205"/>
      <c r="J999" s="205"/>
      <c r="K999" s="205"/>
      <c r="L999" s="205"/>
      <c r="M999" s="205"/>
      <c r="N999" s="205"/>
      <c r="O999" s="205"/>
      <c r="P999" s="205"/>
      <c r="Q999" s="205"/>
      <c r="R999" s="205"/>
      <c r="S999" s="205"/>
      <c r="T999" s="205"/>
      <c r="U999" s="205"/>
      <c r="V999" s="205"/>
      <c r="W999" s="205"/>
      <c r="X999" s="205"/>
    </row>
    <row r="1000" spans="1:24" ht="13.2">
      <c r="A1000" s="205"/>
      <c r="B1000" s="205"/>
      <c r="C1000" s="205"/>
      <c r="D1000" s="205"/>
      <c r="E1000" s="205"/>
      <c r="F1000" s="205"/>
      <c r="G1000" s="205"/>
      <c r="H1000" s="205"/>
      <c r="I1000" s="205"/>
      <c r="J1000" s="205"/>
      <c r="K1000" s="205"/>
      <c r="L1000" s="205"/>
      <c r="M1000" s="205"/>
      <c r="N1000" s="205"/>
      <c r="O1000" s="205"/>
      <c r="P1000" s="205"/>
      <c r="Q1000" s="205"/>
      <c r="R1000" s="205"/>
      <c r="S1000" s="205"/>
      <c r="T1000" s="205"/>
      <c r="U1000" s="205"/>
      <c r="V1000" s="205"/>
      <c r="W1000" s="205"/>
      <c r="X1000" s="205"/>
    </row>
  </sheetData>
  <mergeCells count="15">
    <mergeCell ref="A88:G88"/>
    <mergeCell ref="A95:G95"/>
    <mergeCell ref="L103:P103"/>
    <mergeCell ref="A1:B1"/>
    <mergeCell ref="D1:E1"/>
    <mergeCell ref="A24:G24"/>
    <mergeCell ref="K30:O30"/>
    <mergeCell ref="A31:G31"/>
    <mergeCell ref="A41:B41"/>
    <mergeCell ref="G41:H41"/>
    <mergeCell ref="D41:E41"/>
    <mergeCell ref="A47:G47"/>
    <mergeCell ref="A54:G54"/>
    <mergeCell ref="A69:B69"/>
    <mergeCell ref="D69:E69"/>
  </mergeCells>
  <hyperlinks>
    <hyperlink ref="K1" r:id="rId1" xr:uid="{00000000-0004-0000-09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00"/>
    <outlinePr summaryBelow="0" summaryRight="0"/>
  </sheetPr>
  <dimension ref="A1:G3"/>
  <sheetViews>
    <sheetView workbookViewId="0"/>
  </sheetViews>
  <sheetFormatPr defaultColWidth="12.6640625" defaultRowHeight="15.75" customHeight="1"/>
  <sheetData>
    <row r="1" spans="1:7" ht="15.75" customHeight="1">
      <c r="A1" s="241" t="s">
        <v>1090</v>
      </c>
      <c r="B1" s="241" t="s">
        <v>1031</v>
      </c>
      <c r="C1" s="241" t="s">
        <v>1091</v>
      </c>
      <c r="D1" s="241" t="s">
        <v>1056</v>
      </c>
      <c r="E1" s="241" t="s">
        <v>1092</v>
      </c>
      <c r="F1" s="241" t="s">
        <v>1093</v>
      </c>
    </row>
    <row r="2" spans="1:7" ht="15.75" customHeight="1">
      <c r="A2" s="242" t="s">
        <v>986</v>
      </c>
      <c r="B2" s="243">
        <v>2670.4181779999999</v>
      </c>
      <c r="C2" s="243">
        <v>2059.9927670000002</v>
      </c>
      <c r="D2" s="243">
        <v>2964.8334749999999</v>
      </c>
      <c r="E2" s="243">
        <v>1983.6331990000001</v>
      </c>
      <c r="F2" s="243">
        <v>1475.62221</v>
      </c>
    </row>
    <row r="3" spans="1:7" ht="15.75" customHeight="1">
      <c r="A3" s="242" t="s">
        <v>988</v>
      </c>
      <c r="B3" s="243">
        <v>8485381.1999999993</v>
      </c>
      <c r="C3" s="243">
        <v>17363074</v>
      </c>
      <c r="D3" s="243">
        <v>3333006.4</v>
      </c>
      <c r="E3" s="243">
        <v>584373.80000000005</v>
      </c>
      <c r="F3" s="243">
        <v>21760073.920000002</v>
      </c>
      <c r="G3" s="2" t="s">
        <v>1094</v>
      </c>
    </row>
  </sheetData>
  <hyperlinks>
    <hyperlink ref="G3" r:id="rId1" xr:uid="{00000000-0004-0000-0A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00"/>
    <outlinePr summaryBelow="0" summaryRight="0"/>
  </sheetPr>
  <dimension ref="A1:F23"/>
  <sheetViews>
    <sheetView workbookViewId="0"/>
  </sheetViews>
  <sheetFormatPr defaultColWidth="12.6640625" defaultRowHeight="15.75" customHeight="1"/>
  <cols>
    <col min="1" max="1" width="15.77734375" customWidth="1"/>
    <col min="4" max="4" width="12.109375" customWidth="1"/>
  </cols>
  <sheetData>
    <row r="1" spans="1:6">
      <c r="A1" s="230" t="s">
        <v>143</v>
      </c>
      <c r="B1" s="230" t="s">
        <v>1095</v>
      </c>
      <c r="C1" s="230" t="s">
        <v>1096</v>
      </c>
      <c r="D1" s="95" t="s">
        <v>1097</v>
      </c>
      <c r="E1" s="230" t="s">
        <v>1098</v>
      </c>
      <c r="F1" s="230" t="s">
        <v>1099</v>
      </c>
    </row>
    <row r="2" spans="1:6">
      <c r="A2" s="205" t="s">
        <v>1100</v>
      </c>
      <c r="B2" s="205" t="s">
        <v>1101</v>
      </c>
      <c r="C2" s="244" t="s">
        <v>206</v>
      </c>
      <c r="D2" s="212" t="s">
        <v>1102</v>
      </c>
      <c r="E2" s="216">
        <v>13</v>
      </c>
      <c r="F2" s="205" t="s">
        <v>1103</v>
      </c>
    </row>
    <row r="3" spans="1:6">
      <c r="A3" s="205" t="s">
        <v>1100</v>
      </c>
      <c r="B3" s="205" t="s">
        <v>208</v>
      </c>
      <c r="C3" s="205" t="s">
        <v>255</v>
      </c>
      <c r="D3" s="216">
        <v>142</v>
      </c>
      <c r="E3" s="216">
        <v>3</v>
      </c>
      <c r="F3" s="205" t="s">
        <v>1104</v>
      </c>
    </row>
    <row r="4" spans="1:6">
      <c r="A4" s="205" t="s">
        <v>1105</v>
      </c>
      <c r="B4" s="205" t="s">
        <v>208</v>
      </c>
      <c r="C4" s="244" t="s">
        <v>258</v>
      </c>
      <c r="D4" s="212" t="s">
        <v>1102</v>
      </c>
      <c r="E4" s="216">
        <v>28</v>
      </c>
      <c r="F4" s="205" t="s">
        <v>1103</v>
      </c>
    </row>
    <row r="5" spans="1:6">
      <c r="A5" s="205" t="s">
        <v>289</v>
      </c>
      <c r="B5" s="205" t="s">
        <v>208</v>
      </c>
      <c r="C5" s="244" t="s">
        <v>258</v>
      </c>
      <c r="D5" s="212" t="s">
        <v>1102</v>
      </c>
      <c r="E5" s="216">
        <v>31</v>
      </c>
      <c r="F5" s="205" t="s">
        <v>1103</v>
      </c>
    </row>
    <row r="6" spans="1:6">
      <c r="A6" s="205" t="s">
        <v>289</v>
      </c>
      <c r="B6" s="205" t="s">
        <v>1101</v>
      </c>
      <c r="C6" s="244" t="s">
        <v>206</v>
      </c>
      <c r="D6" s="212" t="s">
        <v>1102</v>
      </c>
      <c r="E6" s="216">
        <v>30</v>
      </c>
      <c r="F6" s="205" t="s">
        <v>1103</v>
      </c>
    </row>
    <row r="7" spans="1:6">
      <c r="A7" s="205" t="s">
        <v>289</v>
      </c>
      <c r="B7" s="205" t="s">
        <v>182</v>
      </c>
      <c r="C7" s="244" t="s">
        <v>1106</v>
      </c>
      <c r="D7" s="212" t="s">
        <v>241</v>
      </c>
      <c r="E7" s="216">
        <v>21</v>
      </c>
      <c r="F7" s="205" t="s">
        <v>1107</v>
      </c>
    </row>
    <row r="8" spans="1:6">
      <c r="A8" s="205" t="s">
        <v>400</v>
      </c>
      <c r="B8" s="205" t="s">
        <v>208</v>
      </c>
      <c r="C8" s="244" t="s">
        <v>255</v>
      </c>
      <c r="D8" s="212" t="s">
        <v>241</v>
      </c>
      <c r="E8" s="216">
        <v>21</v>
      </c>
      <c r="F8" s="205" t="s">
        <v>1107</v>
      </c>
    </row>
    <row r="9" spans="1:6">
      <c r="A9" s="205" t="s">
        <v>400</v>
      </c>
      <c r="B9" s="205" t="s">
        <v>191</v>
      </c>
      <c r="C9" s="244" t="s">
        <v>1108</v>
      </c>
      <c r="D9" s="212">
        <v>142</v>
      </c>
      <c r="E9" s="216">
        <v>35</v>
      </c>
      <c r="F9" s="205" t="s">
        <v>1109</v>
      </c>
    </row>
    <row r="10" spans="1:6">
      <c r="A10" s="205" t="s">
        <v>1110</v>
      </c>
      <c r="B10" s="205" t="s">
        <v>1101</v>
      </c>
      <c r="C10" s="244" t="s">
        <v>206</v>
      </c>
      <c r="D10" s="212" t="s">
        <v>1102</v>
      </c>
      <c r="E10" s="216">
        <v>18</v>
      </c>
      <c r="F10" s="205" t="s">
        <v>1103</v>
      </c>
    </row>
    <row r="11" spans="1:6">
      <c r="A11" s="205" t="s">
        <v>1110</v>
      </c>
      <c r="B11" s="205" t="s">
        <v>208</v>
      </c>
      <c r="C11" s="244" t="s">
        <v>258</v>
      </c>
      <c r="D11" s="212" t="s">
        <v>1102</v>
      </c>
      <c r="E11" s="216">
        <v>41</v>
      </c>
      <c r="F11" s="205" t="s">
        <v>1103</v>
      </c>
    </row>
    <row r="12" spans="1:6">
      <c r="A12" s="205" t="s">
        <v>1110</v>
      </c>
      <c r="B12" s="205" t="s">
        <v>182</v>
      </c>
      <c r="C12" s="244" t="s">
        <v>1106</v>
      </c>
      <c r="D12" s="212" t="s">
        <v>241</v>
      </c>
      <c r="E12" s="216">
        <v>14</v>
      </c>
      <c r="F12" s="205" t="s">
        <v>1107</v>
      </c>
    </row>
    <row r="13" spans="1:6">
      <c r="A13" s="205" t="s">
        <v>594</v>
      </c>
      <c r="B13" s="205" t="s">
        <v>1101</v>
      </c>
      <c r="C13" s="205" t="s">
        <v>249</v>
      </c>
      <c r="D13" s="216">
        <v>142</v>
      </c>
      <c r="E13" s="216">
        <v>14</v>
      </c>
      <c r="F13" s="205" t="s">
        <v>1111</v>
      </c>
    </row>
    <row r="14" spans="1:6">
      <c r="A14" s="205" t="s">
        <v>1112</v>
      </c>
      <c r="B14" s="205" t="s">
        <v>208</v>
      </c>
      <c r="C14" s="244" t="s">
        <v>258</v>
      </c>
      <c r="D14" s="212" t="s">
        <v>1102</v>
      </c>
      <c r="E14" s="216">
        <v>35</v>
      </c>
      <c r="F14" s="205" t="s">
        <v>1103</v>
      </c>
    </row>
    <row r="15" spans="1:6">
      <c r="A15" s="205" t="s">
        <v>345</v>
      </c>
      <c r="B15" s="205" t="s">
        <v>208</v>
      </c>
      <c r="C15" s="244" t="s">
        <v>258</v>
      </c>
      <c r="D15" s="212" t="s">
        <v>241</v>
      </c>
      <c r="E15" s="216">
        <v>35</v>
      </c>
      <c r="F15" s="205" t="s">
        <v>1113</v>
      </c>
    </row>
    <row r="16" spans="1:6">
      <c r="A16" s="205" t="s">
        <v>275</v>
      </c>
      <c r="B16" s="205" t="s">
        <v>1101</v>
      </c>
      <c r="C16" s="244" t="s">
        <v>206</v>
      </c>
      <c r="D16" s="212" t="s">
        <v>1102</v>
      </c>
      <c r="E16" s="216">
        <v>6</v>
      </c>
      <c r="F16" s="205" t="s">
        <v>1103</v>
      </c>
    </row>
    <row r="17" spans="1:6">
      <c r="A17" s="205" t="s">
        <v>365</v>
      </c>
      <c r="B17" s="205" t="s">
        <v>208</v>
      </c>
      <c r="C17" s="244" t="s">
        <v>258</v>
      </c>
      <c r="D17" s="212" t="s">
        <v>241</v>
      </c>
      <c r="E17" s="216">
        <v>28</v>
      </c>
      <c r="F17" s="205" t="s">
        <v>1103</v>
      </c>
    </row>
    <row r="18" spans="1:6">
      <c r="A18" s="205" t="s">
        <v>702</v>
      </c>
      <c r="B18" s="205" t="s">
        <v>191</v>
      </c>
      <c r="C18" s="205" t="s">
        <v>1108</v>
      </c>
      <c r="D18" s="216">
        <v>142</v>
      </c>
      <c r="E18" s="216">
        <v>7</v>
      </c>
      <c r="F18" s="205" t="s">
        <v>1114</v>
      </c>
    </row>
    <row r="19" spans="1:6">
      <c r="A19" s="205" t="s">
        <v>702</v>
      </c>
      <c r="B19" s="205" t="s">
        <v>201</v>
      </c>
      <c r="C19" s="205" t="s">
        <v>249</v>
      </c>
      <c r="D19" s="216">
        <v>142</v>
      </c>
      <c r="E19" s="216">
        <v>7</v>
      </c>
      <c r="F19" s="205" t="s">
        <v>1115</v>
      </c>
    </row>
    <row r="20" spans="1:6">
      <c r="A20" s="205" t="s">
        <v>1116</v>
      </c>
      <c r="B20" s="205" t="s">
        <v>208</v>
      </c>
      <c r="C20" s="244" t="s">
        <v>258</v>
      </c>
      <c r="D20" s="212" t="s">
        <v>1102</v>
      </c>
      <c r="E20" s="216">
        <v>35</v>
      </c>
      <c r="F20" s="205" t="s">
        <v>1103</v>
      </c>
    </row>
    <row r="21" spans="1:6">
      <c r="A21" s="205" t="s">
        <v>376</v>
      </c>
      <c r="B21" s="205" t="s">
        <v>208</v>
      </c>
      <c r="C21" s="244" t="s">
        <v>258</v>
      </c>
      <c r="D21" s="212" t="s">
        <v>241</v>
      </c>
      <c r="E21" s="216">
        <v>35</v>
      </c>
      <c r="F21" s="205" t="s">
        <v>1113</v>
      </c>
    </row>
    <row r="22" spans="1:6">
      <c r="A22" s="205" t="s">
        <v>1117</v>
      </c>
      <c r="B22" s="205" t="s">
        <v>208</v>
      </c>
      <c r="C22" s="244" t="s">
        <v>258</v>
      </c>
      <c r="D22" s="212" t="s">
        <v>1102</v>
      </c>
      <c r="E22" s="216">
        <v>28</v>
      </c>
      <c r="F22" s="205" t="s">
        <v>1103</v>
      </c>
    </row>
    <row r="23" spans="1:6">
      <c r="A23" s="205" t="s">
        <v>698</v>
      </c>
      <c r="B23" s="205" t="s">
        <v>1101</v>
      </c>
      <c r="C23" s="205" t="s">
        <v>249</v>
      </c>
      <c r="D23" s="216">
        <v>142</v>
      </c>
      <c r="E23" s="216">
        <v>7</v>
      </c>
      <c r="F23" s="205" t="s">
        <v>1115</v>
      </c>
    </row>
  </sheetData>
  <autoFilter ref="A1:F23" xr:uid="{00000000-0009-0000-0000-00000B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00FF"/>
    <outlinePr summaryBelow="0" summaryRight="0"/>
  </sheetPr>
  <dimension ref="A1:R23"/>
  <sheetViews>
    <sheetView workbookViewId="0">
      <selection sqref="A1:B1"/>
    </sheetView>
  </sheetViews>
  <sheetFormatPr defaultColWidth="12.6640625" defaultRowHeight="15.75" customHeight="1"/>
  <sheetData>
    <row r="1" spans="1:18" ht="15.75" customHeight="1">
      <c r="A1" s="431" t="s">
        <v>1120</v>
      </c>
      <c r="B1" s="417"/>
      <c r="D1" s="432" t="s">
        <v>1121</v>
      </c>
      <c r="E1" s="419"/>
      <c r="F1" s="419"/>
      <c r="G1" s="419"/>
      <c r="H1" s="419"/>
      <c r="I1" s="417"/>
      <c r="Q1" s="431" t="s">
        <v>1122</v>
      </c>
      <c r="R1" s="417"/>
    </row>
    <row r="2" spans="1:18" ht="26.4">
      <c r="A2" s="277" t="s">
        <v>1123</v>
      </c>
      <c r="B2" s="278" t="s">
        <v>1065</v>
      </c>
      <c r="D2" s="227" t="s">
        <v>976</v>
      </c>
      <c r="E2" s="227" t="s">
        <v>977</v>
      </c>
      <c r="F2" s="228" t="s">
        <v>978</v>
      </c>
      <c r="G2" s="228" t="s">
        <v>979</v>
      </c>
      <c r="H2" s="227" t="s">
        <v>153</v>
      </c>
      <c r="I2" s="97" t="s">
        <v>980</v>
      </c>
      <c r="Q2" s="279" t="s">
        <v>1123</v>
      </c>
      <c r="R2" s="280" t="s">
        <v>1065</v>
      </c>
    </row>
    <row r="3" spans="1:18" ht="13.2">
      <c r="A3" s="281">
        <v>1</v>
      </c>
      <c r="B3" s="282">
        <v>1</v>
      </c>
      <c r="D3" s="123">
        <v>2</v>
      </c>
      <c r="E3" s="124">
        <v>1200</v>
      </c>
      <c r="F3" s="283">
        <f t="shared" ref="F3:F4" si="0">E3/D3</f>
        <v>600</v>
      </c>
      <c r="G3" s="124">
        <v>4</v>
      </c>
      <c r="H3" s="284">
        <f t="shared" ref="H3:H4" si="1">G3/20</f>
        <v>0.2</v>
      </c>
      <c r="I3" s="285">
        <f t="shared" ref="I3:I4" si="2">E3*G3</f>
        <v>4800</v>
      </c>
      <c r="Q3" s="211">
        <v>1</v>
      </c>
      <c r="R3" s="212">
        <v>3</v>
      </c>
    </row>
    <row r="4" spans="1:18" ht="13.2">
      <c r="A4" s="281">
        <v>2</v>
      </c>
      <c r="B4" s="282">
        <v>4</v>
      </c>
      <c r="D4" s="163">
        <v>3</v>
      </c>
      <c r="E4" s="164">
        <v>2300</v>
      </c>
      <c r="F4" s="286">
        <f t="shared" si="0"/>
        <v>766.66666666666663</v>
      </c>
      <c r="G4" s="164">
        <v>15</v>
      </c>
      <c r="H4" s="287">
        <f t="shared" si="1"/>
        <v>0.75</v>
      </c>
      <c r="I4" s="288">
        <f t="shared" si="2"/>
        <v>34500</v>
      </c>
      <c r="Q4" s="211">
        <v>2</v>
      </c>
      <c r="R4" s="212">
        <v>3</v>
      </c>
    </row>
    <row r="5" spans="1:18" ht="13.2">
      <c r="A5" s="281">
        <v>3</v>
      </c>
      <c r="B5" s="282">
        <v>7</v>
      </c>
      <c r="G5" s="289" t="s">
        <v>990</v>
      </c>
      <c r="H5" s="290">
        <f t="shared" ref="H5:I5" si="3">SUM(H2:H4)</f>
        <v>0.95</v>
      </c>
      <c r="I5" s="291">
        <f t="shared" si="3"/>
        <v>39300</v>
      </c>
      <c r="Q5" s="211">
        <v>3</v>
      </c>
      <c r="R5" s="212">
        <v>5</v>
      </c>
    </row>
    <row r="6" spans="1:18" ht="13.2">
      <c r="A6" s="281">
        <v>4</v>
      </c>
      <c r="B6" s="282">
        <v>3</v>
      </c>
      <c r="Q6" s="211">
        <v>4</v>
      </c>
      <c r="R6" s="212">
        <v>9</v>
      </c>
    </row>
    <row r="7" spans="1:18" ht="15.75" customHeight="1">
      <c r="A7" s="281">
        <v>5</v>
      </c>
      <c r="B7" s="282">
        <v>4</v>
      </c>
      <c r="D7" s="433" t="s">
        <v>1124</v>
      </c>
      <c r="E7" s="419"/>
      <c r="F7" s="419"/>
      <c r="G7" s="419"/>
      <c r="H7" s="419"/>
      <c r="I7" s="417"/>
      <c r="Q7" s="211">
        <v>5</v>
      </c>
      <c r="R7" s="212">
        <v>7</v>
      </c>
    </row>
    <row r="8" spans="1:18" ht="26.4">
      <c r="A8" s="281">
        <v>6</v>
      </c>
      <c r="B8" s="282">
        <v>1</v>
      </c>
      <c r="D8" s="227" t="s">
        <v>976</v>
      </c>
      <c r="E8" s="227" t="s">
        <v>977</v>
      </c>
      <c r="F8" s="228" t="s">
        <v>978</v>
      </c>
      <c r="G8" s="228" t="s">
        <v>979</v>
      </c>
      <c r="H8" s="227" t="s">
        <v>153</v>
      </c>
      <c r="I8" s="97" t="s">
        <v>980</v>
      </c>
      <c r="Q8" s="211">
        <v>6</v>
      </c>
      <c r="R8" s="212">
        <v>4</v>
      </c>
    </row>
    <row r="9" spans="1:18" ht="13.2">
      <c r="A9" s="292" t="s">
        <v>127</v>
      </c>
      <c r="B9" s="293">
        <v>20</v>
      </c>
      <c r="D9" s="123">
        <v>2</v>
      </c>
      <c r="E9" s="124">
        <v>1200</v>
      </c>
      <c r="F9" s="283">
        <f t="shared" ref="F9:F11" si="4">E9/D9</f>
        <v>600</v>
      </c>
      <c r="G9" s="124">
        <v>4</v>
      </c>
      <c r="H9" s="284">
        <f t="shared" ref="H9:H11" si="5">G9/20</f>
        <v>0.2</v>
      </c>
      <c r="I9" s="285">
        <f t="shared" ref="I9:I11" si="6">E9*G9</f>
        <v>4800</v>
      </c>
      <c r="Q9" s="211">
        <v>7</v>
      </c>
      <c r="R9" s="212">
        <v>5</v>
      </c>
    </row>
    <row r="10" spans="1:18" ht="13.2">
      <c r="D10" s="126">
        <v>3</v>
      </c>
      <c r="E10" s="5">
        <v>2500</v>
      </c>
      <c r="F10" s="294">
        <f t="shared" si="4"/>
        <v>833.33333333333337</v>
      </c>
      <c r="G10" s="5">
        <v>7</v>
      </c>
      <c r="H10" s="91">
        <f t="shared" si="5"/>
        <v>0.35</v>
      </c>
      <c r="I10" s="295">
        <f t="shared" si="6"/>
        <v>17500</v>
      </c>
      <c r="Q10" s="211">
        <v>8</v>
      </c>
      <c r="R10" s="212">
        <v>2</v>
      </c>
    </row>
    <row r="11" spans="1:18" ht="13.2">
      <c r="D11" s="163">
        <v>4</v>
      </c>
      <c r="E11" s="164">
        <v>4000</v>
      </c>
      <c r="F11" s="164">
        <f t="shared" si="4"/>
        <v>1000</v>
      </c>
      <c r="G11" s="164">
        <v>8</v>
      </c>
      <c r="H11" s="287">
        <f t="shared" si="5"/>
        <v>0.4</v>
      </c>
      <c r="I11" s="288">
        <f t="shared" si="6"/>
        <v>32000</v>
      </c>
      <c r="Q11" s="211">
        <v>9</v>
      </c>
      <c r="R11" s="212">
        <v>1</v>
      </c>
    </row>
    <row r="12" spans="1:18" ht="13.2">
      <c r="G12" s="289" t="s">
        <v>990</v>
      </c>
      <c r="H12" s="290">
        <f t="shared" ref="H12:I12" si="7">SUM(H9:H11)</f>
        <v>0.95000000000000007</v>
      </c>
      <c r="I12" s="291">
        <f t="shared" si="7"/>
        <v>54300</v>
      </c>
      <c r="Q12" s="211">
        <v>10</v>
      </c>
      <c r="R12" s="212">
        <v>2</v>
      </c>
    </row>
    <row r="13" spans="1:18" ht="13.2">
      <c r="Q13" s="211">
        <v>11</v>
      </c>
      <c r="R13" s="212">
        <v>2</v>
      </c>
    </row>
    <row r="14" spans="1:18" ht="13.2">
      <c r="Q14" s="211">
        <v>12</v>
      </c>
      <c r="R14" s="212">
        <v>4</v>
      </c>
    </row>
    <row r="15" spans="1:18" ht="13.2">
      <c r="Q15" s="211">
        <v>13</v>
      </c>
      <c r="R15" s="212">
        <v>3</v>
      </c>
    </row>
    <row r="16" spans="1:18" ht="13.2">
      <c r="Q16" s="211">
        <v>14</v>
      </c>
      <c r="R16" s="212">
        <v>1</v>
      </c>
    </row>
    <row r="17" spans="17:18" ht="13.2">
      <c r="Q17" s="211">
        <v>15</v>
      </c>
      <c r="R17" s="212">
        <v>4</v>
      </c>
    </row>
    <row r="18" spans="17:18" ht="13.2">
      <c r="Q18" s="211">
        <v>17</v>
      </c>
      <c r="R18" s="212">
        <v>3</v>
      </c>
    </row>
    <row r="19" spans="17:18" ht="13.2">
      <c r="Q19" s="211">
        <v>18</v>
      </c>
      <c r="R19" s="212">
        <v>1</v>
      </c>
    </row>
    <row r="20" spans="17:18" ht="13.2">
      <c r="Q20" s="211">
        <v>19</v>
      </c>
      <c r="R20" s="212">
        <v>2</v>
      </c>
    </row>
    <row r="21" spans="17:18" ht="13.2">
      <c r="Q21" s="211">
        <v>20</v>
      </c>
      <c r="R21" s="212">
        <v>2</v>
      </c>
    </row>
    <row r="22" spans="17:18" ht="13.2">
      <c r="Q22" s="211">
        <v>22</v>
      </c>
      <c r="R22" s="212">
        <v>1</v>
      </c>
    </row>
    <row r="23" spans="17:18" ht="13.2">
      <c r="Q23" s="214" t="s">
        <v>127</v>
      </c>
      <c r="R23" s="215">
        <v>64</v>
      </c>
    </row>
  </sheetData>
  <mergeCells count="4">
    <mergeCell ref="A1:B1"/>
    <mergeCell ref="D1:I1"/>
    <mergeCell ref="Q1:R1"/>
    <mergeCell ref="D7:I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00FF"/>
    <outlinePr summaryBelow="0" summaryRight="0"/>
  </sheetPr>
  <dimension ref="A1:BL58"/>
  <sheetViews>
    <sheetView showGridLines="0" workbookViewId="0">
      <selection activeCell="BK4" sqref="BK4"/>
    </sheetView>
  </sheetViews>
  <sheetFormatPr defaultColWidth="12.6640625" defaultRowHeight="15.75" customHeight="1" outlineLevelCol="1"/>
  <cols>
    <col min="2" max="16" width="12.6640625" customWidth="1" outlineLevel="1"/>
    <col min="17" max="17" width="12.6640625" collapsed="1"/>
    <col min="18" max="32" width="12.6640625" hidden="1" outlineLevel="1"/>
    <col min="33" max="33" width="12.6640625" collapsed="1"/>
    <col min="34" max="48" width="12.6640625" hidden="1" outlineLevel="1"/>
    <col min="49" max="49" width="12.6640625" collapsed="1"/>
    <col min="50" max="64" width="12.6640625" hidden="1" customWidth="1" outlineLevel="1"/>
  </cols>
  <sheetData>
    <row r="1" spans="1:63" ht="15.75" customHeight="1">
      <c r="A1" s="296" t="s">
        <v>1125</v>
      </c>
      <c r="B1" s="296"/>
      <c r="C1" s="434" t="s">
        <v>1126</v>
      </c>
      <c r="D1" s="417"/>
      <c r="Q1" s="296" t="s">
        <v>1127</v>
      </c>
      <c r="AG1" s="296" t="s">
        <v>1128</v>
      </c>
      <c r="AI1" s="434" t="s">
        <v>1129</v>
      </c>
      <c r="AJ1" s="417"/>
      <c r="AW1" s="296" t="s">
        <v>1130</v>
      </c>
      <c r="AY1" s="434" t="s">
        <v>1131</v>
      </c>
      <c r="AZ1" s="417"/>
    </row>
    <row r="2" spans="1:63" ht="15.75" customHeight="1">
      <c r="A2" s="297"/>
      <c r="B2" s="297"/>
      <c r="C2" s="277" t="s">
        <v>1123</v>
      </c>
      <c r="D2" s="278" t="s">
        <v>1065</v>
      </c>
      <c r="E2" s="298"/>
      <c r="F2" s="423" t="s">
        <v>1132</v>
      </c>
      <c r="G2" s="419"/>
      <c r="H2" s="419"/>
      <c r="I2" s="419"/>
      <c r="J2" s="419"/>
      <c r="K2" s="419"/>
      <c r="L2" s="417"/>
      <c r="M2" s="298"/>
      <c r="N2" s="298"/>
      <c r="O2" s="298"/>
      <c r="P2" s="298"/>
      <c r="Q2" s="298"/>
      <c r="R2" s="298"/>
      <c r="S2" s="434" t="s">
        <v>1133</v>
      </c>
      <c r="T2" s="417"/>
      <c r="V2" s="423" t="s">
        <v>1134</v>
      </c>
      <c r="W2" s="419"/>
      <c r="X2" s="419"/>
      <c r="Y2" s="419"/>
      <c r="Z2" s="419"/>
      <c r="AA2" s="419"/>
      <c r="AB2" s="417"/>
      <c r="AC2" s="18"/>
      <c r="AD2" s="18"/>
      <c r="AE2" s="18"/>
      <c r="AI2" s="279" t="s">
        <v>1135</v>
      </c>
      <c r="AJ2" s="280" t="s">
        <v>1119</v>
      </c>
      <c r="AL2" s="423" t="s">
        <v>1136</v>
      </c>
      <c r="AM2" s="419"/>
      <c r="AN2" s="419"/>
      <c r="AO2" s="419"/>
      <c r="AP2" s="419"/>
      <c r="AQ2" s="419"/>
      <c r="AR2" s="417"/>
      <c r="AY2" s="279" t="s">
        <v>1135</v>
      </c>
      <c r="AZ2" s="280" t="s">
        <v>1119</v>
      </c>
      <c r="BB2" s="423" t="s">
        <v>1137</v>
      </c>
      <c r="BC2" s="419"/>
      <c r="BD2" s="419"/>
      <c r="BE2" s="419"/>
      <c r="BF2" s="419"/>
      <c r="BG2" s="419"/>
      <c r="BH2" s="417"/>
    </row>
    <row r="3" spans="1:63" ht="15.75" customHeight="1">
      <c r="A3" s="216"/>
      <c r="B3" s="216"/>
      <c r="C3" s="281">
        <v>1</v>
      </c>
      <c r="D3" s="282">
        <v>24</v>
      </c>
      <c r="E3" s="297"/>
      <c r="F3" s="97" t="s">
        <v>976</v>
      </c>
      <c r="G3" s="97" t="s">
        <v>977</v>
      </c>
      <c r="H3" s="299" t="s">
        <v>978</v>
      </c>
      <c r="I3" s="299" t="s">
        <v>979</v>
      </c>
      <c r="J3" s="300" t="s">
        <v>153</v>
      </c>
      <c r="K3" s="97" t="s">
        <v>980</v>
      </c>
      <c r="L3" s="261" t="s">
        <v>981</v>
      </c>
      <c r="M3" s="297"/>
      <c r="N3" s="289" t="s">
        <v>982</v>
      </c>
      <c r="O3" s="301" t="s">
        <v>1056</v>
      </c>
      <c r="P3" s="297"/>
      <c r="Q3" s="297"/>
      <c r="R3" s="297"/>
      <c r="S3" s="279" t="s">
        <v>1135</v>
      </c>
      <c r="T3" s="280" t="s">
        <v>1119</v>
      </c>
      <c r="V3" s="97" t="s">
        <v>976</v>
      </c>
      <c r="W3" s="97" t="s">
        <v>977</v>
      </c>
      <c r="X3" s="299" t="s">
        <v>978</v>
      </c>
      <c r="Y3" s="299" t="s">
        <v>979</v>
      </c>
      <c r="Z3" s="300" t="s">
        <v>153</v>
      </c>
      <c r="AA3" s="97" t="s">
        <v>980</v>
      </c>
      <c r="AB3" s="261" t="s">
        <v>981</v>
      </c>
      <c r="AD3" s="289" t="s">
        <v>982</v>
      </c>
      <c r="AE3" s="301" t="s">
        <v>1031</v>
      </c>
      <c r="AI3" s="281">
        <v>1</v>
      </c>
      <c r="AJ3" s="282">
        <v>94</v>
      </c>
      <c r="AL3" s="227" t="s">
        <v>976</v>
      </c>
      <c r="AM3" s="227" t="s">
        <v>977</v>
      </c>
      <c r="AN3" s="228" t="s">
        <v>978</v>
      </c>
      <c r="AO3" s="228" t="s">
        <v>979</v>
      </c>
      <c r="AP3" s="300" t="s">
        <v>153</v>
      </c>
      <c r="AQ3" s="97" t="s">
        <v>980</v>
      </c>
      <c r="AR3" s="261" t="s">
        <v>981</v>
      </c>
      <c r="AS3" s="18"/>
      <c r="AT3" s="289" t="s">
        <v>982</v>
      </c>
      <c r="AU3" s="301" t="s">
        <v>1091</v>
      </c>
      <c r="AV3" s="18"/>
      <c r="AY3" s="281">
        <v>1</v>
      </c>
      <c r="AZ3" s="282">
        <v>126</v>
      </c>
      <c r="BB3" s="97" t="s">
        <v>976</v>
      </c>
      <c r="BC3" s="97" t="s">
        <v>977</v>
      </c>
      <c r="BD3" s="299" t="s">
        <v>978</v>
      </c>
      <c r="BE3" s="299" t="s">
        <v>979</v>
      </c>
      <c r="BF3" s="300" t="s">
        <v>153</v>
      </c>
      <c r="BG3" s="97" t="s">
        <v>980</v>
      </c>
      <c r="BH3" s="261" t="s">
        <v>981</v>
      </c>
      <c r="BJ3" s="289" t="s">
        <v>982</v>
      </c>
      <c r="BK3" s="301" t="s">
        <v>1093</v>
      </c>
    </row>
    <row r="4" spans="1:63" ht="13.8">
      <c r="A4" s="216"/>
      <c r="B4" s="216"/>
      <c r="C4" s="281">
        <v>2</v>
      </c>
      <c r="D4" s="282">
        <v>26</v>
      </c>
      <c r="E4" s="216"/>
      <c r="F4" s="302">
        <v>10</v>
      </c>
      <c r="G4" s="303">
        <v>2500</v>
      </c>
      <c r="H4" s="304">
        <f t="shared" ref="H4:H6" si="0">G4/F4</f>
        <v>250</v>
      </c>
      <c r="I4" s="303">
        <v>38</v>
      </c>
      <c r="J4" s="305">
        <f t="shared" ref="J4:J6" si="1">I4/$D$25</f>
        <v>0.17117117117117117</v>
      </c>
      <c r="K4" s="291">
        <f t="shared" ref="K4:K6" si="2">G4*I4</f>
        <v>95000</v>
      </c>
      <c r="L4" s="306"/>
      <c r="M4" s="216"/>
      <c r="N4" s="140" t="s">
        <v>986</v>
      </c>
      <c r="O4" s="143">
        <f>HLOOKUP(O3,'выгрузка СПб (кузова)'!$B$1:$J$3,2,0)</f>
        <v>2964.8334749999999</v>
      </c>
      <c r="P4" s="216"/>
      <c r="Q4" s="216"/>
      <c r="R4" s="216"/>
      <c r="S4" s="281">
        <v>1</v>
      </c>
      <c r="T4" s="282">
        <v>54</v>
      </c>
      <c r="V4" s="302">
        <v>12</v>
      </c>
      <c r="W4" s="303">
        <v>2400</v>
      </c>
      <c r="X4" s="304">
        <f t="shared" ref="X4:X6" si="3">W4/V4</f>
        <v>200</v>
      </c>
      <c r="Y4" s="303">
        <v>49</v>
      </c>
      <c r="Z4" s="305">
        <f t="shared" ref="Z4:Z6" si="4">Y4/394</f>
        <v>0.12436548223350254</v>
      </c>
      <c r="AA4" s="291">
        <f t="shared" ref="AA4:AA6" si="5">W4*Y4</f>
        <v>117600</v>
      </c>
      <c r="AB4" s="306"/>
      <c r="AD4" s="140" t="s">
        <v>986</v>
      </c>
      <c r="AE4" s="143">
        <f>HLOOKUP(AE3,'выгрузка СПб (кузова)'!$B$1:$J$3,2,0)</f>
        <v>2670.4181779999999</v>
      </c>
      <c r="AI4" s="281">
        <v>2</v>
      </c>
      <c r="AJ4" s="282">
        <v>69</v>
      </c>
      <c r="AL4" s="302">
        <v>15</v>
      </c>
      <c r="AM4" s="303">
        <v>2400</v>
      </c>
      <c r="AN4" s="304">
        <f t="shared" ref="AN4:AN6" si="6">AM4/AL4</f>
        <v>160</v>
      </c>
      <c r="AO4" s="303">
        <v>79</v>
      </c>
      <c r="AP4" s="305">
        <f t="shared" ref="AP4:AP6" si="7">AO4/741</f>
        <v>0.10661268556005399</v>
      </c>
      <c r="AQ4" s="291">
        <f t="shared" ref="AQ4:AQ6" si="8">AM4*AO4</f>
        <v>189600</v>
      </c>
      <c r="AR4" s="306"/>
      <c r="AS4" s="18"/>
      <c r="AT4" s="140" t="s">
        <v>986</v>
      </c>
      <c r="AU4" s="143">
        <f>HLOOKUP(AU3,'выгрузка СПб (кузова)'!$B$1:$J$3,2,0)</f>
        <v>2059.9927670000002</v>
      </c>
      <c r="AY4" s="281">
        <v>2</v>
      </c>
      <c r="AZ4" s="282">
        <v>89</v>
      </c>
      <c r="BB4" s="302">
        <v>15</v>
      </c>
      <c r="BC4" s="303">
        <v>1600</v>
      </c>
      <c r="BD4" s="304">
        <f t="shared" ref="BD4:BD6" si="9">BC4/BB4</f>
        <v>106.66666666666667</v>
      </c>
      <c r="BE4" s="303">
        <v>111</v>
      </c>
      <c r="BF4" s="305">
        <f t="shared" ref="BF4:BF6" si="10">BE4/1041</f>
        <v>0.10662824207492795</v>
      </c>
      <c r="BG4" s="291">
        <f t="shared" ref="BG4:BG6" si="11">BC4*BE4</f>
        <v>177600</v>
      </c>
      <c r="BH4" s="306"/>
      <c r="BJ4" s="140" t="s">
        <v>986</v>
      </c>
      <c r="BK4" s="143">
        <f>HLOOKUP(BK3,'выгрузка СПб (кузова)'!$B$1:$J$3,2,0)</f>
        <v>1475.62221</v>
      </c>
    </row>
    <row r="5" spans="1:63" ht="13.8">
      <c r="A5" s="216"/>
      <c r="B5" s="216"/>
      <c r="C5" s="281">
        <v>3</v>
      </c>
      <c r="D5" s="282">
        <v>27</v>
      </c>
      <c r="E5" s="216"/>
      <c r="F5" s="302">
        <v>15</v>
      </c>
      <c r="G5" s="303">
        <v>4000</v>
      </c>
      <c r="H5" s="304">
        <f t="shared" si="0"/>
        <v>266.66666666666669</v>
      </c>
      <c r="I5" s="303">
        <v>17</v>
      </c>
      <c r="J5" s="305">
        <f t="shared" si="1"/>
        <v>7.6576576576576572E-2</v>
      </c>
      <c r="K5" s="291">
        <f t="shared" si="2"/>
        <v>68000</v>
      </c>
      <c r="L5" s="307"/>
      <c r="M5" s="216"/>
      <c r="N5" s="3" t="s">
        <v>987</v>
      </c>
      <c r="O5" s="144">
        <f>O4/10</f>
        <v>296.48334749999998</v>
      </c>
      <c r="P5" s="216"/>
      <c r="Q5" s="216"/>
      <c r="R5" s="216"/>
      <c r="S5" s="281">
        <v>2</v>
      </c>
      <c r="T5" s="282">
        <v>43</v>
      </c>
      <c r="V5" s="302">
        <v>17</v>
      </c>
      <c r="W5" s="303">
        <v>3600</v>
      </c>
      <c r="X5" s="304">
        <f t="shared" si="3"/>
        <v>211.76470588235293</v>
      </c>
      <c r="Y5" s="303">
        <v>24</v>
      </c>
      <c r="Z5" s="305">
        <f t="shared" si="4"/>
        <v>6.0913705583756347E-2</v>
      </c>
      <c r="AA5" s="291">
        <f t="shared" si="5"/>
        <v>86400</v>
      </c>
      <c r="AB5" s="307"/>
      <c r="AD5" s="3" t="s">
        <v>987</v>
      </c>
      <c r="AE5" s="144">
        <f>AE4/10</f>
        <v>267.04181779999999</v>
      </c>
      <c r="AI5" s="281">
        <v>3</v>
      </c>
      <c r="AJ5" s="282">
        <v>64</v>
      </c>
      <c r="AL5" s="302">
        <v>20</v>
      </c>
      <c r="AM5" s="303">
        <v>3600</v>
      </c>
      <c r="AN5" s="304">
        <f t="shared" si="6"/>
        <v>180</v>
      </c>
      <c r="AO5" s="303">
        <v>55</v>
      </c>
      <c r="AP5" s="305">
        <f t="shared" si="7"/>
        <v>7.4224021592442652E-2</v>
      </c>
      <c r="AQ5" s="291">
        <f t="shared" si="8"/>
        <v>198000</v>
      </c>
      <c r="AR5" s="307"/>
      <c r="AS5" s="18"/>
      <c r="AT5" s="3" t="s">
        <v>987</v>
      </c>
      <c r="AU5" s="144">
        <f>AU4/10</f>
        <v>205.99927670000002</v>
      </c>
      <c r="AY5" s="281">
        <v>3</v>
      </c>
      <c r="AZ5" s="282">
        <v>68</v>
      </c>
      <c r="BB5" s="302">
        <v>20</v>
      </c>
      <c r="BC5" s="303">
        <v>2500</v>
      </c>
      <c r="BD5" s="304">
        <f t="shared" si="9"/>
        <v>125</v>
      </c>
      <c r="BE5" s="303">
        <v>73</v>
      </c>
      <c r="BF5" s="305">
        <f t="shared" si="10"/>
        <v>7.0124879923150821E-2</v>
      </c>
      <c r="BG5" s="291">
        <f t="shared" si="11"/>
        <v>182500</v>
      </c>
      <c r="BH5" s="307"/>
      <c r="BJ5" s="3" t="s">
        <v>987</v>
      </c>
      <c r="BK5" s="144">
        <f>BK4/10</f>
        <v>147.56222099999999</v>
      </c>
    </row>
    <row r="6" spans="1:63" ht="13.8">
      <c r="A6" s="216"/>
      <c r="B6" s="216"/>
      <c r="C6" s="281">
        <v>4</v>
      </c>
      <c r="D6" s="282">
        <v>18</v>
      </c>
      <c r="E6" s="216"/>
      <c r="F6" s="302">
        <v>20</v>
      </c>
      <c r="G6" s="303">
        <v>5800</v>
      </c>
      <c r="H6" s="304">
        <f t="shared" si="0"/>
        <v>290</v>
      </c>
      <c r="I6" s="303">
        <v>8</v>
      </c>
      <c r="J6" s="305">
        <f t="shared" si="1"/>
        <v>3.6036036036036036E-2</v>
      </c>
      <c r="K6" s="291">
        <f t="shared" si="2"/>
        <v>46400</v>
      </c>
      <c r="L6" s="308"/>
      <c r="M6" s="216"/>
      <c r="N6" s="3" t="s">
        <v>988</v>
      </c>
      <c r="O6" s="143">
        <f>HLOOKUP(O3,'выгрузка СПб (кузова)'!$B$1:$J$3,3,0)</f>
        <v>3333006.4</v>
      </c>
      <c r="P6" s="216"/>
      <c r="Q6" s="216"/>
      <c r="R6" s="216"/>
      <c r="S6" s="281">
        <v>3</v>
      </c>
      <c r="T6" s="282">
        <v>42</v>
      </c>
      <c r="V6" s="302">
        <v>22</v>
      </c>
      <c r="W6" s="303">
        <v>5200</v>
      </c>
      <c r="X6" s="304">
        <f t="shared" si="3"/>
        <v>236.36363636363637</v>
      </c>
      <c r="Y6" s="303">
        <v>15</v>
      </c>
      <c r="Z6" s="305">
        <f t="shared" si="4"/>
        <v>3.8071065989847719E-2</v>
      </c>
      <c r="AA6" s="291">
        <f t="shared" si="5"/>
        <v>78000</v>
      </c>
      <c r="AB6" s="308"/>
      <c r="AD6" s="3" t="s">
        <v>988</v>
      </c>
      <c r="AE6" s="143">
        <f>HLOOKUP(AE3,'выгрузка СПб (кузова)'!$B$1:$J$3,3,0)</f>
        <v>8485381.1999999993</v>
      </c>
      <c r="AI6" s="281">
        <v>4</v>
      </c>
      <c r="AJ6" s="282">
        <v>56</v>
      </c>
      <c r="AL6" s="302">
        <v>25</v>
      </c>
      <c r="AM6" s="303">
        <v>5000</v>
      </c>
      <c r="AN6" s="304">
        <f t="shared" si="6"/>
        <v>200</v>
      </c>
      <c r="AO6" s="303">
        <v>41</v>
      </c>
      <c r="AP6" s="305">
        <f t="shared" si="7"/>
        <v>5.5330634278002701E-2</v>
      </c>
      <c r="AQ6" s="291">
        <f t="shared" si="8"/>
        <v>205000</v>
      </c>
      <c r="AR6" s="308"/>
      <c r="AS6" s="18"/>
      <c r="AT6" s="3" t="s">
        <v>988</v>
      </c>
      <c r="AU6" s="143">
        <f>HLOOKUP(AU3,'выгрузка СПб (кузова)'!$B$1:$J$3,3,0)</f>
        <v>17363074</v>
      </c>
      <c r="AY6" s="281">
        <v>4</v>
      </c>
      <c r="AZ6" s="282">
        <v>59</v>
      </c>
      <c r="BB6" s="302">
        <v>25</v>
      </c>
      <c r="BC6" s="303">
        <v>3800</v>
      </c>
      <c r="BD6" s="304">
        <f t="shared" si="9"/>
        <v>152</v>
      </c>
      <c r="BE6" s="303">
        <v>130</v>
      </c>
      <c r="BF6" s="305">
        <f t="shared" si="10"/>
        <v>0.12487992315081652</v>
      </c>
      <c r="BG6" s="291">
        <f t="shared" si="11"/>
        <v>494000</v>
      </c>
      <c r="BH6" s="308"/>
      <c r="BJ6" s="3" t="s">
        <v>988</v>
      </c>
      <c r="BK6" s="143">
        <f>HLOOKUP(BK3,'выгрузка СПб (кузова)'!$B$1:$J$3,3,0)</f>
        <v>21760073.920000002</v>
      </c>
    </row>
    <row r="7" spans="1:63" ht="13.8">
      <c r="A7" s="216"/>
      <c r="B7" s="216"/>
      <c r="C7" s="281">
        <v>5</v>
      </c>
      <c r="D7" s="282">
        <v>20</v>
      </c>
      <c r="E7" s="216"/>
      <c r="I7" s="289" t="s">
        <v>990</v>
      </c>
      <c r="J7" s="290">
        <f t="shared" ref="J7:K7" si="12">SUM(J4:J6)</f>
        <v>0.28378378378378377</v>
      </c>
      <c r="K7" s="291">
        <f t="shared" si="12"/>
        <v>209400</v>
      </c>
      <c r="L7" s="309">
        <f>K7/$AE$6</f>
        <v>2.4677736340236549E-2</v>
      </c>
      <c r="M7" s="216"/>
      <c r="N7" s="216"/>
      <c r="O7" s="216"/>
      <c r="P7" s="216"/>
      <c r="Q7" s="216"/>
      <c r="R7" s="216"/>
      <c r="S7" s="281">
        <v>4</v>
      </c>
      <c r="T7" s="282">
        <v>29</v>
      </c>
      <c r="Y7" s="289" t="s">
        <v>990</v>
      </c>
      <c r="Z7" s="290">
        <f t="shared" ref="Z7:AA7" si="13">SUM(Z4:Z6)</f>
        <v>0.2233502538071066</v>
      </c>
      <c r="AA7" s="291">
        <f t="shared" si="13"/>
        <v>282000</v>
      </c>
      <c r="AB7" s="309">
        <f>AA7/$AE$6</f>
        <v>3.3233627736135182E-2</v>
      </c>
      <c r="AC7" s="18"/>
      <c r="AD7" s="18"/>
      <c r="AE7" s="18"/>
      <c r="AI7" s="281">
        <v>5</v>
      </c>
      <c r="AJ7" s="282">
        <v>50</v>
      </c>
      <c r="AO7" s="289" t="s">
        <v>990</v>
      </c>
      <c r="AP7" s="290">
        <f t="shared" ref="AP7:AQ7" si="14">SUM(AP4:AP6)</f>
        <v>0.23616734143049933</v>
      </c>
      <c r="AQ7" s="291">
        <f t="shared" si="14"/>
        <v>592600</v>
      </c>
      <c r="AR7" s="309">
        <f>AQ7/$AU$6</f>
        <v>3.4129901191459533E-2</v>
      </c>
      <c r="AS7" s="18"/>
      <c r="AY7" s="281">
        <v>5</v>
      </c>
      <c r="AZ7" s="282">
        <v>64</v>
      </c>
      <c r="BE7" s="289" t="s">
        <v>990</v>
      </c>
      <c r="BF7" s="290">
        <f t="shared" ref="BF7:BG7" si="15">SUM(BF4:BF6)</f>
        <v>0.30163304514889527</v>
      </c>
      <c r="BG7" s="291">
        <f t="shared" si="15"/>
        <v>854100</v>
      </c>
      <c r="BH7" s="309">
        <f>BG7/$BK$6</f>
        <v>3.9250785780418893E-2</v>
      </c>
      <c r="BI7" s="7"/>
      <c r="BJ7" s="7"/>
    </row>
    <row r="8" spans="1:63" ht="13.8">
      <c r="A8" s="216"/>
      <c r="B8" s="216"/>
      <c r="C8" s="281">
        <v>6</v>
      </c>
      <c r="D8" s="282">
        <v>14</v>
      </c>
      <c r="E8" s="216"/>
      <c r="M8" s="216"/>
      <c r="N8" s="216"/>
      <c r="O8" s="216"/>
      <c r="P8" s="216"/>
      <c r="Q8" s="216"/>
      <c r="R8" s="216"/>
      <c r="S8" s="281">
        <v>5</v>
      </c>
      <c r="T8" s="282">
        <v>24</v>
      </c>
      <c r="AC8" s="18"/>
      <c r="AD8" s="18"/>
      <c r="AE8" s="18"/>
      <c r="AI8" s="281">
        <v>6</v>
      </c>
      <c r="AJ8" s="282">
        <v>37</v>
      </c>
      <c r="AS8" s="18"/>
      <c r="AT8" s="18"/>
      <c r="AU8" s="18"/>
      <c r="AV8" s="18"/>
      <c r="AY8" s="281">
        <v>6</v>
      </c>
      <c r="AZ8" s="282">
        <v>56</v>
      </c>
      <c r="BK8" s="7"/>
    </row>
    <row r="9" spans="1:63" ht="13.8">
      <c r="A9" s="216"/>
      <c r="B9" s="216"/>
      <c r="C9" s="281">
        <v>7</v>
      </c>
      <c r="D9" s="282">
        <v>14</v>
      </c>
      <c r="E9" s="216"/>
      <c r="F9" s="423" t="s">
        <v>1138</v>
      </c>
      <c r="G9" s="419"/>
      <c r="H9" s="419"/>
      <c r="I9" s="419"/>
      <c r="J9" s="419"/>
      <c r="K9" s="419"/>
      <c r="L9" s="417"/>
      <c r="M9" s="216"/>
      <c r="N9" s="216"/>
      <c r="O9" s="216"/>
      <c r="P9" s="216"/>
      <c r="Q9" s="216"/>
      <c r="R9" s="216"/>
      <c r="S9" s="281">
        <v>6</v>
      </c>
      <c r="T9" s="282">
        <v>22</v>
      </c>
      <c r="V9" s="423" t="s">
        <v>1139</v>
      </c>
      <c r="W9" s="419"/>
      <c r="X9" s="419"/>
      <c r="Y9" s="419"/>
      <c r="Z9" s="419"/>
      <c r="AA9" s="419"/>
      <c r="AB9" s="417"/>
      <c r="AC9" s="18"/>
      <c r="AD9" s="18"/>
      <c r="AE9" s="18"/>
      <c r="AI9" s="281">
        <v>7</v>
      </c>
      <c r="AJ9" s="282">
        <v>27</v>
      </c>
      <c r="AS9" s="18"/>
      <c r="AT9" s="18"/>
      <c r="AU9" s="18"/>
      <c r="AV9" s="18"/>
      <c r="AY9" s="281">
        <v>7</v>
      </c>
      <c r="AZ9" s="282">
        <v>39</v>
      </c>
      <c r="BB9" s="423" t="s">
        <v>1140</v>
      </c>
      <c r="BC9" s="419"/>
      <c r="BD9" s="419"/>
      <c r="BE9" s="419"/>
      <c r="BF9" s="419"/>
      <c r="BG9" s="419"/>
      <c r="BH9" s="417"/>
      <c r="BI9" s="18"/>
      <c r="BJ9" s="18"/>
    </row>
    <row r="10" spans="1:63" ht="26.4">
      <c r="A10" s="216"/>
      <c r="B10" s="216"/>
      <c r="C10" s="281">
        <v>8</v>
      </c>
      <c r="D10" s="282">
        <v>8</v>
      </c>
      <c r="E10" s="216"/>
      <c r="F10" s="97" t="s">
        <v>976</v>
      </c>
      <c r="G10" s="97" t="s">
        <v>977</v>
      </c>
      <c r="H10" s="299" t="s">
        <v>978</v>
      </c>
      <c r="I10" s="299" t="s">
        <v>979</v>
      </c>
      <c r="J10" s="300" t="s">
        <v>153</v>
      </c>
      <c r="K10" s="97" t="s">
        <v>980</v>
      </c>
      <c r="L10" s="261" t="s">
        <v>981</v>
      </c>
      <c r="M10" s="216"/>
      <c r="N10" s="216"/>
      <c r="O10" s="216"/>
      <c r="P10" s="216"/>
      <c r="Q10" s="216"/>
      <c r="R10" s="216"/>
      <c r="S10" s="281">
        <v>7</v>
      </c>
      <c r="T10" s="282">
        <v>19</v>
      </c>
      <c r="V10" s="97" t="s">
        <v>976</v>
      </c>
      <c r="W10" s="97" t="s">
        <v>977</v>
      </c>
      <c r="X10" s="299" t="s">
        <v>978</v>
      </c>
      <c r="Y10" s="299" t="s">
        <v>979</v>
      </c>
      <c r="Z10" s="300" t="s">
        <v>153</v>
      </c>
      <c r="AA10" s="97" t="s">
        <v>980</v>
      </c>
      <c r="AB10" s="261" t="s">
        <v>981</v>
      </c>
      <c r="AC10" s="18"/>
      <c r="AD10" s="18"/>
      <c r="AE10" s="18"/>
      <c r="AI10" s="281">
        <v>8</v>
      </c>
      <c r="AJ10" s="282">
        <v>23</v>
      </c>
      <c r="AL10" s="423" t="s">
        <v>1141</v>
      </c>
      <c r="AM10" s="419"/>
      <c r="AN10" s="419"/>
      <c r="AO10" s="419"/>
      <c r="AP10" s="419"/>
      <c r="AQ10" s="419"/>
      <c r="AR10" s="417"/>
      <c r="AS10" s="18"/>
      <c r="AT10" s="18"/>
      <c r="AU10" s="18"/>
      <c r="AV10" s="18"/>
      <c r="AY10" s="281">
        <v>8</v>
      </c>
      <c r="AZ10" s="282">
        <v>36</v>
      </c>
      <c r="BB10" s="227" t="s">
        <v>976</v>
      </c>
      <c r="BC10" s="227" t="s">
        <v>977</v>
      </c>
      <c r="BD10" s="228" t="s">
        <v>978</v>
      </c>
      <c r="BE10" s="228" t="s">
        <v>979</v>
      </c>
      <c r="BF10" s="300" t="s">
        <v>153</v>
      </c>
      <c r="BG10" s="97" t="s">
        <v>980</v>
      </c>
      <c r="BH10" s="261" t="s">
        <v>981</v>
      </c>
      <c r="BI10" s="310"/>
      <c r="BJ10" s="310"/>
      <c r="BK10" s="18"/>
    </row>
    <row r="11" spans="1:63" ht="15.75" customHeight="1">
      <c r="A11" s="216"/>
      <c r="B11" s="216"/>
      <c r="C11" s="281">
        <v>9</v>
      </c>
      <c r="D11" s="282">
        <v>8</v>
      </c>
      <c r="E11" s="216"/>
      <c r="F11" s="302">
        <v>12</v>
      </c>
      <c r="G11" s="303">
        <v>3000</v>
      </c>
      <c r="H11" s="304">
        <f t="shared" ref="H11:H13" si="16">G11/F11</f>
        <v>250</v>
      </c>
      <c r="I11" s="303">
        <v>32</v>
      </c>
      <c r="J11" s="305">
        <f t="shared" ref="J11:J13" si="17">I11/$D$25</f>
        <v>0.14414414414414414</v>
      </c>
      <c r="K11" s="291">
        <f t="shared" ref="K11:K13" si="18">G11*I11</f>
        <v>96000</v>
      </c>
      <c r="L11" s="306"/>
      <c r="M11" s="216"/>
      <c r="N11" s="216"/>
      <c r="O11" s="216"/>
      <c r="P11" s="216"/>
      <c r="Q11" s="216"/>
      <c r="R11" s="216"/>
      <c r="S11" s="281">
        <v>8</v>
      </c>
      <c r="T11" s="282">
        <v>23</v>
      </c>
      <c r="V11" s="302">
        <v>15</v>
      </c>
      <c r="W11" s="303">
        <v>3000</v>
      </c>
      <c r="X11" s="304">
        <f t="shared" ref="X11:X13" si="19">W11/V11</f>
        <v>200</v>
      </c>
      <c r="Y11" s="303">
        <v>30</v>
      </c>
      <c r="Z11" s="305">
        <f t="shared" ref="Z11:Z13" si="20">Y11/394</f>
        <v>7.6142131979695438E-2</v>
      </c>
      <c r="AA11" s="291">
        <f t="shared" ref="AA11:AA13" si="21">W11*Y11</f>
        <v>90000</v>
      </c>
      <c r="AB11" s="306"/>
      <c r="AC11" s="18"/>
      <c r="AD11" s="18"/>
      <c r="AE11" s="18"/>
      <c r="AI11" s="281">
        <v>9</v>
      </c>
      <c r="AJ11" s="282">
        <v>29</v>
      </c>
      <c r="AL11" s="97" t="s">
        <v>976</v>
      </c>
      <c r="AM11" s="97" t="s">
        <v>977</v>
      </c>
      <c r="AN11" s="299" t="s">
        <v>978</v>
      </c>
      <c r="AO11" s="299" t="s">
        <v>979</v>
      </c>
      <c r="AP11" s="300" t="s">
        <v>153</v>
      </c>
      <c r="AQ11" s="97" t="s">
        <v>980</v>
      </c>
      <c r="AR11" s="261" t="s">
        <v>981</v>
      </c>
      <c r="AU11" s="241"/>
      <c r="AV11" s="18"/>
      <c r="AY11" s="281">
        <v>9</v>
      </c>
      <c r="AZ11" s="282">
        <v>31</v>
      </c>
      <c r="BB11" s="302">
        <v>20</v>
      </c>
      <c r="BC11" s="303">
        <v>2200</v>
      </c>
      <c r="BD11" s="304">
        <f t="shared" ref="BD11:BD13" si="22">BC11/BB11</f>
        <v>110</v>
      </c>
      <c r="BE11" s="303">
        <v>73</v>
      </c>
      <c r="BF11" s="305">
        <f t="shared" ref="BF11:BF13" si="23">BE11/1041</f>
        <v>7.0124879923150821E-2</v>
      </c>
      <c r="BG11" s="291">
        <f t="shared" ref="BG11:BG13" si="24">BC11*BE11</f>
        <v>160600</v>
      </c>
      <c r="BH11" s="306"/>
      <c r="BK11" s="310"/>
    </row>
    <row r="12" spans="1:63" ht="13.8">
      <c r="A12" s="216"/>
      <c r="B12" s="216"/>
      <c r="C12" s="281">
        <v>10</v>
      </c>
      <c r="D12" s="282">
        <v>7</v>
      </c>
      <c r="E12" s="216"/>
      <c r="F12" s="302">
        <v>17</v>
      </c>
      <c r="G12" s="303">
        <v>4500</v>
      </c>
      <c r="H12" s="304">
        <f t="shared" si="16"/>
        <v>264.70588235294116</v>
      </c>
      <c r="I12" s="303">
        <v>13</v>
      </c>
      <c r="J12" s="305">
        <f t="shared" si="17"/>
        <v>5.8558558558558557E-2</v>
      </c>
      <c r="K12" s="291">
        <f t="shared" si="18"/>
        <v>58500</v>
      </c>
      <c r="L12" s="307"/>
      <c r="M12" s="216"/>
      <c r="N12" s="216"/>
      <c r="O12" s="216"/>
      <c r="P12" s="216"/>
      <c r="Q12" s="216"/>
      <c r="R12" s="216"/>
      <c r="S12" s="281">
        <v>9</v>
      </c>
      <c r="T12" s="282">
        <v>15</v>
      </c>
      <c r="V12" s="302">
        <v>20</v>
      </c>
      <c r="W12" s="303">
        <v>4400</v>
      </c>
      <c r="X12" s="304">
        <f t="shared" si="19"/>
        <v>220</v>
      </c>
      <c r="Y12" s="303">
        <v>24</v>
      </c>
      <c r="Z12" s="305">
        <f t="shared" si="20"/>
        <v>6.0913705583756347E-2</v>
      </c>
      <c r="AA12" s="291">
        <f t="shared" si="21"/>
        <v>105600</v>
      </c>
      <c r="AB12" s="307"/>
      <c r="AC12" s="18"/>
      <c r="AD12" s="18"/>
      <c r="AE12" s="18"/>
      <c r="AI12" s="281">
        <v>10</v>
      </c>
      <c r="AJ12" s="282">
        <v>33</v>
      </c>
      <c r="AL12" s="302">
        <v>20</v>
      </c>
      <c r="AM12" s="303">
        <v>3200</v>
      </c>
      <c r="AN12" s="304">
        <f t="shared" ref="AN12:AN14" si="25">AM12/AL12</f>
        <v>160</v>
      </c>
      <c r="AO12" s="303">
        <v>55</v>
      </c>
      <c r="AP12" s="305">
        <f t="shared" ref="AP12:AP14" si="26">AO12/741</f>
        <v>7.4224021592442652E-2</v>
      </c>
      <c r="AQ12" s="291">
        <f t="shared" ref="AQ12:AQ14" si="27">AM12*AO12</f>
        <v>176000</v>
      </c>
      <c r="AR12" s="306"/>
      <c r="AV12" s="18"/>
      <c r="AY12" s="281">
        <v>10</v>
      </c>
      <c r="AZ12" s="282">
        <v>35</v>
      </c>
      <c r="BB12" s="302">
        <v>25</v>
      </c>
      <c r="BC12" s="303">
        <v>3200</v>
      </c>
      <c r="BD12" s="304">
        <f t="shared" si="22"/>
        <v>128</v>
      </c>
      <c r="BE12" s="303">
        <v>51</v>
      </c>
      <c r="BF12" s="305">
        <f t="shared" si="23"/>
        <v>4.8991354466858789E-2</v>
      </c>
      <c r="BG12" s="291">
        <f t="shared" si="24"/>
        <v>163200</v>
      </c>
      <c r="BH12" s="307"/>
    </row>
    <row r="13" spans="1:63" ht="13.8">
      <c r="A13" s="216"/>
      <c r="B13" s="216"/>
      <c r="C13" s="281">
        <v>11</v>
      </c>
      <c r="D13" s="282">
        <v>6</v>
      </c>
      <c r="E13" s="216"/>
      <c r="F13" s="302">
        <v>22</v>
      </c>
      <c r="G13" s="303">
        <v>6400</v>
      </c>
      <c r="H13" s="304">
        <f t="shared" si="16"/>
        <v>290.90909090909093</v>
      </c>
      <c r="I13" s="303">
        <v>5</v>
      </c>
      <c r="J13" s="305">
        <f t="shared" si="17"/>
        <v>2.2522522522522521E-2</v>
      </c>
      <c r="K13" s="291">
        <f t="shared" si="18"/>
        <v>32000</v>
      </c>
      <c r="L13" s="308"/>
      <c r="M13" s="216"/>
      <c r="N13" s="216"/>
      <c r="O13" s="216"/>
      <c r="P13" s="216"/>
      <c r="Q13" s="216"/>
      <c r="R13" s="216"/>
      <c r="S13" s="281">
        <v>10</v>
      </c>
      <c r="T13" s="282">
        <v>21</v>
      </c>
      <c r="V13" s="302">
        <v>25</v>
      </c>
      <c r="W13" s="303">
        <v>6000</v>
      </c>
      <c r="X13" s="304">
        <f t="shared" si="19"/>
        <v>240</v>
      </c>
      <c r="Y13" s="303">
        <v>5</v>
      </c>
      <c r="Z13" s="305">
        <f t="shared" si="20"/>
        <v>1.2690355329949238E-2</v>
      </c>
      <c r="AA13" s="291">
        <f t="shared" si="21"/>
        <v>30000</v>
      </c>
      <c r="AB13" s="308"/>
      <c r="AC13" s="18"/>
      <c r="AD13" s="18"/>
      <c r="AE13" s="18"/>
      <c r="AI13" s="281">
        <v>11</v>
      </c>
      <c r="AJ13" s="282">
        <v>28</v>
      </c>
      <c r="AL13" s="302">
        <v>25</v>
      </c>
      <c r="AM13" s="303">
        <v>4400</v>
      </c>
      <c r="AN13" s="304">
        <f t="shared" si="25"/>
        <v>176</v>
      </c>
      <c r="AO13" s="303">
        <v>22</v>
      </c>
      <c r="AP13" s="305">
        <f t="shared" si="26"/>
        <v>2.9689608636977057E-2</v>
      </c>
      <c r="AQ13" s="291">
        <f t="shared" si="27"/>
        <v>96800</v>
      </c>
      <c r="AR13" s="307"/>
      <c r="AU13" s="294"/>
      <c r="AV13" s="18"/>
      <c r="AY13" s="281">
        <v>11</v>
      </c>
      <c r="AZ13" s="282">
        <v>40</v>
      </c>
      <c r="BB13" s="302">
        <v>30</v>
      </c>
      <c r="BC13" s="303">
        <v>4600</v>
      </c>
      <c r="BD13" s="304">
        <f t="shared" si="22"/>
        <v>153.33333333333334</v>
      </c>
      <c r="BE13" s="303">
        <v>79</v>
      </c>
      <c r="BF13" s="305">
        <f t="shared" si="23"/>
        <v>7.5888568683957727E-2</v>
      </c>
      <c r="BG13" s="291">
        <f t="shared" si="24"/>
        <v>363400</v>
      </c>
      <c r="BH13" s="308"/>
    </row>
    <row r="14" spans="1:63" ht="13.8">
      <c r="A14" s="216"/>
      <c r="B14" s="216"/>
      <c r="C14" s="281">
        <v>12</v>
      </c>
      <c r="D14" s="282">
        <v>12</v>
      </c>
      <c r="E14" s="216"/>
      <c r="I14" s="289" t="s">
        <v>990</v>
      </c>
      <c r="J14" s="290">
        <f t="shared" ref="J14:K14" si="28">SUM(J11:J13)</f>
        <v>0.2252252252252252</v>
      </c>
      <c r="K14" s="291">
        <f t="shared" si="28"/>
        <v>186500</v>
      </c>
      <c r="L14" s="309">
        <f>K14/$AE$6</f>
        <v>2.1978977208472382E-2</v>
      </c>
      <c r="M14" s="216"/>
      <c r="N14" s="216"/>
      <c r="O14" s="216"/>
      <c r="P14" s="216"/>
      <c r="Q14" s="216"/>
      <c r="R14" s="216"/>
      <c r="S14" s="281">
        <v>11</v>
      </c>
      <c r="T14" s="282">
        <v>14</v>
      </c>
      <c r="Y14" s="289" t="s">
        <v>990</v>
      </c>
      <c r="Z14" s="290">
        <f t="shared" ref="Z14:AA14" si="29">SUM(Z11:Z13)</f>
        <v>0.14974619289340105</v>
      </c>
      <c r="AA14" s="291">
        <f t="shared" si="29"/>
        <v>225600</v>
      </c>
      <c r="AB14" s="309">
        <f>AA14/$AE$6</f>
        <v>2.6586902188908145E-2</v>
      </c>
      <c r="AC14" s="18"/>
      <c r="AD14" s="18"/>
      <c r="AE14" s="18"/>
      <c r="AI14" s="281">
        <v>12</v>
      </c>
      <c r="AJ14" s="282">
        <v>24</v>
      </c>
      <c r="AL14" s="302">
        <v>30</v>
      </c>
      <c r="AM14" s="303">
        <v>6000</v>
      </c>
      <c r="AN14" s="304">
        <f t="shared" si="25"/>
        <v>200</v>
      </c>
      <c r="AO14" s="303">
        <v>19</v>
      </c>
      <c r="AP14" s="305">
        <f t="shared" si="26"/>
        <v>2.564102564102564E-2</v>
      </c>
      <c r="AQ14" s="291">
        <f t="shared" si="27"/>
        <v>114000</v>
      </c>
      <c r="AR14" s="308"/>
      <c r="AU14" s="8"/>
      <c r="AV14" s="18"/>
      <c r="AY14" s="281">
        <v>12</v>
      </c>
      <c r="AZ14" s="282">
        <v>29</v>
      </c>
      <c r="BE14" s="289" t="s">
        <v>990</v>
      </c>
      <c r="BF14" s="290">
        <f t="shared" ref="BF14:BG14" si="30">SUM(BF11:BF13)</f>
        <v>0.19500480307396734</v>
      </c>
      <c r="BG14" s="291">
        <f t="shared" si="30"/>
        <v>687200</v>
      </c>
      <c r="BH14" s="309">
        <f>BG14/$BK$6</f>
        <v>3.1580775071190566E-2</v>
      </c>
      <c r="BI14" s="7"/>
      <c r="BJ14" s="7"/>
    </row>
    <row r="15" spans="1:63" ht="13.8">
      <c r="A15" s="216"/>
      <c r="B15" s="216"/>
      <c r="C15" s="281">
        <v>13</v>
      </c>
      <c r="D15" s="282">
        <v>9</v>
      </c>
      <c r="E15" s="216"/>
      <c r="M15" s="216"/>
      <c r="N15" s="216"/>
      <c r="O15" s="216"/>
      <c r="P15" s="216"/>
      <c r="Q15" s="216"/>
      <c r="R15" s="216"/>
      <c r="S15" s="281">
        <v>12</v>
      </c>
      <c r="T15" s="282">
        <v>7</v>
      </c>
      <c r="AC15" s="18"/>
      <c r="AD15" s="18"/>
      <c r="AE15" s="18"/>
      <c r="AI15" s="281">
        <v>13</v>
      </c>
      <c r="AJ15" s="282">
        <v>13</v>
      </c>
      <c r="AO15" s="289" t="s">
        <v>990</v>
      </c>
      <c r="AP15" s="290">
        <f t="shared" ref="AP15:AQ15" si="31">SUM(AP12:AP14)</f>
        <v>0.12955465587044535</v>
      </c>
      <c r="AQ15" s="291">
        <f t="shared" si="31"/>
        <v>386800</v>
      </c>
      <c r="AR15" s="309">
        <f>AQ15/$AU$6</f>
        <v>2.227716129067929E-2</v>
      </c>
      <c r="AS15" s="18"/>
      <c r="AT15" s="18"/>
      <c r="AU15" s="18"/>
      <c r="AV15" s="18"/>
      <c r="AY15" s="281">
        <v>13</v>
      </c>
      <c r="AZ15" s="282">
        <v>30</v>
      </c>
      <c r="BK15" s="7"/>
    </row>
    <row r="16" spans="1:63" ht="13.8">
      <c r="A16" s="216"/>
      <c r="B16" s="216"/>
      <c r="C16" s="281">
        <v>14</v>
      </c>
      <c r="D16" s="282">
        <v>4</v>
      </c>
      <c r="E16" s="216"/>
      <c r="F16" s="423" t="s">
        <v>1142</v>
      </c>
      <c r="G16" s="419"/>
      <c r="H16" s="419"/>
      <c r="I16" s="419"/>
      <c r="J16" s="419"/>
      <c r="K16" s="419"/>
      <c r="L16" s="417"/>
      <c r="M16" s="216"/>
      <c r="N16" s="216"/>
      <c r="O16" s="216"/>
      <c r="P16" s="216"/>
      <c r="Q16" s="216"/>
      <c r="R16" s="216"/>
      <c r="S16" s="281">
        <v>13</v>
      </c>
      <c r="T16" s="282">
        <v>10</v>
      </c>
      <c r="V16" s="423" t="s">
        <v>1143</v>
      </c>
      <c r="W16" s="419"/>
      <c r="X16" s="419"/>
      <c r="Y16" s="419"/>
      <c r="Z16" s="419"/>
      <c r="AA16" s="419"/>
      <c r="AB16" s="417"/>
      <c r="AC16" s="18"/>
      <c r="AD16" s="18"/>
      <c r="AE16" s="18"/>
      <c r="AI16" s="281">
        <v>14</v>
      </c>
      <c r="AJ16" s="282">
        <v>19</v>
      </c>
      <c r="AS16" s="18"/>
      <c r="AT16" s="18"/>
      <c r="AU16" s="18"/>
      <c r="AV16" s="18"/>
      <c r="AY16" s="281">
        <v>14</v>
      </c>
      <c r="AZ16" s="282">
        <v>25</v>
      </c>
      <c r="BB16" s="423" t="s">
        <v>1144</v>
      </c>
      <c r="BC16" s="419"/>
      <c r="BD16" s="419"/>
      <c r="BE16" s="419"/>
      <c r="BF16" s="419"/>
      <c r="BG16" s="419"/>
      <c r="BH16" s="417"/>
    </row>
    <row r="17" spans="1:64" ht="26.4">
      <c r="A17" s="216"/>
      <c r="B17" s="216"/>
      <c r="C17" s="281">
        <v>15</v>
      </c>
      <c r="D17" s="282">
        <v>6</v>
      </c>
      <c r="E17" s="216"/>
      <c r="F17" s="227" t="s">
        <v>976</v>
      </c>
      <c r="G17" s="227" t="s">
        <v>977</v>
      </c>
      <c r="H17" s="228" t="s">
        <v>978</v>
      </c>
      <c r="I17" s="228" t="s">
        <v>979</v>
      </c>
      <c r="J17" s="300" t="s">
        <v>153</v>
      </c>
      <c r="K17" s="97" t="s">
        <v>980</v>
      </c>
      <c r="L17" s="261" t="s">
        <v>981</v>
      </c>
      <c r="M17" s="216"/>
      <c r="N17" s="216"/>
      <c r="O17" s="216"/>
      <c r="P17" s="216"/>
      <c r="Q17" s="216"/>
      <c r="R17" s="216"/>
      <c r="S17" s="281">
        <v>14</v>
      </c>
      <c r="T17" s="282">
        <v>12</v>
      </c>
      <c r="V17" s="227" t="s">
        <v>976</v>
      </c>
      <c r="W17" s="227" t="s">
        <v>977</v>
      </c>
      <c r="X17" s="228" t="s">
        <v>978</v>
      </c>
      <c r="Y17" s="228" t="s">
        <v>979</v>
      </c>
      <c r="Z17" s="300" t="s">
        <v>153</v>
      </c>
      <c r="AA17" s="97" t="s">
        <v>980</v>
      </c>
      <c r="AB17" s="261" t="s">
        <v>981</v>
      </c>
      <c r="AC17" s="18"/>
      <c r="AD17" s="18"/>
      <c r="AE17" s="18"/>
      <c r="AI17" s="281">
        <v>15</v>
      </c>
      <c r="AJ17" s="282">
        <v>23</v>
      </c>
      <c r="AL17" s="423" t="s">
        <v>1145</v>
      </c>
      <c r="AM17" s="419"/>
      <c r="AN17" s="419"/>
      <c r="AO17" s="419"/>
      <c r="AP17" s="419"/>
      <c r="AQ17" s="419"/>
      <c r="AR17" s="417"/>
      <c r="AS17" s="18"/>
      <c r="AT17" s="18"/>
      <c r="AU17" s="18"/>
      <c r="AV17" s="18"/>
      <c r="AY17" s="281">
        <v>15</v>
      </c>
      <c r="AZ17" s="282">
        <v>28</v>
      </c>
      <c r="BB17" s="227" t="s">
        <v>976</v>
      </c>
      <c r="BC17" s="227" t="s">
        <v>977</v>
      </c>
      <c r="BD17" s="228" t="s">
        <v>978</v>
      </c>
      <c r="BE17" s="228" t="s">
        <v>979</v>
      </c>
      <c r="BF17" s="300" t="s">
        <v>153</v>
      </c>
      <c r="BG17" s="97" t="s">
        <v>980</v>
      </c>
      <c r="BH17" s="261" t="s">
        <v>981</v>
      </c>
    </row>
    <row r="18" spans="1:64" ht="26.4">
      <c r="A18" s="216"/>
      <c r="B18" s="216"/>
      <c r="C18" s="281">
        <v>16</v>
      </c>
      <c r="D18" s="282">
        <v>1</v>
      </c>
      <c r="E18" s="216"/>
      <c r="F18" s="302">
        <v>15</v>
      </c>
      <c r="G18" s="303">
        <v>4000</v>
      </c>
      <c r="H18" s="304">
        <f t="shared" ref="H18:H20" si="32">G18/F18</f>
        <v>266.66666666666669</v>
      </c>
      <c r="I18" s="303">
        <v>17</v>
      </c>
      <c r="J18" s="305">
        <f t="shared" ref="J18:J20" si="33">I18/$D$25</f>
        <v>7.6576576576576572E-2</v>
      </c>
      <c r="K18" s="291">
        <f t="shared" ref="K18:K20" si="34">G18*I18</f>
        <v>68000</v>
      </c>
      <c r="L18" s="306"/>
      <c r="M18" s="216"/>
      <c r="N18" s="216"/>
      <c r="O18" s="216"/>
      <c r="P18" s="216"/>
      <c r="Q18" s="216"/>
      <c r="R18" s="216"/>
      <c r="S18" s="281">
        <v>15</v>
      </c>
      <c r="T18" s="282">
        <v>11</v>
      </c>
      <c r="V18" s="302">
        <v>20</v>
      </c>
      <c r="W18" s="303">
        <v>4000</v>
      </c>
      <c r="X18" s="304">
        <f t="shared" ref="X18:X20" si="35">W18/V18</f>
        <v>200</v>
      </c>
      <c r="Y18" s="303">
        <v>24</v>
      </c>
      <c r="Z18" s="305">
        <f t="shared" ref="Z18:Z20" si="36">Y18/394</f>
        <v>6.0913705583756347E-2</v>
      </c>
      <c r="AA18" s="291">
        <f t="shared" ref="AA18:AA20" si="37">W18*Y18</f>
        <v>96000</v>
      </c>
      <c r="AB18" s="306"/>
      <c r="AC18" s="18"/>
      <c r="AD18" s="18"/>
      <c r="AE18" s="18"/>
      <c r="AI18" s="281">
        <v>16</v>
      </c>
      <c r="AJ18" s="282">
        <v>14</v>
      </c>
      <c r="AL18" s="227" t="s">
        <v>976</v>
      </c>
      <c r="AM18" s="227" t="s">
        <v>977</v>
      </c>
      <c r="AN18" s="228" t="s">
        <v>978</v>
      </c>
      <c r="AO18" s="228" t="s">
        <v>979</v>
      </c>
      <c r="AP18" s="300" t="s">
        <v>153</v>
      </c>
      <c r="AQ18" s="97" t="s">
        <v>980</v>
      </c>
      <c r="AR18" s="261" t="s">
        <v>981</v>
      </c>
      <c r="AS18" s="18"/>
      <c r="AT18" s="18"/>
      <c r="AU18" s="18"/>
      <c r="AV18" s="18"/>
      <c r="AY18" s="281">
        <v>16</v>
      </c>
      <c r="AZ18" s="282">
        <v>22</v>
      </c>
      <c r="BB18" s="302">
        <v>25</v>
      </c>
      <c r="BC18" s="303">
        <v>2800</v>
      </c>
      <c r="BD18" s="304">
        <f t="shared" ref="BD18:BD20" si="38">BC18/BB18</f>
        <v>112</v>
      </c>
      <c r="BE18" s="303">
        <v>51</v>
      </c>
      <c r="BF18" s="305">
        <f t="shared" ref="BF18:BF20" si="39">BE18/1041</f>
        <v>4.8991354466858789E-2</v>
      </c>
      <c r="BG18" s="291">
        <f t="shared" ref="BG18:BG20" si="40">BC18*BE18</f>
        <v>142800</v>
      </c>
      <c r="BH18" s="306"/>
    </row>
    <row r="19" spans="1:64" ht="13.8">
      <c r="A19" s="216"/>
      <c r="B19" s="216"/>
      <c r="C19" s="281">
        <v>17</v>
      </c>
      <c r="D19" s="282">
        <v>6</v>
      </c>
      <c r="E19" s="216"/>
      <c r="F19" s="302">
        <v>20</v>
      </c>
      <c r="G19" s="303">
        <v>5500</v>
      </c>
      <c r="H19" s="304">
        <f t="shared" si="32"/>
        <v>275</v>
      </c>
      <c r="I19" s="303">
        <v>7</v>
      </c>
      <c r="J19" s="305">
        <f t="shared" si="33"/>
        <v>3.1531531531531529E-2</v>
      </c>
      <c r="K19" s="291">
        <f t="shared" si="34"/>
        <v>38500</v>
      </c>
      <c r="L19" s="307"/>
      <c r="M19" s="216"/>
      <c r="N19" s="216"/>
      <c r="O19" s="216"/>
      <c r="P19" s="216"/>
      <c r="Q19" s="216"/>
      <c r="R19" s="216"/>
      <c r="S19" s="281">
        <v>16</v>
      </c>
      <c r="T19" s="282">
        <v>9</v>
      </c>
      <c r="V19" s="302">
        <v>25</v>
      </c>
      <c r="W19" s="303">
        <v>5500</v>
      </c>
      <c r="X19" s="304">
        <f t="shared" si="35"/>
        <v>220</v>
      </c>
      <c r="Y19" s="303">
        <v>3</v>
      </c>
      <c r="Z19" s="305">
        <f t="shared" si="36"/>
        <v>7.6142131979695434E-3</v>
      </c>
      <c r="AA19" s="291">
        <f t="shared" si="37"/>
        <v>16500</v>
      </c>
      <c r="AB19" s="307"/>
      <c r="AC19" s="18"/>
      <c r="AD19" s="18"/>
      <c r="AE19" s="18"/>
      <c r="AI19" s="281">
        <v>17</v>
      </c>
      <c r="AJ19" s="282">
        <v>14</v>
      </c>
      <c r="AL19" s="302">
        <v>25</v>
      </c>
      <c r="AM19" s="303">
        <v>4000</v>
      </c>
      <c r="AN19" s="304">
        <f t="shared" ref="AN19:AN21" si="41">AM19/AL19</f>
        <v>160</v>
      </c>
      <c r="AO19" s="303">
        <v>22</v>
      </c>
      <c r="AP19" s="305">
        <f t="shared" ref="AP19:AP21" si="42">AO19/741</f>
        <v>2.9689608636977057E-2</v>
      </c>
      <c r="AQ19" s="291">
        <f t="shared" ref="AQ19:AQ21" si="43">AM19*AO19</f>
        <v>88000</v>
      </c>
      <c r="AR19" s="306"/>
      <c r="AS19" s="18"/>
      <c r="AT19" s="18"/>
      <c r="AU19" s="18"/>
      <c r="AV19" s="18"/>
      <c r="AY19" s="281">
        <v>17</v>
      </c>
      <c r="AZ19" s="282">
        <v>20</v>
      </c>
      <c r="BB19" s="302">
        <v>30</v>
      </c>
      <c r="BC19" s="303">
        <v>4000</v>
      </c>
      <c r="BD19" s="304">
        <f t="shared" si="38"/>
        <v>133.33333333333334</v>
      </c>
      <c r="BE19" s="303">
        <v>35</v>
      </c>
      <c r="BF19" s="305">
        <f t="shared" si="39"/>
        <v>3.3621517771373677E-2</v>
      </c>
      <c r="BG19" s="291">
        <f t="shared" si="40"/>
        <v>140000</v>
      </c>
      <c r="BH19" s="307"/>
    </row>
    <row r="20" spans="1:64" ht="13.8">
      <c r="A20" s="216"/>
      <c r="B20" s="216"/>
      <c r="C20" s="281">
        <v>18</v>
      </c>
      <c r="D20" s="282">
        <v>1</v>
      </c>
      <c r="E20" s="216"/>
      <c r="F20" s="302">
        <v>25</v>
      </c>
      <c r="G20" s="303">
        <v>7500</v>
      </c>
      <c r="H20" s="304">
        <f t="shared" si="32"/>
        <v>300</v>
      </c>
      <c r="I20" s="303">
        <v>1</v>
      </c>
      <c r="J20" s="305">
        <f t="shared" si="33"/>
        <v>4.5045045045045045E-3</v>
      </c>
      <c r="K20" s="291">
        <f t="shared" si="34"/>
        <v>7500</v>
      </c>
      <c r="L20" s="308"/>
      <c r="M20" s="216"/>
      <c r="N20" s="216"/>
      <c r="O20" s="216"/>
      <c r="P20" s="216"/>
      <c r="Q20" s="216"/>
      <c r="R20" s="216"/>
      <c r="S20" s="281">
        <v>17</v>
      </c>
      <c r="T20" s="282">
        <v>2</v>
      </c>
      <c r="V20" s="302">
        <v>30</v>
      </c>
      <c r="W20" s="303">
        <v>7200</v>
      </c>
      <c r="X20" s="304">
        <f t="shared" si="35"/>
        <v>240</v>
      </c>
      <c r="Y20" s="303">
        <v>2</v>
      </c>
      <c r="Z20" s="305">
        <f t="shared" si="36"/>
        <v>5.076142131979695E-3</v>
      </c>
      <c r="AA20" s="291">
        <f t="shared" si="37"/>
        <v>14400</v>
      </c>
      <c r="AB20" s="308"/>
      <c r="AC20" s="18"/>
      <c r="AD20" s="18"/>
      <c r="AE20" s="18"/>
      <c r="AI20" s="281">
        <v>18</v>
      </c>
      <c r="AJ20" s="282">
        <v>12</v>
      </c>
      <c r="AL20" s="302">
        <v>30</v>
      </c>
      <c r="AM20" s="303">
        <v>5500</v>
      </c>
      <c r="AN20" s="304">
        <f t="shared" si="41"/>
        <v>183.33333333333334</v>
      </c>
      <c r="AO20" s="303">
        <v>12</v>
      </c>
      <c r="AP20" s="305">
        <f t="shared" si="42"/>
        <v>1.6194331983805668E-2</v>
      </c>
      <c r="AQ20" s="291">
        <f t="shared" si="43"/>
        <v>66000</v>
      </c>
      <c r="AR20" s="307"/>
      <c r="AS20" s="18"/>
      <c r="AT20" s="18"/>
      <c r="AU20" s="18"/>
      <c r="AV20" s="18"/>
      <c r="AY20" s="281">
        <v>18</v>
      </c>
      <c r="AZ20" s="282">
        <v>24</v>
      </c>
      <c r="BB20" s="302">
        <v>35</v>
      </c>
      <c r="BC20" s="303">
        <v>5500</v>
      </c>
      <c r="BD20" s="304">
        <f t="shared" si="38"/>
        <v>157.14285714285714</v>
      </c>
      <c r="BE20" s="303">
        <v>44</v>
      </c>
      <c r="BF20" s="305">
        <f t="shared" si="39"/>
        <v>4.226705091258405E-2</v>
      </c>
      <c r="BG20" s="291">
        <f t="shared" si="40"/>
        <v>242000</v>
      </c>
      <c r="BH20" s="308"/>
    </row>
    <row r="21" spans="1:64" ht="13.8">
      <c r="A21" s="216"/>
      <c r="B21" s="216"/>
      <c r="C21" s="281">
        <v>19</v>
      </c>
      <c r="D21" s="282">
        <v>3</v>
      </c>
      <c r="E21" s="216"/>
      <c r="I21" s="289" t="s">
        <v>990</v>
      </c>
      <c r="J21" s="290">
        <f t="shared" ref="J21:K21" si="44">SUM(J18:J20)</f>
        <v>0.1126126126126126</v>
      </c>
      <c r="K21" s="291">
        <f t="shared" si="44"/>
        <v>114000</v>
      </c>
      <c r="L21" s="309">
        <f>K21/$AE$6</f>
        <v>1.3434870786948265E-2</v>
      </c>
      <c r="M21" s="216"/>
      <c r="N21" s="216"/>
      <c r="O21" s="216"/>
      <c r="P21" s="216"/>
      <c r="Q21" s="216"/>
      <c r="R21" s="216"/>
      <c r="S21" s="281">
        <v>18</v>
      </c>
      <c r="T21" s="282">
        <v>3</v>
      </c>
      <c r="Y21" s="289" t="s">
        <v>990</v>
      </c>
      <c r="Z21" s="290">
        <f t="shared" ref="Z21:AA21" si="45">SUM(Z18:Z20)</f>
        <v>7.3604060913705582E-2</v>
      </c>
      <c r="AA21" s="291">
        <f t="shared" si="45"/>
        <v>126900</v>
      </c>
      <c r="AB21" s="309">
        <f>AA21/$AE$6</f>
        <v>1.4955132481260831E-2</v>
      </c>
      <c r="AC21" s="18"/>
      <c r="AD21" s="18"/>
      <c r="AE21" s="18"/>
      <c r="AI21" s="281">
        <v>19</v>
      </c>
      <c r="AJ21" s="282">
        <v>16</v>
      </c>
      <c r="AL21" s="302">
        <v>35</v>
      </c>
      <c r="AM21" s="303">
        <v>7200</v>
      </c>
      <c r="AN21" s="304">
        <f t="shared" si="41"/>
        <v>205.71428571428572</v>
      </c>
      <c r="AO21" s="303">
        <v>7</v>
      </c>
      <c r="AP21" s="305">
        <f t="shared" si="42"/>
        <v>9.4466936572199737E-3</v>
      </c>
      <c r="AQ21" s="291">
        <f t="shared" si="43"/>
        <v>50400</v>
      </c>
      <c r="AR21" s="308"/>
      <c r="AS21" s="18"/>
      <c r="AT21" s="18"/>
      <c r="AU21" s="18"/>
      <c r="AV21" s="18"/>
      <c r="AY21" s="281">
        <v>19</v>
      </c>
      <c r="AZ21" s="282">
        <v>17</v>
      </c>
      <c r="BE21" s="289" t="s">
        <v>990</v>
      </c>
      <c r="BF21" s="290">
        <f t="shared" ref="BF21:BG21" si="46">SUM(BF18:BF20)</f>
        <v>0.12487992315081652</v>
      </c>
      <c r="BG21" s="291">
        <f t="shared" si="46"/>
        <v>524800</v>
      </c>
      <c r="BH21" s="309">
        <f>BG21/$BK$6</f>
        <v>2.41175651300361E-2</v>
      </c>
    </row>
    <row r="22" spans="1:64" ht="13.8">
      <c r="A22" s="216"/>
      <c r="B22" s="216"/>
      <c r="C22" s="281">
        <v>20</v>
      </c>
      <c r="D22" s="282">
        <v>3</v>
      </c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81">
        <v>19</v>
      </c>
      <c r="T22" s="282">
        <v>5</v>
      </c>
      <c r="AC22" s="18"/>
      <c r="AD22" s="18"/>
      <c r="AE22" s="18"/>
      <c r="AI22" s="281">
        <v>20</v>
      </c>
      <c r="AJ22" s="282">
        <v>11</v>
      </c>
      <c r="AO22" s="289" t="s">
        <v>990</v>
      </c>
      <c r="AP22" s="290">
        <f t="shared" ref="AP22:AQ22" si="47">SUM(AP19:AP21)</f>
        <v>5.5330634278002701E-2</v>
      </c>
      <c r="AQ22" s="291">
        <f t="shared" si="47"/>
        <v>204400</v>
      </c>
      <c r="AR22" s="309">
        <f>AQ22/$AU$6</f>
        <v>1.1772109017101465E-2</v>
      </c>
      <c r="AS22" s="18"/>
      <c r="AT22" s="18"/>
      <c r="AU22" s="18"/>
      <c r="AV22" s="18"/>
      <c r="AY22" s="281">
        <v>20</v>
      </c>
      <c r="AZ22" s="282">
        <v>16</v>
      </c>
    </row>
    <row r="23" spans="1:64" ht="13.8">
      <c r="A23" s="216"/>
      <c r="B23" s="216"/>
      <c r="C23" s="281">
        <v>22</v>
      </c>
      <c r="D23" s="282">
        <v>4</v>
      </c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81">
        <v>20</v>
      </c>
      <c r="T23" s="282">
        <v>8</v>
      </c>
      <c r="V23" s="423" t="s">
        <v>1146</v>
      </c>
      <c r="W23" s="419"/>
      <c r="X23" s="419"/>
      <c r="Y23" s="419"/>
      <c r="Z23" s="419"/>
      <c r="AA23" s="419"/>
      <c r="AB23" s="417"/>
      <c r="AI23" s="281">
        <v>21</v>
      </c>
      <c r="AJ23" s="282">
        <v>8</v>
      </c>
      <c r="AY23" s="281">
        <v>21</v>
      </c>
      <c r="AZ23" s="282">
        <v>19</v>
      </c>
    </row>
    <row r="24" spans="1:64" ht="26.4">
      <c r="A24" s="216"/>
      <c r="B24" s="216"/>
      <c r="C24" s="281">
        <v>26</v>
      </c>
      <c r="D24" s="282">
        <v>1</v>
      </c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81">
        <v>21</v>
      </c>
      <c r="T24" s="282">
        <v>6</v>
      </c>
      <c r="V24" s="227" t="s">
        <v>976</v>
      </c>
      <c r="W24" s="227" t="s">
        <v>977</v>
      </c>
      <c r="X24" s="228" t="s">
        <v>978</v>
      </c>
      <c r="Y24" s="228" t="s">
        <v>979</v>
      </c>
      <c r="Z24" s="300" t="s">
        <v>153</v>
      </c>
      <c r="AA24" s="97" t="s">
        <v>980</v>
      </c>
      <c r="AB24" s="261" t="s">
        <v>981</v>
      </c>
      <c r="AI24" s="281">
        <v>22</v>
      </c>
      <c r="AJ24" s="282">
        <v>14</v>
      </c>
      <c r="AY24" s="281">
        <v>22</v>
      </c>
      <c r="AZ24" s="282">
        <v>16</v>
      </c>
    </row>
    <row r="25" spans="1:64" ht="13.2">
      <c r="A25" s="311"/>
      <c r="B25" s="311"/>
      <c r="C25" s="292" t="s">
        <v>127</v>
      </c>
      <c r="D25" s="293">
        <v>222</v>
      </c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81">
        <v>22</v>
      </c>
      <c r="T25" s="282">
        <v>2</v>
      </c>
      <c r="V25" s="302">
        <v>25</v>
      </c>
      <c r="W25" s="303">
        <v>5000</v>
      </c>
      <c r="X25" s="304">
        <f t="shared" ref="X25:X27" si="48">W25/V25</f>
        <v>200</v>
      </c>
      <c r="Y25" s="303">
        <v>3</v>
      </c>
      <c r="Z25" s="305">
        <f t="shared" ref="Z25:Z27" si="49">Y25/394</f>
        <v>7.6142131979695434E-3</v>
      </c>
      <c r="AA25" s="291">
        <f t="shared" ref="AA25:AA27" si="50">W25*Y25</f>
        <v>15000</v>
      </c>
      <c r="AB25" s="306"/>
      <c r="AI25" s="281">
        <v>23</v>
      </c>
      <c r="AJ25" s="282">
        <v>7</v>
      </c>
      <c r="AY25" s="281">
        <v>23</v>
      </c>
      <c r="AZ25" s="282">
        <v>8</v>
      </c>
    </row>
    <row r="26" spans="1:64" ht="13.8">
      <c r="A26" s="216"/>
      <c r="B26" s="216"/>
      <c r="C26" s="216"/>
      <c r="D26" s="216"/>
      <c r="E26" s="216"/>
      <c r="M26" s="216"/>
      <c r="N26" s="216"/>
      <c r="O26" s="216"/>
      <c r="P26" s="216"/>
      <c r="Q26" s="216"/>
      <c r="R26" s="216"/>
      <c r="S26" s="281">
        <v>23</v>
      </c>
      <c r="T26" s="282">
        <v>5</v>
      </c>
      <c r="V26" s="302">
        <v>30</v>
      </c>
      <c r="W26" s="303">
        <v>7000</v>
      </c>
      <c r="X26" s="304">
        <f t="shared" si="48"/>
        <v>233.33333333333334</v>
      </c>
      <c r="Y26" s="303">
        <v>1</v>
      </c>
      <c r="Z26" s="305">
        <f t="shared" si="49"/>
        <v>2.5380710659898475E-3</v>
      </c>
      <c r="AA26" s="291">
        <f t="shared" si="50"/>
        <v>7000</v>
      </c>
      <c r="AB26" s="307"/>
      <c r="AF26" s="18"/>
      <c r="AG26" s="18"/>
      <c r="AH26" s="18"/>
      <c r="AI26" s="281">
        <v>24</v>
      </c>
      <c r="AJ26" s="282">
        <v>15</v>
      </c>
      <c r="AW26" s="18"/>
      <c r="AX26" s="18"/>
      <c r="AY26" s="281">
        <v>24</v>
      </c>
      <c r="AZ26" s="282">
        <v>14</v>
      </c>
      <c r="BL26" s="18"/>
    </row>
    <row r="27" spans="1:64" ht="13.8">
      <c r="A27" s="216"/>
      <c r="B27" s="216"/>
      <c r="C27" s="216"/>
      <c r="D27" s="216"/>
      <c r="E27" s="216"/>
      <c r="M27" s="216"/>
      <c r="N27" s="216"/>
      <c r="O27" s="216"/>
      <c r="P27" s="216"/>
      <c r="Q27" s="216"/>
      <c r="R27" s="216"/>
      <c r="S27" s="281">
        <v>24</v>
      </c>
      <c r="T27" s="282">
        <v>3</v>
      </c>
      <c r="V27" s="302">
        <v>35</v>
      </c>
      <c r="W27" s="303">
        <v>10000</v>
      </c>
      <c r="X27" s="304">
        <f t="shared" si="48"/>
        <v>285.71428571428572</v>
      </c>
      <c r="Y27" s="303">
        <v>1</v>
      </c>
      <c r="Z27" s="305">
        <f t="shared" si="49"/>
        <v>2.5380710659898475E-3</v>
      </c>
      <c r="AA27" s="291">
        <f t="shared" si="50"/>
        <v>10000</v>
      </c>
      <c r="AB27" s="308"/>
      <c r="AG27" s="18"/>
      <c r="AH27" s="18"/>
      <c r="AI27" s="281">
        <v>25</v>
      </c>
      <c r="AJ27" s="282">
        <v>9</v>
      </c>
      <c r="AW27" s="310"/>
      <c r="AX27" s="310"/>
      <c r="AY27" s="281">
        <v>25</v>
      </c>
      <c r="AZ27" s="282">
        <v>12</v>
      </c>
      <c r="BL27" s="310"/>
    </row>
    <row r="28" spans="1:64" ht="13.8">
      <c r="A28" s="216"/>
      <c r="B28" s="216"/>
      <c r="C28" s="216"/>
      <c r="D28" s="216"/>
      <c r="E28" s="216"/>
      <c r="M28" s="216"/>
      <c r="N28" s="216"/>
      <c r="O28" s="216"/>
      <c r="P28" s="216"/>
      <c r="Q28" s="216"/>
      <c r="R28" s="216"/>
      <c r="S28" s="281">
        <v>26</v>
      </c>
      <c r="T28" s="282">
        <v>2</v>
      </c>
      <c r="Y28" s="289" t="s">
        <v>990</v>
      </c>
      <c r="Z28" s="290">
        <f t="shared" ref="Z28:AA28" si="51">SUM(Z25:Z27)</f>
        <v>1.2690355329949238E-2</v>
      </c>
      <c r="AA28" s="291">
        <f t="shared" si="51"/>
        <v>32000</v>
      </c>
      <c r="AB28" s="309">
        <f>AA28/$AE$6</f>
        <v>3.7711917998451269E-3</v>
      </c>
      <c r="AG28" s="18"/>
      <c r="AH28" s="18"/>
      <c r="AI28" s="281">
        <v>26</v>
      </c>
      <c r="AJ28" s="282">
        <v>4</v>
      </c>
      <c r="AY28" s="281">
        <v>26</v>
      </c>
      <c r="AZ28" s="282">
        <v>11</v>
      </c>
    </row>
    <row r="29" spans="1:64" ht="13.8">
      <c r="A29" s="216"/>
      <c r="B29" s="216"/>
      <c r="C29" s="216"/>
      <c r="D29" s="216"/>
      <c r="E29" s="216"/>
      <c r="M29" s="216"/>
      <c r="N29" s="216"/>
      <c r="O29" s="216"/>
      <c r="P29" s="216"/>
      <c r="Q29" s="216"/>
      <c r="R29" s="216"/>
      <c r="S29" s="281">
        <v>27</v>
      </c>
      <c r="T29" s="282">
        <v>1</v>
      </c>
      <c r="AG29" s="18"/>
      <c r="AH29" s="18"/>
      <c r="AI29" s="281">
        <v>27</v>
      </c>
      <c r="AJ29" s="282">
        <v>5</v>
      </c>
      <c r="AY29" s="281">
        <v>27</v>
      </c>
      <c r="AZ29" s="282">
        <v>12</v>
      </c>
    </row>
    <row r="30" spans="1:64" ht="13.8">
      <c r="A30" s="216"/>
      <c r="B30" s="216"/>
      <c r="C30" s="216"/>
      <c r="D30" s="216"/>
      <c r="E30" s="216"/>
      <c r="M30" s="216"/>
      <c r="N30" s="216"/>
      <c r="O30" s="216"/>
      <c r="P30" s="216"/>
      <c r="Q30" s="216"/>
      <c r="R30" s="216"/>
      <c r="S30" s="281">
        <v>31</v>
      </c>
      <c r="T30" s="282">
        <v>1</v>
      </c>
      <c r="AG30" s="18"/>
      <c r="AH30" s="18"/>
      <c r="AI30" s="281">
        <v>28</v>
      </c>
      <c r="AJ30" s="282">
        <v>2</v>
      </c>
      <c r="AY30" s="281">
        <v>28</v>
      </c>
      <c r="AZ30" s="282">
        <v>6</v>
      </c>
    </row>
    <row r="31" spans="1:64" ht="13.8">
      <c r="A31" s="216"/>
      <c r="B31" s="216"/>
      <c r="C31" s="216"/>
      <c r="D31" s="216"/>
      <c r="E31" s="216"/>
      <c r="M31" s="216"/>
      <c r="N31" s="216"/>
      <c r="O31" s="216"/>
      <c r="P31" s="216"/>
      <c r="Q31" s="216"/>
      <c r="R31" s="216"/>
      <c r="S31" s="281">
        <v>33</v>
      </c>
      <c r="T31" s="282">
        <v>1</v>
      </c>
      <c r="AF31" s="18"/>
      <c r="AG31" s="18"/>
      <c r="AH31" s="18"/>
      <c r="AI31" s="281">
        <v>29</v>
      </c>
      <c r="AJ31" s="282">
        <v>2</v>
      </c>
      <c r="AW31" s="7"/>
      <c r="AX31" s="7"/>
      <c r="AY31" s="281">
        <v>29</v>
      </c>
      <c r="AZ31" s="282">
        <v>10</v>
      </c>
      <c r="BL31" s="7"/>
    </row>
    <row r="32" spans="1:64" ht="13.8">
      <c r="A32" s="311"/>
      <c r="B32" s="311"/>
      <c r="C32" s="311"/>
      <c r="D32" s="311"/>
      <c r="E32" s="311"/>
      <c r="M32" s="311"/>
      <c r="N32" s="311"/>
      <c r="O32" s="311"/>
      <c r="P32" s="311"/>
      <c r="Q32" s="311"/>
      <c r="R32" s="311"/>
      <c r="S32" s="292" t="s">
        <v>127</v>
      </c>
      <c r="T32" s="293">
        <v>394</v>
      </c>
      <c r="AF32" s="18"/>
      <c r="AG32" s="18"/>
      <c r="AH32" s="18"/>
      <c r="AI32" s="281">
        <v>30</v>
      </c>
      <c r="AJ32" s="282">
        <v>3</v>
      </c>
      <c r="AY32" s="281">
        <v>30</v>
      </c>
      <c r="AZ32" s="282">
        <v>5</v>
      </c>
    </row>
    <row r="33" spans="1:64" ht="13.8">
      <c r="AF33" s="18"/>
      <c r="AG33" s="18"/>
      <c r="AH33" s="18"/>
      <c r="AI33" s="281">
        <v>31</v>
      </c>
      <c r="AJ33" s="282">
        <v>3</v>
      </c>
      <c r="AW33" s="18"/>
      <c r="AX33" s="18"/>
      <c r="AY33" s="281">
        <v>31</v>
      </c>
      <c r="AZ33" s="282">
        <v>10</v>
      </c>
      <c r="BL33" s="18"/>
    </row>
    <row r="34" spans="1:64" ht="13.8">
      <c r="A34" s="216"/>
      <c r="B34" s="216"/>
      <c r="C34" s="216"/>
      <c r="D34" s="216"/>
      <c r="E34" s="216"/>
      <c r="M34" s="216"/>
      <c r="N34" s="216"/>
      <c r="O34" s="216"/>
      <c r="P34" s="216"/>
      <c r="Q34" s="216"/>
      <c r="R34" s="216"/>
      <c r="S34" s="18"/>
      <c r="T34" s="18"/>
      <c r="AF34" s="18"/>
      <c r="AG34" s="18"/>
      <c r="AH34" s="18"/>
      <c r="AI34" s="281">
        <v>32</v>
      </c>
      <c r="AJ34" s="282">
        <v>2</v>
      </c>
      <c r="AW34" s="310"/>
      <c r="AX34" s="310"/>
      <c r="AY34" s="281">
        <v>32</v>
      </c>
      <c r="AZ34" s="282">
        <v>9</v>
      </c>
      <c r="BL34" s="310"/>
    </row>
    <row r="35" spans="1:64" ht="13.8">
      <c r="A35" s="216"/>
      <c r="B35" s="216"/>
      <c r="C35" s="216"/>
      <c r="D35" s="216"/>
      <c r="E35" s="216"/>
      <c r="M35" s="216"/>
      <c r="N35" s="216"/>
      <c r="O35" s="216"/>
      <c r="P35" s="216"/>
      <c r="Q35" s="216"/>
      <c r="R35" s="216"/>
      <c r="S35" s="18"/>
      <c r="T35" s="18"/>
      <c r="AF35" s="18"/>
      <c r="AG35" s="18"/>
      <c r="AH35" s="18"/>
      <c r="AI35" s="281">
        <v>33</v>
      </c>
      <c r="AJ35" s="282">
        <v>3</v>
      </c>
      <c r="AY35" s="281">
        <v>33</v>
      </c>
      <c r="AZ35" s="282">
        <v>6</v>
      </c>
    </row>
    <row r="36" spans="1:64" ht="13.8">
      <c r="A36" s="216"/>
      <c r="B36" s="216"/>
      <c r="C36" s="216"/>
      <c r="D36" s="216"/>
      <c r="E36" s="216"/>
      <c r="M36" s="216"/>
      <c r="N36" s="216"/>
      <c r="O36" s="216"/>
      <c r="P36" s="216"/>
      <c r="Q36" s="216"/>
      <c r="R36" s="216"/>
      <c r="S36" s="18"/>
      <c r="T36" s="18"/>
      <c r="AF36" s="18"/>
      <c r="AG36" s="18"/>
      <c r="AH36" s="18"/>
      <c r="AI36" s="281">
        <v>34</v>
      </c>
      <c r="AJ36" s="282">
        <v>1</v>
      </c>
      <c r="AY36" s="281">
        <v>34</v>
      </c>
      <c r="AZ36" s="282">
        <v>5</v>
      </c>
    </row>
    <row r="37" spans="1:64" ht="13.8">
      <c r="A37" s="216"/>
      <c r="B37" s="216"/>
      <c r="C37" s="216"/>
      <c r="D37" s="216"/>
      <c r="E37" s="216"/>
      <c r="M37" s="216"/>
      <c r="N37" s="216"/>
      <c r="O37" s="216"/>
      <c r="P37" s="216"/>
      <c r="Q37" s="216"/>
      <c r="R37" s="216"/>
      <c r="S37" s="18"/>
      <c r="T37" s="18"/>
      <c r="AF37" s="18"/>
      <c r="AG37" s="18"/>
      <c r="AH37" s="18"/>
      <c r="AI37" s="281">
        <v>35</v>
      </c>
      <c r="AJ37" s="282">
        <v>2</v>
      </c>
      <c r="AY37" s="281">
        <v>35</v>
      </c>
      <c r="AZ37" s="282">
        <v>1</v>
      </c>
    </row>
    <row r="38" spans="1:64" ht="13.8">
      <c r="A38" s="216"/>
      <c r="B38" s="216"/>
      <c r="C38" s="216"/>
      <c r="D38" s="216"/>
      <c r="E38" s="216"/>
      <c r="M38" s="216"/>
      <c r="N38" s="216"/>
      <c r="O38" s="216"/>
      <c r="P38" s="216"/>
      <c r="Q38" s="216"/>
      <c r="R38" s="216"/>
      <c r="S38" s="18"/>
      <c r="T38" s="18"/>
      <c r="AF38" s="18"/>
      <c r="AG38" s="18"/>
      <c r="AH38" s="18"/>
      <c r="AI38" s="281">
        <v>36</v>
      </c>
      <c r="AJ38" s="282">
        <v>1</v>
      </c>
      <c r="AW38" s="7"/>
      <c r="AX38" s="7"/>
      <c r="AY38" s="281">
        <v>36</v>
      </c>
      <c r="AZ38" s="282">
        <v>6</v>
      </c>
      <c r="BL38" s="7"/>
    </row>
    <row r="39" spans="1:64" ht="13.8">
      <c r="A39" s="216"/>
      <c r="B39" s="216"/>
      <c r="C39" s="216"/>
      <c r="D39" s="216"/>
      <c r="E39" s="216"/>
      <c r="M39" s="216"/>
      <c r="N39" s="216"/>
      <c r="O39" s="216"/>
      <c r="P39" s="216"/>
      <c r="Q39" s="216"/>
      <c r="R39" s="216"/>
      <c r="S39" s="18"/>
      <c r="T39" s="18"/>
      <c r="AF39" s="18"/>
      <c r="AG39" s="18"/>
      <c r="AH39" s="18"/>
      <c r="AI39" s="281">
        <v>39</v>
      </c>
      <c r="AJ39" s="282">
        <v>1</v>
      </c>
      <c r="AY39" s="281">
        <v>37</v>
      </c>
      <c r="AZ39" s="282">
        <v>4</v>
      </c>
    </row>
    <row r="40" spans="1:64" ht="13.8">
      <c r="A40" s="216"/>
      <c r="B40" s="216"/>
      <c r="C40" s="216"/>
      <c r="D40" s="216"/>
      <c r="E40" s="216"/>
      <c r="M40" s="216"/>
      <c r="N40" s="216"/>
      <c r="O40" s="216"/>
      <c r="P40" s="216"/>
      <c r="Q40" s="216"/>
      <c r="R40" s="216"/>
      <c r="S40" s="18"/>
      <c r="T40" s="18"/>
      <c r="AF40" s="18"/>
      <c r="AG40" s="18"/>
      <c r="AH40" s="18"/>
      <c r="AI40" s="281">
        <v>40</v>
      </c>
      <c r="AJ40" s="282">
        <v>1</v>
      </c>
      <c r="AY40" s="281">
        <v>38</v>
      </c>
      <c r="AZ40" s="282">
        <v>3</v>
      </c>
    </row>
    <row r="41" spans="1:64" ht="13.8">
      <c r="A41" s="216"/>
      <c r="B41" s="216"/>
      <c r="C41" s="216"/>
      <c r="D41" s="216"/>
      <c r="E41" s="216"/>
      <c r="M41" s="216"/>
      <c r="N41" s="216"/>
      <c r="O41" s="216"/>
      <c r="P41" s="216"/>
      <c r="Q41" s="216"/>
      <c r="R41" s="216"/>
      <c r="S41" s="18"/>
      <c r="T41" s="18"/>
      <c r="AF41" s="18"/>
      <c r="AG41" s="18"/>
      <c r="AH41" s="18"/>
      <c r="AI41" s="281">
        <v>41</v>
      </c>
      <c r="AJ41" s="282">
        <v>1</v>
      </c>
      <c r="AY41" s="281">
        <v>39</v>
      </c>
      <c r="AZ41" s="282">
        <v>5</v>
      </c>
    </row>
    <row r="42" spans="1:64" ht="13.8">
      <c r="A42" s="216"/>
      <c r="B42" s="216"/>
      <c r="C42" s="216"/>
      <c r="D42" s="216"/>
      <c r="E42" s="216"/>
      <c r="M42" s="216"/>
      <c r="N42" s="216"/>
      <c r="O42" s="216"/>
      <c r="P42" s="216"/>
      <c r="Q42" s="216"/>
      <c r="R42" s="216"/>
      <c r="S42" s="18"/>
      <c r="T42" s="18"/>
      <c r="AF42" s="18"/>
      <c r="AG42" s="18"/>
      <c r="AH42" s="18"/>
      <c r="AI42" s="281">
        <v>43</v>
      </c>
      <c r="AJ42" s="282">
        <v>1</v>
      </c>
      <c r="AY42" s="281">
        <v>40</v>
      </c>
      <c r="AZ42" s="282">
        <v>1</v>
      </c>
    </row>
    <row r="43" spans="1:64" ht="13.8">
      <c r="A43" s="216"/>
      <c r="B43" s="216"/>
      <c r="C43" s="216"/>
      <c r="D43" s="216"/>
      <c r="E43" s="216"/>
      <c r="M43" s="216"/>
      <c r="N43" s="216"/>
      <c r="O43" s="216"/>
      <c r="P43" s="216"/>
      <c r="Q43" s="216"/>
      <c r="R43" s="216"/>
      <c r="S43" s="18"/>
      <c r="T43" s="18"/>
      <c r="AF43" s="18"/>
      <c r="AG43" s="18"/>
      <c r="AH43" s="18"/>
      <c r="AI43" s="292" t="s">
        <v>127</v>
      </c>
      <c r="AJ43" s="293">
        <v>741</v>
      </c>
      <c r="AY43" s="281">
        <v>41</v>
      </c>
      <c r="AZ43" s="282">
        <v>3</v>
      </c>
    </row>
    <row r="44" spans="1:64" ht="13.8">
      <c r="A44" s="216"/>
      <c r="B44" s="216"/>
      <c r="C44" s="216"/>
      <c r="D44" s="216"/>
      <c r="E44" s="216"/>
      <c r="M44" s="216"/>
      <c r="N44" s="216"/>
      <c r="O44" s="216"/>
      <c r="P44" s="216"/>
      <c r="Q44" s="216"/>
      <c r="R44" s="216"/>
      <c r="S44" s="18"/>
      <c r="T44" s="18"/>
      <c r="AF44" s="18"/>
      <c r="AG44" s="18"/>
      <c r="AH44" s="18"/>
      <c r="AY44" s="281">
        <v>42</v>
      </c>
      <c r="AZ44" s="282">
        <v>2</v>
      </c>
    </row>
    <row r="45" spans="1:64" ht="13.8">
      <c r="A45" s="216"/>
      <c r="B45" s="216"/>
      <c r="C45" s="216"/>
      <c r="D45" s="216"/>
      <c r="E45" s="216"/>
      <c r="M45" s="216"/>
      <c r="N45" s="216"/>
      <c r="O45" s="216"/>
      <c r="P45" s="216"/>
      <c r="Q45" s="216"/>
      <c r="R45" s="216"/>
      <c r="S45" s="18"/>
      <c r="T45" s="18"/>
      <c r="AF45" s="18"/>
      <c r="AG45" s="18"/>
      <c r="AH45" s="18"/>
      <c r="AY45" s="281">
        <v>43</v>
      </c>
      <c r="AZ45" s="282">
        <v>1</v>
      </c>
    </row>
    <row r="46" spans="1:64" ht="13.8">
      <c r="A46" s="216"/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18"/>
      <c r="T46" s="18"/>
      <c r="AF46" s="18"/>
      <c r="AG46" s="18"/>
      <c r="AH46" s="18"/>
      <c r="AS46" s="18"/>
      <c r="AT46" s="18"/>
      <c r="AU46" s="18"/>
      <c r="AV46" s="18"/>
      <c r="AY46" s="281">
        <v>44</v>
      </c>
      <c r="AZ46" s="282">
        <v>1</v>
      </c>
    </row>
    <row r="47" spans="1:64" ht="13.8">
      <c r="A47" s="216"/>
      <c r="B47" s="216"/>
      <c r="C47" s="216"/>
      <c r="D47" s="216"/>
      <c r="E47" s="216"/>
      <c r="F47" s="216"/>
      <c r="G47" s="216"/>
      <c r="H47" s="216"/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18"/>
      <c r="T47" s="18"/>
      <c r="AY47" s="281">
        <v>45</v>
      </c>
      <c r="AZ47" s="282">
        <v>3</v>
      </c>
    </row>
    <row r="48" spans="1:64" ht="13.8">
      <c r="A48" s="216"/>
      <c r="B48" s="216"/>
      <c r="C48" s="216"/>
      <c r="D48" s="216"/>
      <c r="E48" s="216"/>
      <c r="F48" s="216"/>
      <c r="G48" s="216"/>
      <c r="H48" s="216"/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18"/>
      <c r="T48" s="18"/>
      <c r="AY48" s="281">
        <v>46</v>
      </c>
      <c r="AZ48" s="282">
        <v>1</v>
      </c>
    </row>
    <row r="49" spans="1:52" ht="13.8">
      <c r="A49" s="216"/>
      <c r="B49" s="216"/>
      <c r="C49" s="216"/>
      <c r="D49" s="216"/>
      <c r="E49" s="216"/>
      <c r="F49" s="216"/>
      <c r="G49" s="216"/>
      <c r="H49" s="216"/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18"/>
      <c r="T49" s="18"/>
      <c r="AY49" s="281">
        <v>48</v>
      </c>
      <c r="AZ49" s="282">
        <v>3</v>
      </c>
    </row>
    <row r="50" spans="1:52" ht="13.8">
      <c r="A50" s="216"/>
      <c r="B50" s="216"/>
      <c r="C50" s="216"/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18"/>
      <c r="T50" s="18"/>
      <c r="AY50" s="281">
        <v>49</v>
      </c>
      <c r="AZ50" s="282">
        <v>1</v>
      </c>
    </row>
    <row r="51" spans="1:52" ht="13.8">
      <c r="A51" s="216"/>
      <c r="B51" s="216"/>
      <c r="C51" s="216"/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18"/>
      <c r="T51" s="18"/>
      <c r="AY51" s="281">
        <v>51</v>
      </c>
      <c r="AZ51" s="282">
        <v>2</v>
      </c>
    </row>
    <row r="52" spans="1:52" ht="13.8">
      <c r="A52" s="216"/>
      <c r="B52" s="216"/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18"/>
      <c r="T52" s="18"/>
      <c r="AY52" s="281">
        <v>54</v>
      </c>
      <c r="AZ52" s="282">
        <v>1</v>
      </c>
    </row>
    <row r="53" spans="1:52" ht="13.8">
      <c r="A53" s="216"/>
      <c r="B53" s="216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P53" s="216"/>
      <c r="Q53" s="216"/>
      <c r="R53" s="216"/>
      <c r="S53" s="18"/>
      <c r="T53" s="18"/>
      <c r="AY53" s="281">
        <v>55</v>
      </c>
      <c r="AZ53" s="282">
        <v>3</v>
      </c>
    </row>
    <row r="54" spans="1:52" ht="13.2">
      <c r="A54" s="216"/>
      <c r="B54" s="216"/>
      <c r="C54" s="216"/>
      <c r="D54" s="216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AY54" s="281">
        <v>59</v>
      </c>
      <c r="AZ54" s="282">
        <v>1</v>
      </c>
    </row>
    <row r="55" spans="1:52" ht="13.2">
      <c r="A55" s="216"/>
      <c r="B55" s="216"/>
      <c r="C55" s="216"/>
      <c r="D55" s="216"/>
      <c r="E55" s="216"/>
      <c r="F55" s="216"/>
      <c r="G55" s="216"/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AY55" s="281">
        <v>61</v>
      </c>
      <c r="AZ55" s="282">
        <v>1</v>
      </c>
    </row>
    <row r="56" spans="1:52" ht="13.2">
      <c r="A56" s="216"/>
      <c r="B56" s="216"/>
      <c r="C56" s="216"/>
      <c r="D56" s="216"/>
      <c r="E56" s="216"/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AY56" s="281">
        <v>71</v>
      </c>
      <c r="AZ56" s="282">
        <v>1</v>
      </c>
    </row>
    <row r="57" spans="1:52" ht="13.2">
      <c r="A57" s="216"/>
      <c r="B57" s="216"/>
      <c r="C57" s="216"/>
      <c r="D57" s="216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AY57" s="292" t="s">
        <v>127</v>
      </c>
      <c r="AZ57" s="293">
        <v>1041</v>
      </c>
    </row>
    <row r="58" spans="1:52" ht="13.2">
      <c r="A58" s="311"/>
      <c r="B58" s="311"/>
      <c r="C58" s="311"/>
      <c r="D58" s="311"/>
      <c r="E58" s="311"/>
      <c r="F58" s="311"/>
      <c r="G58" s="311"/>
      <c r="H58" s="311"/>
      <c r="I58" s="311"/>
      <c r="J58" s="311"/>
      <c r="K58" s="311"/>
      <c r="L58" s="311"/>
      <c r="M58" s="311"/>
      <c r="N58" s="311"/>
      <c r="O58" s="311"/>
      <c r="P58" s="311"/>
      <c r="Q58" s="311"/>
      <c r="R58" s="311"/>
    </row>
  </sheetData>
  <mergeCells count="17">
    <mergeCell ref="C1:D1"/>
    <mergeCell ref="AI1:AJ1"/>
    <mergeCell ref="AY1:AZ1"/>
    <mergeCell ref="S2:T2"/>
    <mergeCell ref="V2:AB2"/>
    <mergeCell ref="AL2:AR2"/>
    <mergeCell ref="BB2:BH2"/>
    <mergeCell ref="BB16:BH16"/>
    <mergeCell ref="AL17:AR17"/>
    <mergeCell ref="V23:AB23"/>
    <mergeCell ref="F2:L2"/>
    <mergeCell ref="F9:L9"/>
    <mergeCell ref="V9:AB9"/>
    <mergeCell ref="BB9:BH9"/>
    <mergeCell ref="AL10:AR10"/>
    <mergeCell ref="F16:L16"/>
    <mergeCell ref="V16:AB1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00FF"/>
    <outlinePr summaryBelow="0" summaryRight="0"/>
  </sheetPr>
  <dimension ref="A1:Q64"/>
  <sheetViews>
    <sheetView workbookViewId="0">
      <selection sqref="A1:B1"/>
    </sheetView>
  </sheetViews>
  <sheetFormatPr defaultColWidth="12.6640625" defaultRowHeight="15.75" customHeight="1"/>
  <sheetData>
    <row r="1" spans="1:17" ht="13.8">
      <c r="A1" s="435" t="s">
        <v>1131</v>
      </c>
      <c r="B1" s="428"/>
    </row>
    <row r="2" spans="1:17" ht="13.2">
      <c r="A2" s="209" t="s">
        <v>1123</v>
      </c>
      <c r="B2" s="210" t="s">
        <v>1065</v>
      </c>
    </row>
    <row r="3" spans="1:17" ht="13.2">
      <c r="A3" s="211">
        <v>1</v>
      </c>
      <c r="B3" s="212">
        <v>18</v>
      </c>
    </row>
    <row r="4" spans="1:17" ht="13.8">
      <c r="A4" s="211">
        <v>2</v>
      </c>
      <c r="B4" s="212">
        <v>14</v>
      </c>
      <c r="E4" s="423" t="s">
        <v>1093</v>
      </c>
      <c r="F4" s="419"/>
      <c r="G4" s="419"/>
      <c r="H4" s="419"/>
      <c r="I4" s="419"/>
      <c r="J4" s="419"/>
      <c r="K4" s="417"/>
      <c r="M4" s="5" t="s">
        <v>1147</v>
      </c>
      <c r="P4" s="5" t="s">
        <v>1148</v>
      </c>
    </row>
    <row r="5" spans="1:17" ht="26.4">
      <c r="A5" s="211">
        <v>3</v>
      </c>
      <c r="B5" s="212">
        <v>22</v>
      </c>
      <c r="E5" s="227" t="s">
        <v>976</v>
      </c>
      <c r="F5" s="227" t="s">
        <v>977</v>
      </c>
      <c r="G5" s="228" t="s">
        <v>978</v>
      </c>
      <c r="H5" s="228" t="s">
        <v>979</v>
      </c>
      <c r="I5" s="227" t="s">
        <v>153</v>
      </c>
      <c r="J5" s="97" t="s">
        <v>980</v>
      </c>
      <c r="K5" s="261" t="s">
        <v>981</v>
      </c>
      <c r="M5" s="227" t="s">
        <v>976</v>
      </c>
      <c r="N5" s="227" t="s">
        <v>977</v>
      </c>
      <c r="P5" s="227" t="s">
        <v>976</v>
      </c>
      <c r="Q5" s="227" t="s">
        <v>977</v>
      </c>
    </row>
    <row r="6" spans="1:17" ht="13.2">
      <c r="A6" s="211">
        <v>4</v>
      </c>
      <c r="B6" s="212">
        <v>17</v>
      </c>
      <c r="D6" s="5" t="s">
        <v>1149</v>
      </c>
      <c r="E6" s="302">
        <v>25</v>
      </c>
      <c r="F6" s="303">
        <v>3000</v>
      </c>
      <c r="G6" s="304">
        <f t="shared" ref="G6:G8" si="0">F6/E6</f>
        <v>120</v>
      </c>
      <c r="H6" s="207">
        <v>20</v>
      </c>
      <c r="I6" s="305">
        <f t="shared" ref="I6:I8" si="1">H6/265</f>
        <v>7.5471698113207544E-2</v>
      </c>
      <c r="J6" s="291">
        <f t="shared" ref="J6:J8" si="2">F6*H6</f>
        <v>60000</v>
      </c>
      <c r="K6" s="306"/>
      <c r="M6" s="251">
        <v>18</v>
      </c>
      <c r="N6" s="252">
        <v>3000</v>
      </c>
      <c r="P6" s="251">
        <v>15</v>
      </c>
      <c r="Q6" s="252">
        <v>3000</v>
      </c>
    </row>
    <row r="7" spans="1:17" ht="13.2">
      <c r="A7" s="211">
        <v>5</v>
      </c>
      <c r="B7" s="212">
        <v>13</v>
      </c>
      <c r="E7" s="302">
        <v>30</v>
      </c>
      <c r="F7" s="303">
        <v>4500</v>
      </c>
      <c r="G7" s="304">
        <f t="shared" si="0"/>
        <v>150</v>
      </c>
      <c r="H7" s="207">
        <v>13</v>
      </c>
      <c r="I7" s="305">
        <f t="shared" si="1"/>
        <v>4.9056603773584909E-2</v>
      </c>
      <c r="J7" s="291">
        <f t="shared" si="2"/>
        <v>58500</v>
      </c>
      <c r="K7" s="307"/>
      <c r="M7" s="251">
        <v>24</v>
      </c>
      <c r="N7" s="252">
        <v>4800</v>
      </c>
      <c r="P7" s="251">
        <v>20</v>
      </c>
      <c r="Q7" s="252">
        <v>4800</v>
      </c>
    </row>
    <row r="8" spans="1:17" ht="13.2">
      <c r="A8" s="211">
        <v>6</v>
      </c>
      <c r="B8" s="212">
        <v>7</v>
      </c>
      <c r="E8" s="302">
        <v>35</v>
      </c>
      <c r="F8" s="303">
        <v>6000</v>
      </c>
      <c r="G8" s="304">
        <f t="shared" si="0"/>
        <v>171.42857142857142</v>
      </c>
      <c r="H8" s="207">
        <v>32</v>
      </c>
      <c r="I8" s="305">
        <f t="shared" si="1"/>
        <v>0.12075471698113208</v>
      </c>
      <c r="J8" s="291">
        <f t="shared" si="2"/>
        <v>192000</v>
      </c>
      <c r="K8" s="308"/>
      <c r="M8" s="256">
        <v>30</v>
      </c>
      <c r="N8" s="252">
        <v>6900</v>
      </c>
      <c r="P8" s="256">
        <v>25</v>
      </c>
      <c r="Q8" s="252">
        <v>7000</v>
      </c>
    </row>
    <row r="9" spans="1:17" ht="13.2">
      <c r="A9" s="211">
        <v>7</v>
      </c>
      <c r="B9" s="212">
        <v>6</v>
      </c>
      <c r="H9" s="289" t="s">
        <v>990</v>
      </c>
      <c r="I9" s="290">
        <f t="shared" ref="I9:J9" si="3">SUM(I6:I8)</f>
        <v>0.24528301886792453</v>
      </c>
      <c r="J9" s="291">
        <f t="shared" si="3"/>
        <v>310500</v>
      </c>
      <c r="K9" s="309">
        <f>J9/M16</f>
        <v>9.583333333333334E-2</v>
      </c>
    </row>
    <row r="10" spans="1:17" ht="13.2">
      <c r="A10" s="211">
        <v>8</v>
      </c>
      <c r="B10" s="212">
        <v>5</v>
      </c>
    </row>
    <row r="11" spans="1:17" ht="13.2">
      <c r="A11" s="211">
        <v>9</v>
      </c>
      <c r="B11" s="212">
        <v>13</v>
      </c>
    </row>
    <row r="12" spans="1:17" ht="13.8">
      <c r="A12" s="211">
        <v>10</v>
      </c>
      <c r="B12" s="212">
        <v>9</v>
      </c>
      <c r="E12" s="436" t="s">
        <v>1093</v>
      </c>
      <c r="F12" s="419"/>
      <c r="G12" s="419"/>
      <c r="H12" s="419"/>
      <c r="I12" s="419"/>
      <c r="J12" s="419"/>
      <c r="K12" s="417"/>
    </row>
    <row r="13" spans="1:17" ht="15.75" customHeight="1">
      <c r="A13" s="211">
        <v>11</v>
      </c>
      <c r="B13" s="212">
        <v>5</v>
      </c>
      <c r="E13" s="313" t="s">
        <v>976</v>
      </c>
      <c r="F13" s="313" t="s">
        <v>977</v>
      </c>
      <c r="G13" s="314" t="s">
        <v>978</v>
      </c>
      <c r="H13" s="314" t="s">
        <v>979</v>
      </c>
      <c r="I13" s="313" t="s">
        <v>153</v>
      </c>
      <c r="J13" s="313" t="s">
        <v>980</v>
      </c>
      <c r="K13" s="315" t="s">
        <v>981</v>
      </c>
      <c r="L13" s="289" t="s">
        <v>982</v>
      </c>
      <c r="M13" s="316" t="s">
        <v>191</v>
      </c>
    </row>
    <row r="14" spans="1:17" ht="13.2">
      <c r="A14" s="211">
        <v>12</v>
      </c>
      <c r="B14" s="212">
        <v>9</v>
      </c>
      <c r="E14" s="317">
        <v>25</v>
      </c>
      <c r="F14" s="318">
        <v>2200</v>
      </c>
      <c r="G14" s="319">
        <f t="shared" ref="G14:G16" si="4">F14/E14</f>
        <v>88</v>
      </c>
      <c r="H14" s="318">
        <v>33</v>
      </c>
      <c r="I14" s="320">
        <f t="shared" ref="I14:I16" si="5">H14/265</f>
        <v>0.12452830188679245</v>
      </c>
      <c r="J14" s="321">
        <f t="shared" ref="J14:J16" si="6">F14*H14</f>
        <v>72600</v>
      </c>
      <c r="K14" s="322"/>
      <c r="L14" s="140" t="s">
        <v>986</v>
      </c>
      <c r="M14" s="86">
        <v>900</v>
      </c>
    </row>
    <row r="15" spans="1:17" ht="13.2">
      <c r="A15" s="211">
        <v>13</v>
      </c>
      <c r="B15" s="212">
        <v>5</v>
      </c>
      <c r="E15" s="317">
        <v>35</v>
      </c>
      <c r="F15" s="318">
        <v>3500</v>
      </c>
      <c r="G15" s="319">
        <f t="shared" si="4"/>
        <v>100</v>
      </c>
      <c r="H15" s="318">
        <v>20</v>
      </c>
      <c r="I15" s="320">
        <f t="shared" si="5"/>
        <v>7.5471698113207544E-2</v>
      </c>
      <c r="J15" s="321">
        <f t="shared" si="6"/>
        <v>70000</v>
      </c>
      <c r="K15" s="323"/>
      <c r="L15" s="3"/>
      <c r="M15" s="144"/>
    </row>
    <row r="16" spans="1:17" ht="13.2">
      <c r="A16" s="211">
        <v>14</v>
      </c>
      <c r="B16" s="212">
        <v>4</v>
      </c>
      <c r="E16" s="317">
        <v>45</v>
      </c>
      <c r="F16" s="318">
        <v>5000</v>
      </c>
      <c r="G16" s="319">
        <f t="shared" si="4"/>
        <v>111.11111111111111</v>
      </c>
      <c r="H16" s="318">
        <v>12</v>
      </c>
      <c r="I16" s="320">
        <f t="shared" si="5"/>
        <v>4.5283018867924525E-2</v>
      </c>
      <c r="J16" s="321">
        <f t="shared" si="6"/>
        <v>60000</v>
      </c>
      <c r="K16" s="324"/>
      <c r="L16" s="3" t="s">
        <v>988</v>
      </c>
      <c r="M16" s="143">
        <v>3240000</v>
      </c>
    </row>
    <row r="17" spans="1:11" ht="13.2">
      <c r="A17" s="211">
        <v>15</v>
      </c>
      <c r="B17" s="212">
        <v>6</v>
      </c>
      <c r="E17" s="325"/>
      <c r="F17" s="325"/>
      <c r="G17" s="325"/>
      <c r="H17" s="315" t="s">
        <v>990</v>
      </c>
      <c r="I17" s="326">
        <f t="shared" ref="I17:J17" si="7">SUM(I14:I16)</f>
        <v>0.24528301886792453</v>
      </c>
      <c r="J17" s="321">
        <f t="shared" si="7"/>
        <v>202600</v>
      </c>
      <c r="K17" s="327">
        <f>J17/M16</f>
        <v>6.2530864197530858E-2</v>
      </c>
    </row>
    <row r="18" spans="1:11" ht="13.2">
      <c r="A18" s="211">
        <v>16</v>
      </c>
      <c r="B18" s="212">
        <v>7</v>
      </c>
      <c r="E18" s="325"/>
      <c r="F18" s="325"/>
      <c r="G18" s="325"/>
      <c r="H18" s="325"/>
      <c r="I18" s="325"/>
      <c r="J18" s="325"/>
      <c r="K18" s="325"/>
    </row>
    <row r="19" spans="1:11" ht="13.2">
      <c r="A19" s="211">
        <v>17</v>
      </c>
      <c r="B19" s="212">
        <v>3</v>
      </c>
    </row>
    <row r="20" spans="1:11" ht="13.8">
      <c r="A20" s="211">
        <v>18</v>
      </c>
      <c r="B20" s="212">
        <v>6</v>
      </c>
      <c r="E20" s="423" t="s">
        <v>1093</v>
      </c>
      <c r="F20" s="419"/>
      <c r="G20" s="419"/>
      <c r="H20" s="419"/>
      <c r="I20" s="419"/>
      <c r="J20" s="419"/>
      <c r="K20" s="417"/>
    </row>
    <row r="21" spans="1:11" ht="26.4">
      <c r="A21" s="211">
        <v>19</v>
      </c>
      <c r="B21" s="212">
        <v>5</v>
      </c>
      <c r="E21" s="227" t="s">
        <v>976</v>
      </c>
      <c r="F21" s="227" t="s">
        <v>977</v>
      </c>
      <c r="G21" s="228" t="s">
        <v>978</v>
      </c>
      <c r="H21" s="228" t="s">
        <v>979</v>
      </c>
      <c r="I21" s="227" t="s">
        <v>153</v>
      </c>
      <c r="J21" s="97" t="s">
        <v>980</v>
      </c>
      <c r="K21" s="261" t="s">
        <v>981</v>
      </c>
    </row>
    <row r="22" spans="1:11" ht="13.2">
      <c r="A22" s="211">
        <v>20</v>
      </c>
      <c r="B22" s="212">
        <v>6</v>
      </c>
      <c r="D22" s="5" t="s">
        <v>1149</v>
      </c>
      <c r="E22" s="302">
        <v>30</v>
      </c>
      <c r="F22" s="303">
        <v>3000</v>
      </c>
      <c r="G22" s="304">
        <f t="shared" ref="G22:G24" si="8">F22/E22</f>
        <v>100</v>
      </c>
      <c r="H22" s="303">
        <v>27</v>
      </c>
      <c r="I22" s="305">
        <f t="shared" ref="I22:I24" si="9">H22/265</f>
        <v>0.10188679245283019</v>
      </c>
      <c r="J22" s="291">
        <f t="shared" ref="J22:J24" si="10">F22*H22</f>
        <v>81000</v>
      </c>
      <c r="K22" s="306"/>
    </row>
    <row r="23" spans="1:11" ht="13.2">
      <c r="A23" s="211">
        <v>21</v>
      </c>
      <c r="B23" s="212">
        <v>8</v>
      </c>
      <c r="E23" s="302">
        <v>40</v>
      </c>
      <c r="F23" s="303">
        <v>4500</v>
      </c>
      <c r="G23" s="304">
        <f t="shared" si="8"/>
        <v>112.5</v>
      </c>
      <c r="H23" s="303">
        <v>9</v>
      </c>
      <c r="I23" s="305">
        <f t="shared" si="9"/>
        <v>3.3962264150943396E-2</v>
      </c>
      <c r="J23" s="291">
        <f t="shared" si="10"/>
        <v>40500</v>
      </c>
      <c r="K23" s="307"/>
    </row>
    <row r="24" spans="1:11" ht="13.2">
      <c r="A24" s="211">
        <v>22</v>
      </c>
      <c r="B24" s="212">
        <v>3</v>
      </c>
      <c r="E24" s="302">
        <v>50</v>
      </c>
      <c r="F24" s="303">
        <v>6000</v>
      </c>
      <c r="G24" s="304">
        <f t="shared" si="8"/>
        <v>120</v>
      </c>
      <c r="H24" s="303">
        <v>9</v>
      </c>
      <c r="I24" s="305">
        <f t="shared" si="9"/>
        <v>3.3962264150943396E-2</v>
      </c>
      <c r="J24" s="291">
        <f t="shared" si="10"/>
        <v>54000</v>
      </c>
      <c r="K24" s="308"/>
    </row>
    <row r="25" spans="1:11" ht="13.2">
      <c r="A25" s="211">
        <v>23</v>
      </c>
      <c r="B25" s="212">
        <v>3</v>
      </c>
      <c r="H25" s="289" t="s">
        <v>990</v>
      </c>
      <c r="I25" s="290">
        <f t="shared" ref="I25:J25" si="11">SUM(I22:I24)</f>
        <v>0.16981132075471697</v>
      </c>
      <c r="J25" s="291">
        <f t="shared" si="11"/>
        <v>175500</v>
      </c>
      <c r="K25" s="309">
        <f>J25/M16</f>
        <v>5.4166666666666669E-2</v>
      </c>
    </row>
    <row r="26" spans="1:11" ht="13.2">
      <c r="A26" s="211">
        <v>24</v>
      </c>
      <c r="B26" s="212">
        <v>6</v>
      </c>
    </row>
    <row r="27" spans="1:11" ht="13.2">
      <c r="A27" s="211">
        <v>25</v>
      </c>
      <c r="B27" s="212">
        <v>4</v>
      </c>
    </row>
    <row r="28" spans="1:11" ht="13.2">
      <c r="A28" s="211">
        <v>26</v>
      </c>
      <c r="B28" s="212">
        <v>4</v>
      </c>
    </row>
    <row r="29" spans="1:11" ht="13.2">
      <c r="A29" s="211">
        <v>27</v>
      </c>
      <c r="B29" s="212">
        <v>5</v>
      </c>
    </row>
    <row r="30" spans="1:11" ht="13.2">
      <c r="A30" s="211">
        <v>28</v>
      </c>
      <c r="B30" s="212">
        <v>2</v>
      </c>
    </row>
    <row r="31" spans="1:11" ht="13.2">
      <c r="A31" s="211">
        <v>29</v>
      </c>
      <c r="B31" s="212">
        <v>5</v>
      </c>
    </row>
    <row r="32" spans="1:11" ht="13.2">
      <c r="A32" s="328">
        <v>30</v>
      </c>
      <c r="B32" s="212">
        <v>1</v>
      </c>
    </row>
    <row r="33" spans="1:17" ht="13.2">
      <c r="A33" s="211">
        <v>31</v>
      </c>
      <c r="B33" s="212">
        <v>1</v>
      </c>
    </row>
    <row r="34" spans="1:17" ht="13.2">
      <c r="A34" s="211">
        <v>32</v>
      </c>
      <c r="B34" s="212">
        <v>6</v>
      </c>
    </row>
    <row r="35" spans="1:17" ht="13.2">
      <c r="A35" s="211">
        <v>33</v>
      </c>
      <c r="B35" s="212">
        <v>3</v>
      </c>
    </row>
    <row r="36" spans="1:17" ht="13.2">
      <c r="A36" s="211">
        <v>34</v>
      </c>
      <c r="B36" s="212">
        <v>2</v>
      </c>
    </row>
    <row r="37" spans="1:17" ht="13.2">
      <c r="A37" s="211">
        <v>35</v>
      </c>
      <c r="B37" s="212">
        <v>6</v>
      </c>
      <c r="G37" s="123"/>
      <c r="H37" s="124"/>
      <c r="I37" s="124"/>
      <c r="J37" s="124"/>
      <c r="K37" s="124"/>
      <c r="L37" s="124"/>
      <c r="M37" s="124"/>
      <c r="N37" s="124"/>
      <c r="O37" s="124"/>
      <c r="P37" s="124"/>
      <c r="Q37" s="125"/>
    </row>
    <row r="38" spans="1:17" ht="15">
      <c r="A38" s="211">
        <v>36</v>
      </c>
      <c r="B38" s="212">
        <v>1</v>
      </c>
      <c r="G38" s="126"/>
      <c r="H38" s="425" t="s">
        <v>1040</v>
      </c>
      <c r="I38" s="419"/>
      <c r="J38" s="419"/>
      <c r="K38" s="419"/>
      <c r="L38" s="419"/>
      <c r="M38" s="419"/>
      <c r="N38" s="417"/>
      <c r="O38" s="127"/>
      <c r="P38" s="127"/>
      <c r="Q38" s="166"/>
    </row>
    <row r="39" spans="1:17" ht="15.6">
      <c r="A39" s="211">
        <v>37</v>
      </c>
      <c r="B39" s="212">
        <v>3</v>
      </c>
      <c r="G39" s="126"/>
      <c r="H39" s="129" t="s">
        <v>976</v>
      </c>
      <c r="I39" s="130" t="s">
        <v>977</v>
      </c>
      <c r="J39" s="131" t="s">
        <v>978</v>
      </c>
      <c r="K39" s="131" t="s">
        <v>979</v>
      </c>
      <c r="L39" s="131" t="s">
        <v>153</v>
      </c>
      <c r="M39" s="132" t="s">
        <v>980</v>
      </c>
      <c r="N39" s="133" t="s">
        <v>981</v>
      </c>
      <c r="O39" s="134" t="s">
        <v>982</v>
      </c>
      <c r="P39" s="157" t="s">
        <v>191</v>
      </c>
      <c r="Q39" s="167"/>
    </row>
    <row r="40" spans="1:17" ht="15">
      <c r="A40" s="211">
        <v>38</v>
      </c>
      <c r="B40" s="212">
        <v>4</v>
      </c>
      <c r="G40" s="126"/>
      <c r="H40" s="135">
        <v>25</v>
      </c>
      <c r="I40" s="136">
        <v>2200</v>
      </c>
      <c r="J40" s="137">
        <v>88</v>
      </c>
      <c r="K40" s="136">
        <v>33</v>
      </c>
      <c r="L40" s="141">
        <v>0.12452830188679245</v>
      </c>
      <c r="M40" s="142">
        <v>72600</v>
      </c>
      <c r="N40" s="139"/>
      <c r="O40" s="158" t="s">
        <v>986</v>
      </c>
      <c r="P40" s="159">
        <v>900</v>
      </c>
      <c r="Q40" s="166"/>
    </row>
    <row r="41" spans="1:17" ht="15">
      <c r="A41" s="211">
        <v>40</v>
      </c>
      <c r="B41" s="212">
        <v>1</v>
      </c>
      <c r="G41" s="126"/>
      <c r="H41" s="135">
        <v>35</v>
      </c>
      <c r="I41" s="136">
        <v>3500</v>
      </c>
      <c r="J41" s="137">
        <v>100</v>
      </c>
      <c r="K41" s="136">
        <v>20</v>
      </c>
      <c r="L41" s="141">
        <v>7.5471698113207544E-2</v>
      </c>
      <c r="M41" s="142">
        <v>70000</v>
      </c>
      <c r="N41" s="139"/>
      <c r="O41" s="160"/>
      <c r="P41" s="161"/>
      <c r="Q41" s="166"/>
    </row>
    <row r="42" spans="1:17" ht="15">
      <c r="A42" s="211">
        <v>42</v>
      </c>
      <c r="B42" s="212">
        <v>3</v>
      </c>
      <c r="G42" s="126"/>
      <c r="H42" s="145">
        <v>45</v>
      </c>
      <c r="I42" s="146">
        <v>5000</v>
      </c>
      <c r="J42" s="147">
        <v>111.11111111111111</v>
      </c>
      <c r="K42" s="136">
        <v>12</v>
      </c>
      <c r="L42" s="150">
        <v>4.5283018867924525E-2</v>
      </c>
      <c r="M42" s="151">
        <v>60000</v>
      </c>
      <c r="N42" s="149"/>
      <c r="O42" s="162" t="s">
        <v>988</v>
      </c>
      <c r="P42" s="155">
        <v>3240000</v>
      </c>
      <c r="Q42" s="166"/>
    </row>
    <row r="43" spans="1:17" ht="15">
      <c r="A43" s="211">
        <v>44</v>
      </c>
      <c r="B43" s="212">
        <v>2</v>
      </c>
      <c r="G43" s="126"/>
      <c r="H43" s="127"/>
      <c r="I43" s="127"/>
      <c r="J43" s="127"/>
      <c r="K43" s="152" t="s">
        <v>990</v>
      </c>
      <c r="L43" s="150">
        <v>0.24528301886792453</v>
      </c>
      <c r="M43" s="155">
        <v>202600</v>
      </c>
      <c r="N43" s="156">
        <v>6.2530864197530858E-2</v>
      </c>
      <c r="O43" s="127"/>
      <c r="P43" s="127"/>
      <c r="Q43" s="166"/>
    </row>
    <row r="44" spans="1:17" ht="13.2">
      <c r="A44" s="211">
        <v>45</v>
      </c>
      <c r="B44" s="212">
        <v>1</v>
      </c>
      <c r="G44" s="126"/>
      <c r="Q44" s="128"/>
    </row>
    <row r="45" spans="1:17" ht="15">
      <c r="A45" s="211">
        <v>47</v>
      </c>
      <c r="B45" s="212">
        <v>1</v>
      </c>
      <c r="G45" s="126"/>
      <c r="H45" s="425" t="s">
        <v>1045</v>
      </c>
      <c r="I45" s="419"/>
      <c r="J45" s="419"/>
      <c r="K45" s="419"/>
      <c r="L45" s="419"/>
      <c r="M45" s="419"/>
      <c r="N45" s="417"/>
      <c r="O45" s="127"/>
      <c r="P45" s="127"/>
      <c r="Q45" s="128"/>
    </row>
    <row r="46" spans="1:17" ht="15.6">
      <c r="A46" s="211">
        <v>49</v>
      </c>
      <c r="B46" s="212">
        <v>1</v>
      </c>
      <c r="G46" s="126"/>
      <c r="H46" s="129" t="s">
        <v>976</v>
      </c>
      <c r="I46" s="130" t="s">
        <v>977</v>
      </c>
      <c r="J46" s="131" t="s">
        <v>978</v>
      </c>
      <c r="K46" s="131" t="s">
        <v>979</v>
      </c>
      <c r="L46" s="131" t="s">
        <v>153</v>
      </c>
      <c r="M46" s="132" t="s">
        <v>980</v>
      </c>
      <c r="N46" s="181" t="s">
        <v>981</v>
      </c>
      <c r="O46" s="182" t="s">
        <v>982</v>
      </c>
      <c r="P46" s="183"/>
      <c r="Q46" s="128"/>
    </row>
    <row r="47" spans="1:17" ht="13.2">
      <c r="A47" s="211">
        <v>51</v>
      </c>
      <c r="B47" s="212">
        <v>2</v>
      </c>
      <c r="G47" s="126"/>
      <c r="H47" s="135">
        <v>18</v>
      </c>
      <c r="I47" s="184">
        <v>3000</v>
      </c>
      <c r="J47" s="137">
        <v>170</v>
      </c>
      <c r="K47" s="136">
        <v>21</v>
      </c>
      <c r="L47" s="141">
        <v>7.9545454545454544E-2</v>
      </c>
      <c r="M47" s="184">
        <v>63000</v>
      </c>
      <c r="N47" s="185">
        <v>0.03</v>
      </c>
      <c r="O47" s="186" t="s">
        <v>986</v>
      </c>
      <c r="P47" s="159">
        <v>1270</v>
      </c>
      <c r="Q47" s="128"/>
    </row>
    <row r="48" spans="1:17" ht="13.2">
      <c r="A48" s="211">
        <v>53</v>
      </c>
      <c r="B48" s="212">
        <v>2</v>
      </c>
      <c r="G48" s="126"/>
      <c r="H48" s="135">
        <v>24</v>
      </c>
      <c r="I48" s="184">
        <v>4800</v>
      </c>
      <c r="J48" s="137">
        <v>200</v>
      </c>
      <c r="K48" s="136">
        <v>11</v>
      </c>
      <c r="L48" s="141">
        <v>4.1666666666666664E-2</v>
      </c>
      <c r="M48" s="184">
        <v>52800</v>
      </c>
      <c r="N48" s="185">
        <v>2.3E-2</v>
      </c>
      <c r="O48" s="187"/>
      <c r="P48" s="161"/>
      <c r="Q48" s="128"/>
    </row>
    <row r="49" spans="1:17" ht="13.2">
      <c r="A49" s="211">
        <v>54</v>
      </c>
      <c r="B49" s="212">
        <v>1</v>
      </c>
      <c r="G49" s="126"/>
      <c r="H49" s="145">
        <v>30</v>
      </c>
      <c r="I49" s="188">
        <v>6900</v>
      </c>
      <c r="J49" s="147">
        <v>230</v>
      </c>
      <c r="K49" s="136">
        <v>19</v>
      </c>
      <c r="L49" s="150">
        <v>7.1969696969696975E-2</v>
      </c>
      <c r="M49" s="188">
        <v>131100</v>
      </c>
      <c r="N49" s="189">
        <v>1.4E-2</v>
      </c>
      <c r="O49" s="190" t="s">
        <v>988</v>
      </c>
      <c r="P49" s="155">
        <v>3010000</v>
      </c>
      <c r="Q49" s="128"/>
    </row>
    <row r="50" spans="1:17" ht="15">
      <c r="A50" s="211">
        <v>58</v>
      </c>
      <c r="B50" s="212">
        <v>1</v>
      </c>
      <c r="G50" s="126"/>
      <c r="H50" s="127"/>
      <c r="I50" s="127"/>
      <c r="J50" s="127"/>
      <c r="K50" s="152" t="s">
        <v>1047</v>
      </c>
      <c r="L50" s="150">
        <v>0.19318181818181818</v>
      </c>
      <c r="M50" s="191">
        <v>246900</v>
      </c>
      <c r="N50" s="154">
        <v>8.2026578073089704E-2</v>
      </c>
      <c r="O50" s="127"/>
      <c r="P50" s="127"/>
      <c r="Q50" s="128"/>
    </row>
    <row r="51" spans="1:17" ht="13.2">
      <c r="A51" s="211">
        <v>59</v>
      </c>
      <c r="B51" s="212">
        <v>1</v>
      </c>
      <c r="G51" s="126"/>
      <c r="Q51" s="128"/>
    </row>
    <row r="52" spans="1:17" ht="15">
      <c r="A52" s="211">
        <v>61</v>
      </c>
      <c r="B52" s="212">
        <v>1</v>
      </c>
      <c r="G52" s="126"/>
      <c r="H52" s="425" t="s">
        <v>1050</v>
      </c>
      <c r="I52" s="419"/>
      <c r="J52" s="419"/>
      <c r="K52" s="419"/>
      <c r="L52" s="419"/>
      <c r="M52" s="419"/>
      <c r="N52" s="417"/>
      <c r="O52" s="127"/>
      <c r="P52" s="127"/>
      <c r="Q52" s="128"/>
    </row>
    <row r="53" spans="1:17" ht="15.6">
      <c r="A53" s="211">
        <v>62</v>
      </c>
      <c r="B53" s="212">
        <v>1</v>
      </c>
      <c r="G53" s="126"/>
      <c r="H53" s="129" t="s">
        <v>976</v>
      </c>
      <c r="I53" s="130" t="s">
        <v>977</v>
      </c>
      <c r="J53" s="131" t="s">
        <v>978</v>
      </c>
      <c r="K53" s="131" t="s">
        <v>979</v>
      </c>
      <c r="L53" s="131" t="s">
        <v>153</v>
      </c>
      <c r="M53" s="132" t="s">
        <v>980</v>
      </c>
      <c r="N53" s="181" t="s">
        <v>981</v>
      </c>
      <c r="O53" s="182" t="s">
        <v>982</v>
      </c>
      <c r="P53" s="183"/>
      <c r="Q53" s="128"/>
    </row>
    <row r="54" spans="1:17" ht="13.2">
      <c r="A54" s="214" t="s">
        <v>127</v>
      </c>
      <c r="B54" s="215">
        <v>265</v>
      </c>
      <c r="G54" s="126"/>
      <c r="H54" s="135">
        <v>15</v>
      </c>
      <c r="I54" s="184">
        <v>3000</v>
      </c>
      <c r="J54" s="137">
        <v>200</v>
      </c>
      <c r="K54" s="136">
        <v>13</v>
      </c>
      <c r="L54" s="141">
        <v>7.7380952380952384E-2</v>
      </c>
      <c r="M54" s="184">
        <v>39000</v>
      </c>
      <c r="N54" s="185">
        <v>6.4000000000000001E-2</v>
      </c>
      <c r="O54" s="186" t="s">
        <v>986</v>
      </c>
      <c r="P54" s="159">
        <v>1870</v>
      </c>
      <c r="Q54" s="128"/>
    </row>
    <row r="55" spans="1:17" ht="13.2">
      <c r="G55" s="126"/>
      <c r="H55" s="135">
        <v>20</v>
      </c>
      <c r="I55" s="184">
        <v>4800</v>
      </c>
      <c r="J55" s="137">
        <v>240</v>
      </c>
      <c r="K55" s="136">
        <v>0</v>
      </c>
      <c r="L55" s="141">
        <v>0</v>
      </c>
      <c r="M55" s="184">
        <v>0</v>
      </c>
      <c r="N55" s="185">
        <v>1.6E-2</v>
      </c>
      <c r="O55" s="187"/>
      <c r="P55" s="161"/>
      <c r="Q55" s="128"/>
    </row>
    <row r="56" spans="1:17" ht="13.2">
      <c r="G56" s="126"/>
      <c r="H56" s="145">
        <v>25</v>
      </c>
      <c r="I56" s="188">
        <v>7000</v>
      </c>
      <c r="J56" s="147">
        <v>280</v>
      </c>
      <c r="K56" s="192">
        <v>16</v>
      </c>
      <c r="L56" s="150">
        <v>9.5238095238095233E-2</v>
      </c>
      <c r="M56" s="188">
        <v>112000</v>
      </c>
      <c r="N56" s="189">
        <v>1.2E-2</v>
      </c>
      <c r="O56" s="190" t="s">
        <v>988</v>
      </c>
      <c r="P56" s="155">
        <v>1574300</v>
      </c>
      <c r="Q56" s="128"/>
    </row>
    <row r="57" spans="1:17" ht="15">
      <c r="G57" s="126"/>
      <c r="H57" s="127"/>
      <c r="I57" s="127"/>
      <c r="J57" s="127"/>
      <c r="K57" s="152" t="s">
        <v>1047</v>
      </c>
      <c r="L57" s="193">
        <v>0.17261904761904762</v>
      </c>
      <c r="M57" s="194">
        <v>151000</v>
      </c>
      <c r="N57" s="195">
        <v>9.1999999999999998E-2</v>
      </c>
      <c r="O57" s="127"/>
      <c r="P57" s="127"/>
      <c r="Q57" s="128"/>
    </row>
    <row r="58" spans="1:17" ht="13.2">
      <c r="G58" s="126"/>
      <c r="Q58" s="128"/>
    </row>
    <row r="59" spans="1:17" ht="15">
      <c r="G59" s="126"/>
      <c r="H59" s="425" t="s">
        <v>1050</v>
      </c>
      <c r="I59" s="419"/>
      <c r="J59" s="419"/>
      <c r="K59" s="419"/>
      <c r="L59" s="419"/>
      <c r="M59" s="419"/>
      <c r="N59" s="417"/>
      <c r="O59" s="127"/>
      <c r="P59" s="127"/>
      <c r="Q59" s="128"/>
    </row>
    <row r="60" spans="1:17" ht="15.6">
      <c r="G60" s="126"/>
      <c r="H60" s="196" t="s">
        <v>976</v>
      </c>
      <c r="I60" s="197" t="s">
        <v>977</v>
      </c>
      <c r="J60" s="198" t="s">
        <v>978</v>
      </c>
      <c r="K60" s="198" t="s">
        <v>979</v>
      </c>
      <c r="L60" s="198" t="s">
        <v>153</v>
      </c>
      <c r="M60" s="199" t="s">
        <v>980</v>
      </c>
      <c r="N60" s="200" t="s">
        <v>981</v>
      </c>
      <c r="O60" s="182" t="s">
        <v>982</v>
      </c>
      <c r="P60" s="183"/>
      <c r="Q60" s="128"/>
    </row>
    <row r="61" spans="1:17" ht="13.2">
      <c r="G61" s="126"/>
      <c r="H61" s="135">
        <v>2</v>
      </c>
      <c r="I61" s="184">
        <v>1800</v>
      </c>
      <c r="J61" s="137">
        <v>900</v>
      </c>
      <c r="K61" s="136">
        <v>2</v>
      </c>
      <c r="L61" s="141">
        <v>1</v>
      </c>
      <c r="M61" s="184">
        <v>3600</v>
      </c>
      <c r="N61" s="185">
        <v>6.4000000000000001E-2</v>
      </c>
      <c r="O61" s="186" t="s">
        <v>986</v>
      </c>
      <c r="P61" s="159">
        <v>3636</v>
      </c>
      <c r="Q61" s="128"/>
    </row>
    <row r="62" spans="1:17" ht="13.2">
      <c r="G62" s="126"/>
      <c r="H62" s="145">
        <v>3</v>
      </c>
      <c r="I62" s="188">
        <v>3600</v>
      </c>
      <c r="J62" s="147">
        <v>1200</v>
      </c>
      <c r="K62" s="146">
        <v>0</v>
      </c>
      <c r="L62" s="150">
        <v>0</v>
      </c>
      <c r="M62" s="188">
        <v>0</v>
      </c>
      <c r="N62" s="189">
        <v>1.6E-2</v>
      </c>
      <c r="O62" s="190" t="s">
        <v>1058</v>
      </c>
      <c r="P62" s="155">
        <v>35000</v>
      </c>
      <c r="Q62" s="128"/>
    </row>
    <row r="63" spans="1:17" ht="15">
      <c r="G63" s="126"/>
      <c r="H63" s="127"/>
      <c r="I63" s="127"/>
      <c r="J63" s="127"/>
      <c r="K63" s="152" t="s">
        <v>1047</v>
      </c>
      <c r="L63" s="193">
        <v>1</v>
      </c>
      <c r="M63" s="194">
        <f>SUM(M61:M62)</f>
        <v>3600</v>
      </c>
      <c r="N63" s="195">
        <v>9.1999999999999998E-2</v>
      </c>
      <c r="O63" s="127"/>
      <c r="P63" s="127"/>
      <c r="Q63" s="128"/>
    </row>
    <row r="64" spans="1:17" ht="13.2">
      <c r="G64" s="163"/>
      <c r="H64" s="164"/>
      <c r="I64" s="164"/>
      <c r="J64" s="164"/>
      <c r="K64" s="164"/>
      <c r="L64" s="164"/>
      <c r="M64" s="164"/>
      <c r="N64" s="164"/>
      <c r="O64" s="164"/>
      <c r="P64" s="164"/>
      <c r="Q64" s="165"/>
    </row>
  </sheetData>
  <mergeCells count="8">
    <mergeCell ref="H45:N45"/>
    <mergeCell ref="H52:N52"/>
    <mergeCell ref="H59:N59"/>
    <mergeCell ref="A1:B1"/>
    <mergeCell ref="E4:K4"/>
    <mergeCell ref="E12:K12"/>
    <mergeCell ref="E20:K20"/>
    <mergeCell ref="H38:N3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00FF"/>
    <outlinePr summaryBelow="0" summaryRight="0"/>
  </sheetPr>
  <dimension ref="A1:K156"/>
  <sheetViews>
    <sheetView workbookViewId="0"/>
  </sheetViews>
  <sheetFormatPr defaultColWidth="12.6640625" defaultRowHeight="15.75" customHeight="1"/>
  <cols>
    <col min="2" max="2" width="17.109375" customWidth="1"/>
    <col min="5" max="5" width="13.77734375" customWidth="1"/>
  </cols>
  <sheetData>
    <row r="1" spans="1:11" ht="13.2">
      <c r="A1" s="311" t="s">
        <v>1150</v>
      </c>
      <c r="E1" s="97" t="s">
        <v>1151</v>
      </c>
      <c r="F1" s="97">
        <v>1270</v>
      </c>
      <c r="G1" s="97" t="s">
        <v>1152</v>
      </c>
      <c r="H1" s="86">
        <v>3010000</v>
      </c>
      <c r="J1" s="205"/>
      <c r="K1" s="2" t="s">
        <v>1153</v>
      </c>
    </row>
    <row r="2" spans="1:11" ht="13.2">
      <c r="A2" s="277" t="s">
        <v>1118</v>
      </c>
      <c r="B2" s="278" t="s">
        <v>1119</v>
      </c>
      <c r="C2" s="205"/>
      <c r="D2" s="205"/>
      <c r="E2" s="205"/>
      <c r="F2" s="205"/>
      <c r="G2" s="205"/>
      <c r="H2" s="205"/>
      <c r="I2" s="205"/>
      <c r="J2" s="205"/>
    </row>
    <row r="3" spans="1:11" ht="15.75" customHeight="1">
      <c r="A3" s="281">
        <v>1</v>
      </c>
      <c r="B3" s="329">
        <v>20</v>
      </c>
      <c r="C3" s="205"/>
      <c r="D3" s="437" t="s">
        <v>1154</v>
      </c>
      <c r="E3" s="419"/>
      <c r="F3" s="419"/>
      <c r="G3" s="419"/>
      <c r="H3" s="419"/>
      <c r="I3" s="417"/>
      <c r="J3" s="205"/>
    </row>
    <row r="4" spans="1:11" ht="26.4">
      <c r="A4" s="281">
        <v>2</v>
      </c>
      <c r="B4" s="329">
        <v>17</v>
      </c>
      <c r="C4" s="205"/>
      <c r="D4" s="227" t="s">
        <v>976</v>
      </c>
      <c r="E4" s="227" t="s">
        <v>977</v>
      </c>
      <c r="F4" s="228" t="s">
        <v>978</v>
      </c>
      <c r="G4" s="228" t="s">
        <v>979</v>
      </c>
      <c r="H4" s="227" t="s">
        <v>153</v>
      </c>
      <c r="I4" s="97" t="s">
        <v>980</v>
      </c>
      <c r="J4" s="330" t="s">
        <v>981</v>
      </c>
      <c r="K4" s="262">
        <f>I8/H1</f>
        <v>5.1827242524916946E-2</v>
      </c>
    </row>
    <row r="5" spans="1:11" ht="13.2">
      <c r="A5" s="281">
        <v>3</v>
      </c>
      <c r="B5" s="282">
        <v>18</v>
      </c>
      <c r="C5" s="205"/>
      <c r="D5" s="251">
        <v>22</v>
      </c>
      <c r="E5" s="252">
        <v>3000</v>
      </c>
      <c r="F5" s="253">
        <f t="shared" ref="F5:F7" si="0">E5/D5</f>
        <v>136.36363636363637</v>
      </c>
      <c r="G5" s="251">
        <v>19</v>
      </c>
      <c r="H5" s="254">
        <f t="shared" ref="H5:H7" si="1">G5/264</f>
        <v>7.1969696969696975E-2</v>
      </c>
      <c r="I5" s="255">
        <f t="shared" ref="I5:I7" si="2">G5*E5</f>
        <v>57000</v>
      </c>
      <c r="J5" s="205"/>
    </row>
    <row r="6" spans="1:11" ht="13.2">
      <c r="A6" s="281">
        <v>4</v>
      </c>
      <c r="B6" s="282">
        <v>22</v>
      </c>
      <c r="C6" s="205"/>
      <c r="D6" s="251">
        <v>30</v>
      </c>
      <c r="E6" s="252">
        <v>4500</v>
      </c>
      <c r="F6" s="253">
        <f t="shared" si="0"/>
        <v>150</v>
      </c>
      <c r="G6" s="251">
        <v>10</v>
      </c>
      <c r="H6" s="254">
        <f t="shared" si="1"/>
        <v>3.787878787878788E-2</v>
      </c>
      <c r="I6" s="255">
        <f t="shared" si="2"/>
        <v>45000</v>
      </c>
      <c r="J6" s="205"/>
    </row>
    <row r="7" spans="1:11" ht="13.2">
      <c r="A7" s="281">
        <v>5</v>
      </c>
      <c r="B7" s="282">
        <v>9</v>
      </c>
      <c r="C7" s="205"/>
      <c r="D7" s="256">
        <v>38</v>
      </c>
      <c r="E7" s="252">
        <v>6000</v>
      </c>
      <c r="F7" s="253">
        <f t="shared" si="0"/>
        <v>157.89473684210526</v>
      </c>
      <c r="G7" s="256">
        <v>9</v>
      </c>
      <c r="H7" s="254">
        <f t="shared" si="1"/>
        <v>3.4090909090909088E-2</v>
      </c>
      <c r="I7" s="255">
        <f t="shared" si="2"/>
        <v>54000</v>
      </c>
      <c r="J7" s="205"/>
    </row>
    <row r="8" spans="1:11" ht="13.2">
      <c r="A8" s="281">
        <v>6</v>
      </c>
      <c r="B8" s="282">
        <v>11</v>
      </c>
      <c r="C8" s="205"/>
      <c r="D8" s="259"/>
      <c r="E8" s="259"/>
      <c r="F8" s="259"/>
      <c r="G8" s="260" t="s">
        <v>1047</v>
      </c>
      <c r="H8" s="254">
        <f t="shared" ref="H8:I8" si="3">SUM(H5:H7)</f>
        <v>0.14393939393939395</v>
      </c>
      <c r="I8" s="255">
        <f t="shared" si="3"/>
        <v>156000</v>
      </c>
      <c r="J8" s="205"/>
    </row>
    <row r="9" spans="1:11" ht="13.2">
      <c r="A9" s="281">
        <v>7</v>
      </c>
      <c r="B9" s="282">
        <v>9</v>
      </c>
      <c r="C9" s="205"/>
      <c r="D9" s="205"/>
      <c r="E9" s="205"/>
      <c r="F9" s="205"/>
      <c r="G9" s="205"/>
      <c r="H9" s="205"/>
      <c r="I9" s="205"/>
      <c r="J9" s="205"/>
    </row>
    <row r="10" spans="1:11" ht="13.2">
      <c r="A10" s="281">
        <v>8</v>
      </c>
      <c r="B10" s="282">
        <v>17</v>
      </c>
      <c r="C10" s="205"/>
      <c r="D10" s="205"/>
      <c r="E10" s="205"/>
      <c r="F10" s="205"/>
      <c r="G10" s="205"/>
      <c r="H10" s="205"/>
      <c r="I10" s="205"/>
      <c r="J10" s="205"/>
    </row>
    <row r="11" spans="1:11" ht="15.75" customHeight="1">
      <c r="A11" s="281">
        <v>9</v>
      </c>
      <c r="B11" s="282">
        <v>13</v>
      </c>
      <c r="C11" s="205"/>
      <c r="D11" s="437" t="s">
        <v>1154</v>
      </c>
      <c r="E11" s="419"/>
      <c r="F11" s="419"/>
      <c r="G11" s="419"/>
      <c r="H11" s="419"/>
      <c r="I11" s="417"/>
      <c r="J11" s="205"/>
    </row>
    <row r="12" spans="1:11" ht="26.4">
      <c r="A12" s="281">
        <v>10</v>
      </c>
      <c r="B12" s="282">
        <v>11</v>
      </c>
      <c r="C12" s="205"/>
      <c r="D12" s="227" t="s">
        <v>976</v>
      </c>
      <c r="E12" s="227" t="s">
        <v>977</v>
      </c>
      <c r="F12" s="228" t="s">
        <v>978</v>
      </c>
      <c r="G12" s="228" t="s">
        <v>979</v>
      </c>
      <c r="H12" s="227" t="s">
        <v>153</v>
      </c>
      <c r="I12" s="97" t="s">
        <v>980</v>
      </c>
      <c r="J12" s="330" t="s">
        <v>981</v>
      </c>
      <c r="K12" s="262">
        <f>I16/H1</f>
        <v>5.5315614617940198E-2</v>
      </c>
    </row>
    <row r="13" spans="1:11" ht="13.2">
      <c r="A13" s="281">
        <v>11</v>
      </c>
      <c r="B13" s="282">
        <v>18</v>
      </c>
      <c r="C13" s="205"/>
      <c r="D13" s="251">
        <v>20</v>
      </c>
      <c r="E13" s="252">
        <v>2500</v>
      </c>
      <c r="F13" s="253">
        <f t="shared" ref="F13:F15" si="4">E13/D13</f>
        <v>125</v>
      </c>
      <c r="G13" s="251">
        <v>26</v>
      </c>
      <c r="H13" s="254">
        <f t="shared" ref="H13:H15" si="5">G13/264</f>
        <v>9.8484848484848481E-2</v>
      </c>
      <c r="I13" s="255">
        <f t="shared" ref="I13:I15" si="6">G13*E13</f>
        <v>65000</v>
      </c>
      <c r="J13" s="205"/>
    </row>
    <row r="14" spans="1:11" ht="13.2">
      <c r="A14" s="281">
        <v>12</v>
      </c>
      <c r="B14" s="282">
        <v>3</v>
      </c>
      <c r="C14" s="205"/>
      <c r="D14" s="251">
        <v>30</v>
      </c>
      <c r="E14" s="252">
        <v>4500</v>
      </c>
      <c r="F14" s="253">
        <f t="shared" si="4"/>
        <v>150</v>
      </c>
      <c r="G14" s="251">
        <v>11</v>
      </c>
      <c r="H14" s="254">
        <f t="shared" si="5"/>
        <v>4.1666666666666664E-2</v>
      </c>
      <c r="I14" s="255">
        <f t="shared" si="6"/>
        <v>49500</v>
      </c>
      <c r="J14" s="205"/>
    </row>
    <row r="15" spans="1:11" ht="13.2">
      <c r="A15" s="281">
        <v>13</v>
      </c>
      <c r="B15" s="282">
        <v>6</v>
      </c>
      <c r="C15" s="205"/>
      <c r="D15" s="256">
        <v>40</v>
      </c>
      <c r="E15" s="252">
        <v>6500</v>
      </c>
      <c r="F15" s="253">
        <f t="shared" si="4"/>
        <v>162.5</v>
      </c>
      <c r="G15" s="256">
        <v>8</v>
      </c>
      <c r="H15" s="254">
        <f t="shared" si="5"/>
        <v>3.0303030303030304E-2</v>
      </c>
      <c r="I15" s="255">
        <f t="shared" si="6"/>
        <v>52000</v>
      </c>
      <c r="J15" s="205"/>
    </row>
    <row r="16" spans="1:11" ht="13.2">
      <c r="A16" s="281">
        <v>14</v>
      </c>
      <c r="B16" s="282">
        <v>10</v>
      </c>
      <c r="C16" s="205"/>
      <c r="D16" s="259"/>
      <c r="E16" s="259"/>
      <c r="F16" s="259"/>
      <c r="G16" s="260" t="s">
        <v>1047</v>
      </c>
      <c r="H16" s="254">
        <f t="shared" ref="H16:I16" si="7">SUM(H13:H15)</f>
        <v>0.17045454545454544</v>
      </c>
      <c r="I16" s="255">
        <f t="shared" si="7"/>
        <v>166500</v>
      </c>
      <c r="J16" s="205"/>
    </row>
    <row r="17" spans="1:10" ht="13.2">
      <c r="A17" s="281">
        <v>15</v>
      </c>
      <c r="B17" s="282">
        <v>10</v>
      </c>
      <c r="C17" s="205"/>
      <c r="D17" s="205"/>
      <c r="E17" s="205"/>
      <c r="F17" s="205"/>
      <c r="G17" s="205"/>
      <c r="H17" s="205"/>
      <c r="I17" s="205"/>
      <c r="J17" s="205"/>
    </row>
    <row r="18" spans="1:10" ht="13.2">
      <c r="A18" s="281">
        <v>16</v>
      </c>
      <c r="B18" s="282">
        <v>12</v>
      </c>
      <c r="C18" s="205"/>
      <c r="D18" s="205"/>
      <c r="E18" s="205"/>
      <c r="F18" s="205"/>
      <c r="G18" s="205"/>
      <c r="H18" s="205"/>
      <c r="I18" s="205"/>
      <c r="J18" s="205"/>
    </row>
    <row r="19" spans="1:10" ht="15.6">
      <c r="A19" s="281">
        <v>17</v>
      </c>
      <c r="B19" s="282">
        <v>4</v>
      </c>
      <c r="C19" s="205"/>
      <c r="D19" s="430" t="s">
        <v>1154</v>
      </c>
      <c r="E19" s="419"/>
      <c r="F19" s="419"/>
      <c r="G19" s="419"/>
      <c r="H19" s="419"/>
      <c r="I19" s="417"/>
      <c r="J19" s="205"/>
    </row>
    <row r="20" spans="1:10" ht="26.4">
      <c r="A20" s="281">
        <v>18</v>
      </c>
      <c r="B20" s="282">
        <v>5</v>
      </c>
      <c r="C20" s="205"/>
      <c r="D20" s="227" t="s">
        <v>976</v>
      </c>
      <c r="E20" s="227" t="s">
        <v>977</v>
      </c>
      <c r="F20" s="228" t="s">
        <v>978</v>
      </c>
      <c r="G20" s="228" t="s">
        <v>979</v>
      </c>
      <c r="H20" s="227" t="s">
        <v>153</v>
      </c>
      <c r="I20" s="97" t="s">
        <v>980</v>
      </c>
      <c r="J20" s="330" t="s">
        <v>981</v>
      </c>
    </row>
    <row r="21" spans="1:10" ht="13.2">
      <c r="A21" s="281">
        <v>19</v>
      </c>
      <c r="B21" s="282">
        <v>4</v>
      </c>
      <c r="C21" s="205"/>
      <c r="D21" s="251">
        <v>18</v>
      </c>
      <c r="E21" s="252">
        <v>3000</v>
      </c>
      <c r="F21" s="253">
        <v>170</v>
      </c>
      <c r="G21" s="251">
        <v>21</v>
      </c>
      <c r="H21" s="254">
        <f t="shared" ref="H21:H23" si="8">G21/264</f>
        <v>7.9545454545454544E-2</v>
      </c>
      <c r="I21" s="255">
        <f t="shared" ref="I21:I23" si="9">G21*E21</f>
        <v>63000</v>
      </c>
      <c r="J21" s="331">
        <f>I24/H1</f>
        <v>8.2026578073089704E-2</v>
      </c>
    </row>
    <row r="22" spans="1:10" ht="13.2">
      <c r="A22" s="281">
        <v>20</v>
      </c>
      <c r="B22" s="282">
        <v>5</v>
      </c>
      <c r="C22" s="205"/>
      <c r="D22" s="251">
        <v>24</v>
      </c>
      <c r="E22" s="252">
        <f t="shared" ref="E22:E23" si="10">D22*F22</f>
        <v>4800</v>
      </c>
      <c r="F22" s="253">
        <v>200</v>
      </c>
      <c r="G22" s="251">
        <v>11</v>
      </c>
      <c r="H22" s="254">
        <f t="shared" si="8"/>
        <v>4.1666666666666664E-2</v>
      </c>
      <c r="I22" s="255">
        <f t="shared" si="9"/>
        <v>52800</v>
      </c>
      <c r="J22" s="205"/>
    </row>
    <row r="23" spans="1:10" ht="13.2">
      <c r="A23" s="281">
        <v>21</v>
      </c>
      <c r="B23" s="282">
        <v>2</v>
      </c>
      <c r="C23" s="205"/>
      <c r="D23" s="256">
        <v>30</v>
      </c>
      <c r="E23" s="252">
        <f t="shared" si="10"/>
        <v>6900</v>
      </c>
      <c r="F23" s="253">
        <v>230</v>
      </c>
      <c r="G23" s="256">
        <v>19</v>
      </c>
      <c r="H23" s="254">
        <f t="shared" si="8"/>
        <v>7.1969696969696975E-2</v>
      </c>
      <c r="I23" s="255">
        <f t="shared" si="9"/>
        <v>131100</v>
      </c>
      <c r="J23" s="205"/>
    </row>
    <row r="24" spans="1:10" ht="13.2">
      <c r="A24" s="281">
        <v>22</v>
      </c>
      <c r="B24" s="282">
        <v>2</v>
      </c>
      <c r="C24" s="205"/>
      <c r="D24" s="259"/>
      <c r="E24" s="259"/>
      <c r="F24" s="259"/>
      <c r="G24" s="260" t="s">
        <v>1047</v>
      </c>
      <c r="H24" s="254">
        <f t="shared" ref="H24:I24" si="11">SUM(H21:H23)</f>
        <v>0.19318181818181818</v>
      </c>
      <c r="I24" s="255">
        <f t="shared" si="11"/>
        <v>246900</v>
      </c>
      <c r="J24" s="205"/>
    </row>
    <row r="25" spans="1:10" ht="13.2">
      <c r="A25" s="281">
        <v>23</v>
      </c>
      <c r="B25" s="282">
        <v>3</v>
      </c>
      <c r="C25" s="205"/>
      <c r="D25" s="205"/>
      <c r="E25" s="205"/>
      <c r="F25" s="205"/>
      <c r="G25" s="205"/>
      <c r="H25" s="205"/>
      <c r="I25" s="205"/>
      <c r="J25" s="205"/>
    </row>
    <row r="26" spans="1:10" ht="13.2">
      <c r="A26" s="281">
        <v>24</v>
      </c>
      <c r="B26" s="282">
        <v>5</v>
      </c>
      <c r="C26" s="205"/>
      <c r="D26" s="205"/>
      <c r="E26" s="205"/>
      <c r="F26" s="205"/>
      <c r="G26" s="205"/>
      <c r="H26" s="205"/>
      <c r="I26" s="205"/>
      <c r="J26" s="205"/>
    </row>
    <row r="27" spans="1:10" ht="13.2">
      <c r="A27" s="281">
        <v>25</v>
      </c>
      <c r="B27" s="282">
        <v>2</v>
      </c>
      <c r="C27" s="205"/>
      <c r="D27" s="205"/>
      <c r="E27" s="205"/>
      <c r="F27" s="205"/>
      <c r="G27" s="205"/>
      <c r="H27" s="205"/>
      <c r="I27" s="205"/>
      <c r="J27" s="205"/>
    </row>
    <row r="28" spans="1:10" ht="13.2">
      <c r="A28" s="281">
        <v>26</v>
      </c>
      <c r="B28" s="282">
        <v>2</v>
      </c>
      <c r="C28" s="205"/>
      <c r="D28" s="205"/>
      <c r="E28" s="205"/>
      <c r="F28" s="332"/>
      <c r="G28" s="205"/>
      <c r="H28" s="205"/>
      <c r="I28" s="205">
        <v>350000</v>
      </c>
      <c r="J28" s="205"/>
    </row>
    <row r="29" spans="1:10" ht="13.2">
      <c r="A29" s="281">
        <v>27</v>
      </c>
      <c r="B29" s="282">
        <v>2</v>
      </c>
      <c r="C29" s="205"/>
      <c r="D29" s="205"/>
      <c r="E29" s="205"/>
      <c r="F29" s="205"/>
      <c r="G29" s="205"/>
      <c r="H29" s="205"/>
      <c r="I29" s="205"/>
      <c r="J29" s="205"/>
    </row>
    <row r="30" spans="1:10" ht="13.2">
      <c r="A30" s="281">
        <v>28</v>
      </c>
      <c r="B30" s="282">
        <v>2</v>
      </c>
      <c r="C30" s="205"/>
      <c r="D30" s="205"/>
      <c r="E30" s="205"/>
      <c r="F30" s="205"/>
      <c r="G30" s="205"/>
      <c r="H30" s="332"/>
      <c r="I30" s="205"/>
      <c r="J30" s="205"/>
    </row>
    <row r="31" spans="1:10" ht="13.2">
      <c r="A31" s="281">
        <v>29</v>
      </c>
      <c r="B31" s="282">
        <v>1</v>
      </c>
      <c r="C31" s="205"/>
      <c r="D31" s="205"/>
      <c r="E31" s="205"/>
      <c r="F31" s="205"/>
      <c r="G31" s="205"/>
      <c r="H31" s="205"/>
      <c r="I31" s="205"/>
      <c r="J31" s="205"/>
    </row>
    <row r="32" spans="1:10" ht="13.2">
      <c r="A32" s="281">
        <v>30</v>
      </c>
      <c r="B32" s="282">
        <v>2</v>
      </c>
      <c r="C32" s="205"/>
      <c r="D32" s="205"/>
      <c r="E32" s="205"/>
      <c r="F32" s="205"/>
      <c r="G32" s="205"/>
      <c r="H32" s="205"/>
      <c r="I32" s="205"/>
      <c r="J32" s="205"/>
    </row>
    <row r="33" spans="1:10" ht="13.2">
      <c r="A33" s="281">
        <v>31</v>
      </c>
      <c r="B33" s="282">
        <v>2</v>
      </c>
      <c r="C33" s="205"/>
      <c r="D33" s="205"/>
      <c r="E33" s="205"/>
      <c r="F33" s="205"/>
      <c r="G33" s="205"/>
      <c r="H33" s="205"/>
      <c r="I33" s="205"/>
      <c r="J33" s="205"/>
    </row>
    <row r="34" spans="1:10" ht="13.2">
      <c r="A34" s="281">
        <v>32</v>
      </c>
      <c r="B34" s="282">
        <v>1</v>
      </c>
      <c r="C34" s="205"/>
      <c r="D34" s="205"/>
      <c r="E34" s="205"/>
      <c r="F34" s="205"/>
      <c r="G34" s="205"/>
      <c r="H34" s="205"/>
      <c r="I34" s="205"/>
      <c r="J34" s="205"/>
    </row>
    <row r="35" spans="1:10" ht="13.2">
      <c r="A35" s="333">
        <v>33</v>
      </c>
      <c r="B35" s="282">
        <v>2</v>
      </c>
      <c r="C35" s="205"/>
      <c r="D35" s="205"/>
      <c r="E35" s="205"/>
      <c r="F35" s="205"/>
      <c r="G35" s="205"/>
      <c r="H35" s="205"/>
      <c r="I35" s="205"/>
      <c r="J35" s="205"/>
    </row>
    <row r="36" spans="1:10" ht="13.2">
      <c r="A36" s="334">
        <v>34</v>
      </c>
      <c r="B36" s="282">
        <v>2</v>
      </c>
      <c r="C36" s="205"/>
      <c r="D36" s="205"/>
      <c r="E36" s="205"/>
      <c r="F36" s="205"/>
      <c r="G36" s="205"/>
      <c r="H36" s="205"/>
      <c r="I36" s="205"/>
      <c r="J36" s="205"/>
    </row>
    <row r="37" spans="1:10" ht="13.2">
      <c r="A37" s="334">
        <v>35</v>
      </c>
      <c r="B37" s="282">
        <v>1</v>
      </c>
      <c r="C37" s="205"/>
      <c r="D37" s="205"/>
      <c r="E37" s="205"/>
      <c r="F37" s="205"/>
      <c r="G37" s="205"/>
      <c r="H37" s="205"/>
      <c r="I37" s="205"/>
      <c r="J37" s="205"/>
    </row>
    <row r="38" spans="1:10" ht="13.2">
      <c r="A38" s="334">
        <v>38</v>
      </c>
      <c r="B38" s="282">
        <v>1</v>
      </c>
      <c r="C38" s="205"/>
      <c r="D38" s="205"/>
      <c r="E38" s="205"/>
      <c r="F38" s="205"/>
      <c r="G38" s="205"/>
      <c r="H38" s="205"/>
      <c r="I38" s="205"/>
      <c r="J38" s="205"/>
    </row>
    <row r="39" spans="1:10" ht="13.2">
      <c r="A39" s="334">
        <v>41</v>
      </c>
      <c r="B39" s="282">
        <v>1</v>
      </c>
      <c r="C39" s="205"/>
      <c r="D39" s="205"/>
      <c r="E39" s="205"/>
      <c r="F39" s="205"/>
      <c r="G39" s="205"/>
      <c r="H39" s="205"/>
      <c r="I39" s="205"/>
      <c r="J39" s="205"/>
    </row>
    <row r="40" spans="1:10" ht="13.2">
      <c r="A40" s="334">
        <v>42</v>
      </c>
      <c r="B40" s="282">
        <v>1</v>
      </c>
      <c r="C40" s="205"/>
      <c r="D40" s="205"/>
      <c r="E40" s="205"/>
      <c r="F40" s="205"/>
      <c r="G40" s="205"/>
      <c r="H40" s="205"/>
      <c r="I40" s="205"/>
      <c r="J40" s="205"/>
    </row>
    <row r="41" spans="1:10" ht="13.2">
      <c r="A41" s="334">
        <v>43</v>
      </c>
      <c r="B41" s="282">
        <v>1</v>
      </c>
      <c r="C41" s="205"/>
      <c r="D41" s="205"/>
      <c r="E41" s="205"/>
      <c r="F41" s="205"/>
      <c r="G41" s="205"/>
      <c r="H41" s="205"/>
      <c r="I41" s="205"/>
      <c r="J41" s="205"/>
    </row>
    <row r="42" spans="1:10" ht="13.2">
      <c r="A42" s="334">
        <v>45</v>
      </c>
      <c r="B42" s="282">
        <v>2</v>
      </c>
      <c r="C42" s="205"/>
      <c r="D42" s="205"/>
      <c r="E42" s="205"/>
      <c r="F42" s="205"/>
      <c r="G42" s="205"/>
      <c r="H42" s="205"/>
      <c r="I42" s="205"/>
      <c r="J42" s="205"/>
    </row>
    <row r="43" spans="1:10" ht="13.2">
      <c r="A43" s="334">
        <v>46</v>
      </c>
      <c r="B43" s="282">
        <v>1</v>
      </c>
      <c r="C43" s="205"/>
      <c r="D43" s="205"/>
      <c r="E43" s="205"/>
      <c r="F43" s="205"/>
      <c r="G43" s="205"/>
      <c r="H43" s="205"/>
      <c r="I43" s="205"/>
      <c r="J43" s="205"/>
    </row>
    <row r="44" spans="1:10" ht="13.2">
      <c r="A44" s="334">
        <v>51</v>
      </c>
      <c r="B44" s="282">
        <v>1</v>
      </c>
      <c r="C44" s="205"/>
      <c r="D44" s="205"/>
      <c r="E44" s="205"/>
      <c r="F44" s="205"/>
      <c r="G44" s="205"/>
      <c r="H44" s="205"/>
      <c r="I44" s="205"/>
      <c r="J44" s="205"/>
    </row>
    <row r="45" spans="1:10" ht="13.2">
      <c r="A45" s="334">
        <v>58</v>
      </c>
      <c r="B45" s="282">
        <v>1</v>
      </c>
      <c r="C45" s="205"/>
      <c r="D45" s="205"/>
      <c r="E45" s="205"/>
      <c r="F45" s="205"/>
      <c r="G45" s="205"/>
      <c r="H45" s="205"/>
      <c r="I45" s="205"/>
      <c r="J45" s="205"/>
    </row>
    <row r="46" spans="1:10" ht="13.2">
      <c r="A46" s="335" t="s">
        <v>127</v>
      </c>
      <c r="B46" s="336">
        <v>264</v>
      </c>
      <c r="C46" s="205"/>
      <c r="D46" s="205"/>
      <c r="E46" s="205"/>
      <c r="F46" s="205"/>
      <c r="G46" s="205"/>
      <c r="H46" s="205"/>
      <c r="I46" s="205"/>
      <c r="J46" s="205"/>
    </row>
    <row r="47" spans="1:10" ht="13.2">
      <c r="A47" s="244"/>
      <c r="B47" s="244"/>
      <c r="C47" s="205"/>
      <c r="D47" s="205"/>
      <c r="E47" s="205"/>
      <c r="F47" s="205"/>
      <c r="G47" s="205"/>
      <c r="H47" s="205"/>
      <c r="I47" s="205"/>
      <c r="J47" s="205"/>
    </row>
    <row r="48" spans="1:10" ht="13.2">
      <c r="A48" s="311" t="s">
        <v>1155</v>
      </c>
      <c r="B48" s="244"/>
      <c r="C48" s="205"/>
      <c r="D48" s="205"/>
      <c r="E48" s="205"/>
      <c r="F48" s="205"/>
      <c r="G48" s="205"/>
      <c r="H48" s="205"/>
      <c r="I48" s="205"/>
      <c r="J48" s="205"/>
    </row>
    <row r="49" spans="1:11" ht="13.2">
      <c r="A49" s="337" t="s">
        <v>1118</v>
      </c>
      <c r="B49" s="338" t="s">
        <v>1156</v>
      </c>
      <c r="C49" s="205"/>
      <c r="D49" s="205"/>
      <c r="E49" s="205"/>
      <c r="F49" s="205"/>
      <c r="G49" s="205"/>
      <c r="H49" s="205"/>
      <c r="I49" s="205"/>
      <c r="J49" s="205"/>
    </row>
    <row r="50" spans="1:11" ht="13.2">
      <c r="A50" s="339">
        <v>1</v>
      </c>
      <c r="B50" s="340">
        <v>5</v>
      </c>
      <c r="D50" s="205"/>
      <c r="E50" s="97" t="s">
        <v>1151</v>
      </c>
      <c r="F50" s="97">
        <v>1810</v>
      </c>
      <c r="G50" s="97" t="s">
        <v>1152</v>
      </c>
      <c r="H50" s="86">
        <v>806100</v>
      </c>
      <c r="J50" s="205"/>
    </row>
    <row r="51" spans="1:11" ht="13.2">
      <c r="A51" s="341">
        <v>2</v>
      </c>
      <c r="B51" s="342">
        <v>1</v>
      </c>
      <c r="C51" s="205"/>
      <c r="D51" s="205"/>
      <c r="E51" s="205"/>
      <c r="F51" s="205"/>
      <c r="G51" s="205"/>
      <c r="H51" s="205"/>
      <c r="I51" s="205"/>
      <c r="J51" s="205"/>
    </row>
    <row r="52" spans="1:11" ht="15.6">
      <c r="A52" s="334">
        <v>3</v>
      </c>
      <c r="B52" s="282">
        <v>3</v>
      </c>
      <c r="C52" s="205"/>
      <c r="D52" s="437" t="s">
        <v>1154</v>
      </c>
      <c r="E52" s="419"/>
      <c r="F52" s="419"/>
      <c r="G52" s="419"/>
      <c r="H52" s="419"/>
      <c r="I52" s="417"/>
      <c r="J52" s="205"/>
    </row>
    <row r="53" spans="1:11" ht="26.4">
      <c r="A53" s="334">
        <v>4</v>
      </c>
      <c r="B53" s="282">
        <v>8</v>
      </c>
      <c r="C53" s="205"/>
      <c r="D53" s="227" t="s">
        <v>976</v>
      </c>
      <c r="E53" s="227" t="s">
        <v>977</v>
      </c>
      <c r="F53" s="228" t="s">
        <v>978</v>
      </c>
      <c r="G53" s="228" t="s">
        <v>979</v>
      </c>
      <c r="H53" s="227" t="s">
        <v>153</v>
      </c>
      <c r="I53" s="97" t="s">
        <v>980</v>
      </c>
      <c r="J53" s="330" t="s">
        <v>981</v>
      </c>
      <c r="K53" s="262">
        <f>I57/H50</f>
        <v>0.12827192655998015</v>
      </c>
    </row>
    <row r="54" spans="1:11" ht="13.2">
      <c r="A54" s="334">
        <v>5</v>
      </c>
      <c r="B54" s="282">
        <v>3</v>
      </c>
      <c r="C54" s="205"/>
      <c r="D54" s="251">
        <v>20</v>
      </c>
      <c r="E54" s="252">
        <v>3600</v>
      </c>
      <c r="F54" s="253">
        <f t="shared" ref="F54:F56" si="12">E54/D54</f>
        <v>180</v>
      </c>
      <c r="G54" s="251">
        <v>13</v>
      </c>
      <c r="H54" s="254">
        <f t="shared" ref="H54:H56" si="13">G54/103</f>
        <v>0.12621359223300971</v>
      </c>
      <c r="I54" s="255">
        <f t="shared" ref="I54:I56" si="14">G54*E54</f>
        <v>46800</v>
      </c>
      <c r="J54" s="205"/>
    </row>
    <row r="55" spans="1:11" ht="13.2">
      <c r="A55" s="334">
        <v>6</v>
      </c>
      <c r="B55" s="282">
        <v>2</v>
      </c>
      <c r="C55" s="205"/>
      <c r="D55" s="251">
        <v>30</v>
      </c>
      <c r="E55" s="252">
        <v>5800</v>
      </c>
      <c r="F55" s="253">
        <f t="shared" si="12"/>
        <v>193.33333333333334</v>
      </c>
      <c r="G55" s="251">
        <v>7</v>
      </c>
      <c r="H55" s="254">
        <f t="shared" si="13"/>
        <v>6.7961165048543687E-2</v>
      </c>
      <c r="I55" s="255">
        <f t="shared" si="14"/>
        <v>40600</v>
      </c>
      <c r="J55" s="205"/>
    </row>
    <row r="56" spans="1:11" ht="13.2">
      <c r="A56" s="334">
        <v>7</v>
      </c>
      <c r="B56" s="282">
        <v>5</v>
      </c>
      <c r="C56" s="205"/>
      <c r="D56" s="256">
        <v>40</v>
      </c>
      <c r="E56" s="252">
        <v>8000</v>
      </c>
      <c r="F56" s="253">
        <f t="shared" si="12"/>
        <v>200</v>
      </c>
      <c r="G56" s="256">
        <v>2</v>
      </c>
      <c r="H56" s="254">
        <f t="shared" si="13"/>
        <v>1.9417475728155338E-2</v>
      </c>
      <c r="I56" s="255">
        <f t="shared" si="14"/>
        <v>16000</v>
      </c>
      <c r="J56" s="205"/>
    </row>
    <row r="57" spans="1:11" ht="13.2">
      <c r="A57" s="334">
        <v>8</v>
      </c>
      <c r="B57" s="282">
        <v>9</v>
      </c>
      <c r="C57" s="205"/>
      <c r="D57" s="259"/>
      <c r="E57" s="259"/>
      <c r="F57" s="259"/>
      <c r="G57" s="260" t="s">
        <v>1047</v>
      </c>
      <c r="H57" s="254">
        <f t="shared" ref="H57:I57" si="15">SUM(H54:H56)</f>
        <v>0.21359223300970873</v>
      </c>
      <c r="I57" s="255">
        <f t="shared" si="15"/>
        <v>103400</v>
      </c>
      <c r="J57" s="205"/>
    </row>
    <row r="58" spans="1:11" ht="13.2">
      <c r="A58" s="334">
        <v>9</v>
      </c>
      <c r="B58" s="282">
        <v>4</v>
      </c>
      <c r="C58" s="205"/>
      <c r="D58" s="205"/>
      <c r="E58" s="205"/>
      <c r="F58" s="205"/>
      <c r="G58" s="205"/>
      <c r="H58" s="205"/>
      <c r="I58" s="205"/>
      <c r="J58" s="205"/>
    </row>
    <row r="59" spans="1:11" ht="13.2">
      <c r="A59" s="334">
        <v>10</v>
      </c>
      <c r="B59" s="282">
        <v>2</v>
      </c>
      <c r="C59" s="205"/>
      <c r="D59" s="205"/>
      <c r="E59" s="205"/>
      <c r="F59" s="205"/>
      <c r="G59" s="205"/>
      <c r="H59" s="205"/>
      <c r="I59" s="205"/>
      <c r="J59" s="205"/>
    </row>
    <row r="60" spans="1:11" ht="15.6">
      <c r="A60" s="334">
        <v>11</v>
      </c>
      <c r="B60" s="282">
        <v>8</v>
      </c>
      <c r="C60" s="205"/>
      <c r="D60" s="437" t="s">
        <v>1154</v>
      </c>
      <c r="E60" s="419"/>
      <c r="F60" s="419"/>
      <c r="G60" s="419"/>
      <c r="H60" s="419"/>
      <c r="I60" s="417"/>
      <c r="J60" s="205"/>
    </row>
    <row r="61" spans="1:11" ht="26.4">
      <c r="A61" s="334">
        <v>12</v>
      </c>
      <c r="B61" s="282">
        <v>1</v>
      </c>
      <c r="C61" s="205"/>
      <c r="D61" s="227" t="s">
        <v>976</v>
      </c>
      <c r="E61" s="227" t="s">
        <v>977</v>
      </c>
      <c r="F61" s="228" t="s">
        <v>978</v>
      </c>
      <c r="G61" s="228" t="s">
        <v>979</v>
      </c>
      <c r="H61" s="227" t="s">
        <v>153</v>
      </c>
      <c r="I61" s="97" t="s">
        <v>980</v>
      </c>
      <c r="J61" s="330" t="s">
        <v>981</v>
      </c>
      <c r="K61" s="262">
        <f>I65/H50</f>
        <v>0.14911301327378737</v>
      </c>
    </row>
    <row r="62" spans="1:11" ht="13.2">
      <c r="A62" s="334">
        <v>13</v>
      </c>
      <c r="B62" s="282">
        <v>4</v>
      </c>
      <c r="C62" s="205"/>
      <c r="D62" s="251">
        <v>18</v>
      </c>
      <c r="E62" s="252">
        <v>3200</v>
      </c>
      <c r="F62" s="253">
        <f t="shared" ref="F62:F64" si="16">E62/D62</f>
        <v>177.77777777777777</v>
      </c>
      <c r="G62" s="251">
        <v>16</v>
      </c>
      <c r="H62" s="254">
        <f t="shared" ref="H62:H64" si="17">G62/103</f>
        <v>0.1553398058252427</v>
      </c>
      <c r="I62" s="255">
        <f t="shared" ref="I62:I64" si="18">G62*E62</f>
        <v>51200</v>
      </c>
      <c r="J62" s="205"/>
    </row>
    <row r="63" spans="1:11" ht="13.2">
      <c r="A63" s="334">
        <v>14</v>
      </c>
      <c r="B63" s="282">
        <v>9</v>
      </c>
      <c r="C63" s="205"/>
      <c r="D63" s="251">
        <v>26</v>
      </c>
      <c r="E63" s="252">
        <v>5000</v>
      </c>
      <c r="F63" s="253">
        <f t="shared" si="16"/>
        <v>192.30769230769232</v>
      </c>
      <c r="G63" s="251">
        <v>7</v>
      </c>
      <c r="H63" s="254">
        <f t="shared" si="17"/>
        <v>6.7961165048543687E-2</v>
      </c>
      <c r="I63" s="255">
        <f t="shared" si="18"/>
        <v>35000</v>
      </c>
      <c r="J63" s="205"/>
    </row>
    <row r="64" spans="1:11" ht="13.2">
      <c r="A64" s="334">
        <v>15</v>
      </c>
      <c r="B64" s="282">
        <v>5</v>
      </c>
      <c r="C64" s="205"/>
      <c r="D64" s="256">
        <v>34</v>
      </c>
      <c r="E64" s="252">
        <v>6800</v>
      </c>
      <c r="F64" s="253">
        <f t="shared" si="16"/>
        <v>200</v>
      </c>
      <c r="G64" s="256">
        <v>5</v>
      </c>
      <c r="H64" s="254">
        <f t="shared" si="17"/>
        <v>4.8543689320388349E-2</v>
      </c>
      <c r="I64" s="255">
        <f t="shared" si="18"/>
        <v>34000</v>
      </c>
      <c r="J64" s="205"/>
    </row>
    <row r="65" spans="1:10" ht="13.2">
      <c r="A65" s="334">
        <v>16</v>
      </c>
      <c r="B65" s="282">
        <v>5</v>
      </c>
      <c r="C65" s="205"/>
      <c r="D65" s="259"/>
      <c r="E65" s="259"/>
      <c r="F65" s="259"/>
      <c r="G65" s="260" t="s">
        <v>1047</v>
      </c>
      <c r="H65" s="254">
        <f t="shared" ref="H65:I65" si="19">SUM(H62:H64)</f>
        <v>0.27184466019417475</v>
      </c>
      <c r="I65" s="255">
        <f t="shared" si="19"/>
        <v>120200</v>
      </c>
      <c r="J65" s="205"/>
    </row>
    <row r="66" spans="1:10" ht="13.2">
      <c r="A66" s="334">
        <v>17</v>
      </c>
      <c r="B66" s="282">
        <v>1</v>
      </c>
      <c r="C66" s="205"/>
      <c r="D66" s="205"/>
      <c r="E66" s="205"/>
      <c r="F66" s="205"/>
      <c r="G66" s="205"/>
      <c r="H66" s="205"/>
      <c r="I66" s="205"/>
      <c r="J66" s="205"/>
    </row>
    <row r="67" spans="1:10" ht="13.2">
      <c r="A67" s="334">
        <v>18</v>
      </c>
      <c r="B67" s="282">
        <v>3</v>
      </c>
      <c r="C67" s="205"/>
      <c r="D67" s="205"/>
      <c r="E67" s="205"/>
      <c r="F67" s="205"/>
      <c r="G67" s="205"/>
      <c r="H67" s="205"/>
      <c r="I67" s="205"/>
      <c r="J67" s="205"/>
    </row>
    <row r="68" spans="1:10" ht="13.2">
      <c r="A68" s="334">
        <v>19</v>
      </c>
      <c r="B68" s="282">
        <v>3</v>
      </c>
      <c r="C68" s="205"/>
      <c r="D68" s="205"/>
      <c r="E68" s="205"/>
      <c r="F68" s="205"/>
      <c r="G68" s="205"/>
      <c r="H68" s="205"/>
      <c r="I68" s="205"/>
      <c r="J68" s="205"/>
    </row>
    <row r="69" spans="1:10" ht="13.2">
      <c r="A69" s="334">
        <v>20</v>
      </c>
      <c r="B69" s="282">
        <v>3</v>
      </c>
      <c r="C69" s="205"/>
      <c r="D69" s="205"/>
      <c r="E69" s="205"/>
      <c r="F69" s="205"/>
      <c r="G69" s="205"/>
      <c r="H69" s="205"/>
      <c r="I69" s="205"/>
      <c r="J69" s="205"/>
    </row>
    <row r="70" spans="1:10" ht="13.2">
      <c r="A70" s="334">
        <v>21</v>
      </c>
      <c r="B70" s="282">
        <v>1</v>
      </c>
      <c r="C70" s="205"/>
      <c r="D70" s="205"/>
      <c r="E70" s="205"/>
      <c r="F70" s="205"/>
      <c r="G70" s="205"/>
      <c r="H70" s="205"/>
      <c r="I70" s="205"/>
      <c r="J70" s="205"/>
    </row>
    <row r="71" spans="1:10" ht="13.2">
      <c r="A71" s="334">
        <v>23</v>
      </c>
      <c r="B71" s="282">
        <v>1</v>
      </c>
      <c r="C71" s="205"/>
      <c r="D71" s="205"/>
      <c r="E71" s="205"/>
      <c r="F71" s="205"/>
      <c r="G71" s="205"/>
      <c r="H71" s="205"/>
      <c r="I71" s="205"/>
      <c r="J71" s="205"/>
    </row>
    <row r="72" spans="1:10" ht="13.2">
      <c r="A72" s="334">
        <v>24</v>
      </c>
      <c r="B72" s="282">
        <v>4</v>
      </c>
      <c r="C72" s="205"/>
      <c r="D72" s="205"/>
      <c r="E72" s="205"/>
      <c r="F72" s="205"/>
      <c r="G72" s="205"/>
      <c r="H72" s="205"/>
      <c r="I72" s="205"/>
      <c r="J72" s="205"/>
    </row>
    <row r="73" spans="1:10" ht="13.2">
      <c r="A73" s="334">
        <v>25</v>
      </c>
      <c r="B73" s="282">
        <v>1</v>
      </c>
      <c r="C73" s="205"/>
      <c r="D73" s="205"/>
      <c r="E73" s="205"/>
      <c r="F73" s="205"/>
      <c r="G73" s="205"/>
      <c r="H73" s="205"/>
      <c r="I73" s="205"/>
      <c r="J73" s="205"/>
    </row>
    <row r="74" spans="1:10" ht="13.2">
      <c r="A74" s="334">
        <v>26</v>
      </c>
      <c r="B74" s="282">
        <v>2</v>
      </c>
      <c r="C74" s="205"/>
      <c r="D74" s="205"/>
      <c r="E74" s="205"/>
      <c r="F74" s="205"/>
      <c r="G74" s="205"/>
      <c r="H74" s="205"/>
      <c r="I74" s="205"/>
      <c r="J74" s="205"/>
    </row>
    <row r="75" spans="1:10" ht="13.2">
      <c r="A75" s="334">
        <v>29</v>
      </c>
      <c r="B75" s="282">
        <v>1</v>
      </c>
      <c r="C75" s="205"/>
      <c r="D75" s="205"/>
      <c r="E75" s="205"/>
      <c r="F75" s="205"/>
      <c r="G75" s="205"/>
      <c r="H75" s="205"/>
      <c r="I75" s="205"/>
      <c r="J75" s="205"/>
    </row>
    <row r="76" spans="1:10" ht="13.2">
      <c r="A76" s="334">
        <v>30</v>
      </c>
      <c r="B76" s="282">
        <v>1</v>
      </c>
      <c r="C76" s="205"/>
      <c r="D76" s="205"/>
      <c r="E76" s="205"/>
      <c r="F76" s="205"/>
      <c r="G76" s="205"/>
      <c r="H76" s="205"/>
      <c r="I76" s="205"/>
      <c r="J76" s="205"/>
    </row>
    <row r="77" spans="1:10" ht="13.2">
      <c r="A77" s="334">
        <v>31</v>
      </c>
      <c r="B77" s="282">
        <v>2</v>
      </c>
      <c r="C77" s="205"/>
      <c r="D77" s="205"/>
      <c r="E77" s="205"/>
      <c r="F77" s="205"/>
      <c r="G77" s="205"/>
      <c r="H77" s="205"/>
      <c r="I77" s="205"/>
      <c r="J77" s="205"/>
    </row>
    <row r="78" spans="1:10" ht="13.2">
      <c r="A78" s="334">
        <v>32</v>
      </c>
      <c r="B78" s="282">
        <v>1</v>
      </c>
      <c r="C78" s="205"/>
      <c r="D78" s="205"/>
      <c r="E78" s="205"/>
      <c r="F78" s="205"/>
      <c r="G78" s="205"/>
      <c r="H78" s="205"/>
      <c r="I78" s="205"/>
      <c r="J78" s="205"/>
    </row>
    <row r="79" spans="1:10" ht="13.2">
      <c r="A79" s="334">
        <v>34</v>
      </c>
      <c r="B79" s="282">
        <v>2</v>
      </c>
      <c r="C79" s="205"/>
      <c r="D79" s="205"/>
      <c r="E79" s="205"/>
      <c r="F79" s="205"/>
      <c r="G79" s="205"/>
      <c r="H79" s="205"/>
      <c r="I79" s="205"/>
      <c r="J79" s="205"/>
    </row>
    <row r="80" spans="1:10" ht="13.2">
      <c r="A80" s="334">
        <v>35</v>
      </c>
      <c r="B80" s="282">
        <v>1</v>
      </c>
      <c r="C80" s="205"/>
      <c r="D80" s="205"/>
      <c r="E80" s="205"/>
      <c r="F80" s="205"/>
      <c r="G80" s="205"/>
      <c r="H80" s="205"/>
      <c r="I80" s="205"/>
      <c r="J80" s="205"/>
    </row>
    <row r="81" spans="1:10" ht="13.2">
      <c r="A81" s="334">
        <v>41</v>
      </c>
      <c r="B81" s="282">
        <v>1</v>
      </c>
      <c r="C81" s="205"/>
      <c r="D81" s="205"/>
      <c r="E81" s="205"/>
      <c r="F81" s="205"/>
      <c r="G81" s="205"/>
      <c r="H81" s="205"/>
      <c r="I81" s="205"/>
      <c r="J81" s="205"/>
    </row>
    <row r="82" spans="1:10" ht="13.2">
      <c r="A82" s="334">
        <v>45</v>
      </c>
      <c r="B82" s="282">
        <v>1</v>
      </c>
      <c r="C82" s="205"/>
      <c r="D82" s="205"/>
      <c r="E82" s="205"/>
      <c r="F82" s="205"/>
      <c r="G82" s="205"/>
      <c r="H82" s="205"/>
      <c r="I82" s="205"/>
      <c r="J82" s="205"/>
    </row>
    <row r="83" spans="1:10" ht="13.2">
      <c r="A83" s="343" t="s">
        <v>127</v>
      </c>
      <c r="B83" s="344">
        <v>103</v>
      </c>
      <c r="C83" s="205"/>
      <c r="D83" s="205"/>
      <c r="E83" s="205"/>
      <c r="F83" s="205"/>
      <c r="G83" s="205"/>
      <c r="H83" s="205"/>
      <c r="I83" s="205"/>
      <c r="J83" s="205"/>
    </row>
    <row r="84" spans="1:10" ht="13.2">
      <c r="A84" s="212"/>
      <c r="B84" s="212"/>
      <c r="C84" s="205"/>
      <c r="D84" s="205"/>
      <c r="E84" s="205"/>
      <c r="F84" s="205"/>
      <c r="G84" s="205"/>
      <c r="H84" s="205"/>
      <c r="I84" s="205"/>
      <c r="J84" s="205"/>
    </row>
    <row r="85" spans="1:10" ht="13.2">
      <c r="A85" s="212"/>
      <c r="B85" s="212"/>
      <c r="C85" s="205"/>
      <c r="D85" s="205"/>
      <c r="E85" s="205"/>
      <c r="F85" s="205"/>
      <c r="G85" s="205"/>
      <c r="H85" s="205"/>
      <c r="I85" s="205"/>
      <c r="J85" s="205"/>
    </row>
    <row r="86" spans="1:10" ht="13.2">
      <c r="A86" s="345"/>
      <c r="B86" s="346"/>
      <c r="C86" s="205"/>
      <c r="D86" s="205"/>
      <c r="E86" s="205"/>
      <c r="F86" s="205"/>
      <c r="G86" s="205"/>
      <c r="H86" s="205"/>
      <c r="I86" s="205"/>
      <c r="J86" s="205"/>
    </row>
    <row r="87" spans="1:10" ht="13.2">
      <c r="A87" s="244"/>
      <c r="B87" s="244"/>
      <c r="C87" s="205"/>
      <c r="D87" s="205"/>
      <c r="E87" s="205"/>
      <c r="F87" s="205"/>
      <c r="G87" s="205"/>
      <c r="H87" s="205"/>
      <c r="I87" s="205"/>
      <c r="J87" s="205"/>
    </row>
    <row r="88" spans="1:10" ht="13.2">
      <c r="A88" s="244"/>
      <c r="B88" s="244"/>
      <c r="C88" s="205"/>
      <c r="D88" s="205"/>
      <c r="E88" s="205"/>
      <c r="F88" s="205"/>
      <c r="G88" s="205"/>
      <c r="H88" s="205"/>
      <c r="I88" s="205"/>
      <c r="J88" s="205"/>
    </row>
    <row r="89" spans="1:10" ht="13.2">
      <c r="A89" s="244"/>
      <c r="B89" s="244"/>
      <c r="C89" s="205"/>
      <c r="D89" s="205"/>
      <c r="E89" s="205"/>
      <c r="F89" s="205"/>
      <c r="G89" s="205"/>
      <c r="H89" s="205"/>
      <c r="I89" s="205"/>
      <c r="J89" s="205"/>
    </row>
    <row r="90" spans="1:10" ht="13.2">
      <c r="A90" s="311" t="s">
        <v>1157</v>
      </c>
      <c r="B90" s="244"/>
      <c r="C90" s="205"/>
      <c r="D90" s="205"/>
      <c r="E90" s="205"/>
      <c r="F90" s="205"/>
      <c r="G90" s="205"/>
      <c r="H90" s="205"/>
      <c r="I90" s="205"/>
      <c r="J90" s="205"/>
    </row>
    <row r="91" spans="1:10" ht="13.2">
      <c r="A91" s="209" t="s">
        <v>1118</v>
      </c>
      <c r="B91" s="210" t="s">
        <v>1119</v>
      </c>
      <c r="C91" s="205"/>
      <c r="D91" s="205"/>
      <c r="E91" s="205"/>
      <c r="F91" s="205"/>
      <c r="G91" s="205"/>
      <c r="H91" s="205"/>
      <c r="I91" s="205"/>
      <c r="J91" s="205"/>
    </row>
    <row r="92" spans="1:10" ht="13.2">
      <c r="A92" s="211">
        <v>1</v>
      </c>
      <c r="B92" s="212">
        <v>1</v>
      </c>
      <c r="C92" s="205"/>
      <c r="D92" s="205"/>
      <c r="E92" s="205"/>
      <c r="F92" s="205"/>
      <c r="G92" s="205"/>
      <c r="H92" s="205"/>
      <c r="I92" s="205"/>
      <c r="J92" s="205"/>
    </row>
    <row r="93" spans="1:10" ht="13.2">
      <c r="A93" s="211">
        <v>2</v>
      </c>
      <c r="B93" s="212">
        <v>2</v>
      </c>
      <c r="C93" s="205"/>
      <c r="D93" s="205"/>
      <c r="E93" s="97" t="s">
        <v>1151</v>
      </c>
      <c r="F93" s="97">
        <v>2435</v>
      </c>
      <c r="G93" s="97" t="s">
        <v>1152</v>
      </c>
      <c r="H93" s="86">
        <v>714340</v>
      </c>
      <c r="J93" s="205"/>
    </row>
    <row r="94" spans="1:10" ht="13.2">
      <c r="A94" s="211">
        <v>3</v>
      </c>
      <c r="B94" s="212">
        <v>3</v>
      </c>
      <c r="D94" s="205"/>
      <c r="E94" s="205"/>
      <c r="F94" s="205"/>
      <c r="G94" s="205"/>
      <c r="H94" s="205"/>
      <c r="I94" s="205"/>
      <c r="J94" s="205"/>
    </row>
    <row r="95" spans="1:10" ht="13.2">
      <c r="A95" s="211">
        <v>4</v>
      </c>
      <c r="B95" s="212">
        <v>4</v>
      </c>
      <c r="C95" s="205"/>
      <c r="D95" s="205"/>
      <c r="E95" s="205"/>
      <c r="F95" s="205"/>
      <c r="G95" s="205"/>
      <c r="H95" s="205"/>
      <c r="I95" s="205"/>
      <c r="J95" s="205"/>
    </row>
    <row r="96" spans="1:10" ht="15.6">
      <c r="A96" s="211">
        <v>5</v>
      </c>
      <c r="B96" s="212">
        <v>1</v>
      </c>
      <c r="C96" s="205"/>
      <c r="D96" s="437" t="s">
        <v>1154</v>
      </c>
      <c r="E96" s="419"/>
      <c r="F96" s="419"/>
      <c r="G96" s="419"/>
      <c r="H96" s="419"/>
      <c r="I96" s="417"/>
      <c r="J96" s="205"/>
    </row>
    <row r="97" spans="1:11" ht="26.4">
      <c r="A97" s="211">
        <v>6</v>
      </c>
      <c r="B97" s="212">
        <v>2</v>
      </c>
      <c r="C97" s="205"/>
      <c r="D97" s="227" t="s">
        <v>976</v>
      </c>
      <c r="E97" s="227" t="s">
        <v>977</v>
      </c>
      <c r="F97" s="228" t="s">
        <v>978</v>
      </c>
      <c r="G97" s="228" t="s">
        <v>979</v>
      </c>
      <c r="H97" s="227" t="s">
        <v>153</v>
      </c>
      <c r="I97" s="97" t="s">
        <v>980</v>
      </c>
      <c r="J97" s="330" t="s">
        <v>981</v>
      </c>
      <c r="K97" s="262">
        <f>I101/H93</f>
        <v>6.0195425147688775E-2</v>
      </c>
    </row>
    <row r="98" spans="1:11" ht="13.2">
      <c r="A98" s="211">
        <v>7</v>
      </c>
      <c r="B98" s="212">
        <v>1</v>
      </c>
      <c r="C98" s="205"/>
      <c r="D98" s="251">
        <v>18</v>
      </c>
      <c r="E98" s="252">
        <v>3500</v>
      </c>
      <c r="F98" s="253">
        <f t="shared" ref="F98:F100" si="20">E98/D98</f>
        <v>194.44444444444446</v>
      </c>
      <c r="G98" s="251">
        <v>4</v>
      </c>
      <c r="H98" s="254">
        <f t="shared" ref="H98:H100" si="21">G98/37</f>
        <v>0.10810810810810811</v>
      </c>
      <c r="I98" s="255">
        <f t="shared" ref="I98:I100" si="22">G98*E98</f>
        <v>14000</v>
      </c>
      <c r="J98" s="205"/>
    </row>
    <row r="99" spans="1:11" ht="13.2">
      <c r="A99" s="211">
        <v>9</v>
      </c>
      <c r="B99" s="212">
        <v>1</v>
      </c>
      <c r="C99" s="205"/>
      <c r="D99" s="251">
        <v>23</v>
      </c>
      <c r="E99" s="252">
        <v>5000</v>
      </c>
      <c r="F99" s="253">
        <f t="shared" si="20"/>
        <v>217.39130434782609</v>
      </c>
      <c r="G99" s="251">
        <v>3</v>
      </c>
      <c r="H99" s="254">
        <f t="shared" si="21"/>
        <v>8.1081081081081086E-2</v>
      </c>
      <c r="I99" s="255">
        <f t="shared" si="22"/>
        <v>15000</v>
      </c>
      <c r="J99" s="205"/>
    </row>
    <row r="100" spans="1:11" ht="13.2">
      <c r="A100" s="211">
        <v>10</v>
      </c>
      <c r="B100" s="212">
        <v>1</v>
      </c>
      <c r="C100" s="205"/>
      <c r="D100" s="256">
        <v>28</v>
      </c>
      <c r="E100" s="252">
        <v>7000</v>
      </c>
      <c r="F100" s="253">
        <f t="shared" si="20"/>
        <v>250</v>
      </c>
      <c r="G100" s="256">
        <v>2</v>
      </c>
      <c r="H100" s="254">
        <f t="shared" si="21"/>
        <v>5.4054054054054057E-2</v>
      </c>
      <c r="I100" s="255">
        <f t="shared" si="22"/>
        <v>14000</v>
      </c>
      <c r="J100" s="205"/>
    </row>
    <row r="101" spans="1:11" ht="13.2">
      <c r="A101" s="211">
        <v>11</v>
      </c>
      <c r="B101" s="212">
        <v>4</v>
      </c>
      <c r="C101" s="205"/>
      <c r="D101" s="259"/>
      <c r="E101" s="259"/>
      <c r="F101" s="259"/>
      <c r="G101" s="260" t="s">
        <v>1047</v>
      </c>
      <c r="H101" s="254">
        <f t="shared" ref="H101:I101" si="23">SUM(H98:H100)</f>
        <v>0.24324324324324326</v>
      </c>
      <c r="I101" s="255">
        <f t="shared" si="23"/>
        <v>43000</v>
      </c>
      <c r="J101" s="205"/>
    </row>
    <row r="102" spans="1:11" ht="13.2">
      <c r="A102" s="211">
        <v>12</v>
      </c>
      <c r="B102" s="212">
        <v>1</v>
      </c>
      <c r="C102" s="205"/>
      <c r="D102" s="205"/>
      <c r="E102" s="205"/>
      <c r="F102" s="205"/>
      <c r="G102" s="205"/>
      <c r="H102" s="205"/>
      <c r="I102" s="205"/>
      <c r="J102" s="205"/>
    </row>
    <row r="103" spans="1:11" ht="13.2">
      <c r="A103" s="211">
        <v>14</v>
      </c>
      <c r="B103" s="212">
        <v>1</v>
      </c>
      <c r="C103" s="205"/>
      <c r="D103" s="205"/>
      <c r="E103" s="205"/>
      <c r="F103" s="205"/>
      <c r="G103" s="205"/>
      <c r="H103" s="205"/>
      <c r="I103" s="205"/>
      <c r="J103" s="205"/>
    </row>
    <row r="104" spans="1:11" ht="13.2">
      <c r="A104" s="211">
        <v>15</v>
      </c>
      <c r="B104" s="212">
        <v>3</v>
      </c>
      <c r="C104" s="205"/>
      <c r="J104" s="205"/>
    </row>
    <row r="105" spans="1:11" ht="13.2">
      <c r="A105" s="211">
        <v>16</v>
      </c>
      <c r="B105" s="212">
        <v>2</v>
      </c>
      <c r="C105" s="205"/>
      <c r="J105" s="205"/>
    </row>
    <row r="106" spans="1:11" ht="13.2">
      <c r="A106" s="211">
        <v>17</v>
      </c>
      <c r="B106" s="212">
        <v>2</v>
      </c>
      <c r="C106" s="205"/>
      <c r="J106" s="205"/>
    </row>
    <row r="107" spans="1:11" ht="13.2">
      <c r="A107" s="211">
        <v>18</v>
      </c>
      <c r="B107" s="212">
        <v>1</v>
      </c>
      <c r="C107" s="205"/>
      <c r="J107" s="205"/>
    </row>
    <row r="108" spans="1:11" ht="13.2">
      <c r="A108" s="211">
        <v>19</v>
      </c>
      <c r="B108" s="212">
        <v>1</v>
      </c>
      <c r="C108" s="205"/>
      <c r="J108" s="205"/>
    </row>
    <row r="109" spans="1:11" ht="13.2">
      <c r="A109" s="211">
        <v>22</v>
      </c>
      <c r="B109" s="212">
        <v>1</v>
      </c>
      <c r="C109" s="205"/>
      <c r="J109" s="205"/>
    </row>
    <row r="110" spans="1:11" ht="13.2">
      <c r="A110" s="211">
        <v>23</v>
      </c>
      <c r="B110" s="212">
        <v>1</v>
      </c>
      <c r="C110" s="205"/>
      <c r="D110" s="205"/>
      <c r="E110" s="205"/>
      <c r="F110" s="205"/>
      <c r="G110" s="205"/>
      <c r="H110" s="205"/>
      <c r="I110" s="205"/>
      <c r="J110" s="205"/>
    </row>
    <row r="111" spans="1:11" ht="13.2">
      <c r="A111" s="211">
        <v>27</v>
      </c>
      <c r="B111" s="212">
        <v>2</v>
      </c>
      <c r="C111" s="205"/>
      <c r="D111" s="205"/>
      <c r="E111" s="205"/>
      <c r="F111" s="205"/>
      <c r="G111" s="205"/>
      <c r="H111" s="205"/>
      <c r="I111" s="205"/>
      <c r="J111" s="205"/>
    </row>
    <row r="112" spans="1:11" ht="13.2">
      <c r="A112" s="211">
        <v>28</v>
      </c>
      <c r="B112" s="212">
        <v>1</v>
      </c>
      <c r="C112" s="205"/>
      <c r="D112" s="205"/>
      <c r="E112" s="205"/>
      <c r="F112" s="205"/>
      <c r="G112" s="205"/>
      <c r="H112" s="205"/>
      <c r="I112" s="205"/>
      <c r="J112" s="205"/>
    </row>
    <row r="113" spans="1:10" ht="13.2">
      <c r="A113" s="211">
        <v>30</v>
      </c>
      <c r="B113" s="212">
        <v>1</v>
      </c>
      <c r="C113" s="205"/>
      <c r="D113" s="205"/>
      <c r="E113" s="205"/>
      <c r="F113" s="205"/>
      <c r="G113" s="205"/>
      <c r="H113" s="205"/>
      <c r="I113" s="205"/>
      <c r="J113" s="205"/>
    </row>
    <row r="114" spans="1:10" ht="13.2">
      <c r="A114" s="214" t="s">
        <v>127</v>
      </c>
      <c r="B114" s="215">
        <v>37</v>
      </c>
      <c r="C114" s="205"/>
      <c r="D114" s="205"/>
      <c r="E114" s="205"/>
      <c r="F114" s="205"/>
      <c r="G114" s="205"/>
      <c r="H114" s="205"/>
      <c r="I114" s="205"/>
      <c r="J114" s="205"/>
    </row>
    <row r="115" spans="1:10" ht="13.2">
      <c r="A115" s="212"/>
      <c r="B115" s="212"/>
      <c r="C115" s="205"/>
      <c r="D115" s="205"/>
      <c r="E115" s="205"/>
      <c r="F115" s="205"/>
      <c r="G115" s="205"/>
      <c r="H115" s="205"/>
      <c r="I115" s="205"/>
      <c r="J115" s="205"/>
    </row>
    <row r="116" spans="1:10" ht="13.2">
      <c r="A116" s="212"/>
      <c r="B116" s="212"/>
      <c r="C116" s="205"/>
      <c r="D116" s="205"/>
      <c r="E116" s="205"/>
      <c r="F116" s="205"/>
      <c r="G116" s="205"/>
      <c r="H116" s="205"/>
      <c r="I116" s="205"/>
      <c r="J116" s="205"/>
    </row>
    <row r="117" spans="1:10" ht="13.2">
      <c r="A117" s="212"/>
      <c r="B117" s="212"/>
      <c r="C117" s="205"/>
      <c r="D117" s="205"/>
      <c r="E117" s="205"/>
      <c r="F117" s="205"/>
      <c r="G117" s="205"/>
      <c r="H117" s="205"/>
      <c r="I117" s="205"/>
      <c r="J117" s="205"/>
    </row>
    <row r="118" spans="1:10" ht="13.2">
      <c r="A118" s="212"/>
      <c r="B118" s="212"/>
      <c r="C118" s="205"/>
      <c r="D118" s="205"/>
      <c r="E118" s="205"/>
      <c r="F118" s="205"/>
      <c r="G118" s="205"/>
      <c r="H118" s="205"/>
      <c r="I118" s="205"/>
      <c r="J118" s="205"/>
    </row>
    <row r="119" spans="1:10" ht="13.2">
      <c r="A119" s="212"/>
      <c r="B119" s="212"/>
      <c r="C119" s="205"/>
      <c r="D119" s="205"/>
      <c r="E119" s="205"/>
      <c r="F119" s="205"/>
      <c r="G119" s="205"/>
      <c r="H119" s="205"/>
      <c r="I119" s="205"/>
      <c r="J119" s="205"/>
    </row>
    <row r="120" spans="1:10" ht="13.2">
      <c r="A120" s="212"/>
      <c r="B120" s="212"/>
      <c r="C120" s="205"/>
      <c r="D120" s="205"/>
      <c r="E120" s="205"/>
      <c r="F120" s="205"/>
      <c r="G120" s="205"/>
      <c r="H120" s="205"/>
      <c r="I120" s="205"/>
      <c r="J120" s="205"/>
    </row>
    <row r="121" spans="1:10" ht="13.2">
      <c r="A121" s="345"/>
      <c r="B121" s="346"/>
      <c r="C121" s="205"/>
      <c r="D121" s="205"/>
      <c r="E121" s="205"/>
      <c r="F121" s="205"/>
      <c r="G121" s="205"/>
      <c r="H121" s="205"/>
      <c r="I121" s="205"/>
      <c r="J121" s="205"/>
    </row>
    <row r="122" spans="1:10" ht="13.2">
      <c r="A122" s="244"/>
      <c r="B122" s="244"/>
      <c r="C122" s="205"/>
      <c r="D122" s="205"/>
      <c r="E122" s="205"/>
      <c r="F122" s="205"/>
      <c r="G122" s="205"/>
      <c r="H122" s="205"/>
      <c r="I122" s="205"/>
      <c r="J122" s="205"/>
    </row>
    <row r="123" spans="1:10" ht="13.2">
      <c r="A123" s="244"/>
      <c r="B123" s="244"/>
      <c r="C123" s="205"/>
      <c r="D123" s="205"/>
      <c r="E123" s="205"/>
      <c r="F123" s="205"/>
      <c r="G123" s="205"/>
      <c r="H123" s="205"/>
      <c r="I123" s="205"/>
      <c r="J123" s="205"/>
    </row>
    <row r="124" spans="1:10" ht="13.2">
      <c r="A124" s="244"/>
      <c r="B124" s="244"/>
      <c r="C124" s="205"/>
      <c r="D124" s="205"/>
      <c r="E124" s="205"/>
      <c r="F124" s="205"/>
      <c r="G124" s="205"/>
      <c r="H124" s="205"/>
      <c r="I124" s="205"/>
      <c r="J124" s="205"/>
    </row>
    <row r="125" spans="1:10" ht="13.2">
      <c r="A125" s="263"/>
      <c r="B125" s="263"/>
    </row>
    <row r="126" spans="1:10" ht="13.2">
      <c r="A126" s="263"/>
      <c r="B126" s="263"/>
    </row>
    <row r="127" spans="1:10" ht="13.2">
      <c r="A127" s="263"/>
      <c r="B127" s="263"/>
    </row>
    <row r="128" spans="1:10" ht="13.2">
      <c r="A128" s="263"/>
      <c r="B128" s="263"/>
    </row>
    <row r="129" spans="1:2" ht="13.2">
      <c r="A129" s="263"/>
      <c r="B129" s="263"/>
    </row>
    <row r="130" spans="1:2" ht="13.2">
      <c r="A130" s="263"/>
      <c r="B130" s="263"/>
    </row>
    <row r="131" spans="1:2" ht="13.2">
      <c r="A131" s="263"/>
      <c r="B131" s="263"/>
    </row>
    <row r="132" spans="1:2" ht="13.2">
      <c r="A132" s="263"/>
      <c r="B132" s="263"/>
    </row>
    <row r="133" spans="1:2" ht="13.2">
      <c r="A133" s="263"/>
      <c r="B133" s="263"/>
    </row>
    <row r="134" spans="1:2" ht="13.2">
      <c r="A134" s="263"/>
      <c r="B134" s="263"/>
    </row>
    <row r="135" spans="1:2" ht="13.2">
      <c r="A135" s="263"/>
      <c r="B135" s="263"/>
    </row>
    <row r="136" spans="1:2" ht="13.2">
      <c r="A136" s="263"/>
      <c r="B136" s="263"/>
    </row>
    <row r="137" spans="1:2" ht="13.2">
      <c r="A137" s="263"/>
      <c r="B137" s="263"/>
    </row>
    <row r="138" spans="1:2" ht="13.2">
      <c r="A138" s="263"/>
      <c r="B138" s="263"/>
    </row>
    <row r="139" spans="1:2" ht="13.2">
      <c r="A139" s="263"/>
      <c r="B139" s="263"/>
    </row>
    <row r="140" spans="1:2" ht="13.2">
      <c r="A140" s="263"/>
      <c r="B140" s="263"/>
    </row>
    <row r="141" spans="1:2" ht="13.2">
      <c r="A141" s="263"/>
      <c r="B141" s="263"/>
    </row>
    <row r="142" spans="1:2" ht="13.2">
      <c r="A142" s="263"/>
      <c r="B142" s="263"/>
    </row>
    <row r="143" spans="1:2" ht="13.2">
      <c r="A143" s="263"/>
      <c r="B143" s="263"/>
    </row>
    <row r="144" spans="1:2" ht="13.2">
      <c r="A144" s="263"/>
      <c r="B144" s="263"/>
    </row>
    <row r="145" spans="1:2" ht="13.2">
      <c r="A145" s="263"/>
      <c r="B145" s="263"/>
    </row>
    <row r="146" spans="1:2" ht="13.2">
      <c r="A146" s="263"/>
      <c r="B146" s="263"/>
    </row>
    <row r="147" spans="1:2" ht="13.2">
      <c r="A147" s="263"/>
      <c r="B147" s="263"/>
    </row>
    <row r="148" spans="1:2" ht="13.2">
      <c r="A148" s="263"/>
      <c r="B148" s="263"/>
    </row>
    <row r="149" spans="1:2" ht="13.2">
      <c r="A149" s="263"/>
      <c r="B149" s="263"/>
    </row>
    <row r="150" spans="1:2" ht="13.2">
      <c r="A150" s="263"/>
      <c r="B150" s="263"/>
    </row>
    <row r="151" spans="1:2" ht="13.2">
      <c r="A151" s="263"/>
      <c r="B151" s="263"/>
    </row>
    <row r="152" spans="1:2" ht="13.2">
      <c r="A152" s="263"/>
      <c r="B152" s="263"/>
    </row>
    <row r="153" spans="1:2" ht="13.2">
      <c r="A153" s="263"/>
      <c r="B153" s="263"/>
    </row>
    <row r="154" spans="1:2" ht="13.2">
      <c r="A154" s="263"/>
      <c r="B154" s="263"/>
    </row>
    <row r="155" spans="1:2" ht="13.2">
      <c r="A155" s="263"/>
      <c r="B155" s="263"/>
    </row>
    <row r="156" spans="1:2" ht="13.2">
      <c r="A156" s="263"/>
      <c r="B156" s="263"/>
    </row>
  </sheetData>
  <mergeCells count="6">
    <mergeCell ref="D96:I96"/>
    <mergeCell ref="D3:I3"/>
    <mergeCell ref="D11:I11"/>
    <mergeCell ref="D19:I19"/>
    <mergeCell ref="D52:I52"/>
    <mergeCell ref="D60:I60"/>
  </mergeCells>
  <hyperlinks>
    <hyperlink ref="K1" r:id="rId1" xr:uid="{00000000-0004-0000-11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00FF"/>
    <outlinePr summaryBelow="0" summaryRight="0"/>
  </sheetPr>
  <dimension ref="A1:K121"/>
  <sheetViews>
    <sheetView workbookViewId="0"/>
  </sheetViews>
  <sheetFormatPr defaultColWidth="12.6640625" defaultRowHeight="15.75" customHeight="1"/>
  <cols>
    <col min="2" max="2" width="13.33203125" customWidth="1"/>
  </cols>
  <sheetData>
    <row r="1" spans="1:11" ht="13.2">
      <c r="A1" s="347" t="s">
        <v>1158</v>
      </c>
      <c r="B1" s="263"/>
      <c r="D1" s="205"/>
      <c r="E1" s="97" t="s">
        <v>1151</v>
      </c>
      <c r="F1" s="97">
        <v>1870</v>
      </c>
      <c r="G1" s="97" t="s">
        <v>1152</v>
      </c>
      <c r="H1" s="97">
        <v>1574300</v>
      </c>
      <c r="K1" s="2" t="s">
        <v>1153</v>
      </c>
    </row>
    <row r="2" spans="1:11" ht="13.2">
      <c r="A2" s="209" t="s">
        <v>1118</v>
      </c>
      <c r="B2" s="210" t="s">
        <v>1119</v>
      </c>
      <c r="C2" s="205"/>
      <c r="D2" s="205"/>
      <c r="E2" s="205"/>
      <c r="F2" s="205"/>
      <c r="G2" s="205"/>
      <c r="H2" s="205"/>
      <c r="I2" s="205"/>
    </row>
    <row r="3" spans="1:11" ht="15.75" customHeight="1">
      <c r="A3" s="211">
        <v>1</v>
      </c>
      <c r="B3" s="212">
        <v>12</v>
      </c>
      <c r="C3" s="205"/>
      <c r="D3" s="430" t="s">
        <v>1154</v>
      </c>
      <c r="E3" s="419"/>
      <c r="F3" s="419"/>
      <c r="G3" s="419"/>
      <c r="H3" s="419"/>
      <c r="I3" s="417"/>
    </row>
    <row r="4" spans="1:11" ht="26.4">
      <c r="A4" s="211">
        <v>2</v>
      </c>
      <c r="B4" s="212">
        <v>18</v>
      </c>
      <c r="C4" s="205"/>
      <c r="D4" s="227" t="s">
        <v>976</v>
      </c>
      <c r="E4" s="227" t="s">
        <v>977</v>
      </c>
      <c r="F4" s="228" t="s">
        <v>978</v>
      </c>
      <c r="G4" s="228" t="s">
        <v>979</v>
      </c>
      <c r="H4" s="227" t="s">
        <v>153</v>
      </c>
      <c r="I4" s="97" t="s">
        <v>980</v>
      </c>
      <c r="J4" s="330" t="s">
        <v>981</v>
      </c>
      <c r="K4" s="5" t="s">
        <v>1159</v>
      </c>
    </row>
    <row r="5" spans="1:11" ht="13.2">
      <c r="A5" s="211">
        <v>3</v>
      </c>
      <c r="B5" s="212">
        <v>10</v>
      </c>
      <c r="C5" s="205"/>
      <c r="D5" s="251">
        <v>15</v>
      </c>
      <c r="E5" s="252">
        <f t="shared" ref="E5:E7" si="0">F5*D5</f>
        <v>3000</v>
      </c>
      <c r="F5" s="253">
        <v>200</v>
      </c>
      <c r="G5" s="251">
        <v>13</v>
      </c>
      <c r="H5" s="254">
        <f t="shared" ref="H5:H7" si="1">G5/168</f>
        <v>7.7380952380952384E-2</v>
      </c>
      <c r="I5" s="255">
        <f t="shared" ref="I5:I7" si="2">G5*E5</f>
        <v>39000</v>
      </c>
      <c r="J5" s="262">
        <f>I8/H1</f>
        <v>9.5915645048593026E-2</v>
      </c>
      <c r="K5" s="294">
        <v>122.72727272727273</v>
      </c>
    </row>
    <row r="6" spans="1:11" ht="13.2">
      <c r="A6" s="211">
        <v>4</v>
      </c>
      <c r="B6" s="212">
        <v>17</v>
      </c>
      <c r="C6" s="205"/>
      <c r="D6" s="251">
        <v>20</v>
      </c>
      <c r="E6" s="252">
        <f t="shared" si="0"/>
        <v>4800</v>
      </c>
      <c r="F6" s="253">
        <v>240</v>
      </c>
      <c r="G6" s="251">
        <v>0</v>
      </c>
      <c r="H6" s="254">
        <f t="shared" si="1"/>
        <v>0</v>
      </c>
      <c r="I6" s="255">
        <f t="shared" si="2"/>
        <v>0</v>
      </c>
      <c r="K6" s="294">
        <v>133.33333333333334</v>
      </c>
    </row>
    <row r="7" spans="1:11" ht="13.2">
      <c r="A7" s="211">
        <v>5</v>
      </c>
      <c r="B7" s="212">
        <v>10</v>
      </c>
      <c r="C7" s="205"/>
      <c r="D7" s="256">
        <v>25</v>
      </c>
      <c r="E7" s="252">
        <f t="shared" si="0"/>
        <v>7000</v>
      </c>
      <c r="F7" s="253">
        <v>280</v>
      </c>
      <c r="G7" s="256">
        <v>16</v>
      </c>
      <c r="H7" s="254">
        <f t="shared" si="1"/>
        <v>9.5238095238095233E-2</v>
      </c>
      <c r="I7" s="255">
        <f t="shared" si="2"/>
        <v>112000</v>
      </c>
      <c r="K7" s="294">
        <v>144.73684210526315</v>
      </c>
    </row>
    <row r="8" spans="1:11" ht="13.2">
      <c r="A8" s="211">
        <v>6</v>
      </c>
      <c r="B8" s="212">
        <v>14</v>
      </c>
      <c r="C8" s="205"/>
      <c r="D8" s="259"/>
      <c r="E8" s="259"/>
      <c r="F8" s="259"/>
      <c r="G8" s="260" t="s">
        <v>1047</v>
      </c>
      <c r="H8" s="254">
        <f t="shared" ref="H8:I8" si="3">SUM(H5:H7)</f>
        <v>0.17261904761904762</v>
      </c>
      <c r="I8" s="257">
        <f t="shared" si="3"/>
        <v>151000</v>
      </c>
      <c r="K8" s="294"/>
    </row>
    <row r="9" spans="1:11" ht="13.2">
      <c r="A9" s="211">
        <v>7</v>
      </c>
      <c r="B9" s="212">
        <v>7</v>
      </c>
      <c r="C9" s="205"/>
      <c r="D9" s="205"/>
      <c r="E9" s="205"/>
      <c r="F9" s="205"/>
      <c r="G9" s="205"/>
      <c r="H9" s="205"/>
      <c r="I9" s="205"/>
      <c r="K9" s="294"/>
    </row>
    <row r="10" spans="1:11" ht="13.2">
      <c r="A10" s="211">
        <v>8</v>
      </c>
      <c r="B10" s="212">
        <v>7</v>
      </c>
      <c r="C10" s="205"/>
      <c r="D10" s="205"/>
      <c r="E10" s="205"/>
      <c r="F10" s="205"/>
      <c r="G10" s="205"/>
      <c r="H10" s="205"/>
      <c r="I10" s="205"/>
      <c r="K10" s="294"/>
    </row>
    <row r="11" spans="1:11" ht="15.75" customHeight="1">
      <c r="A11" s="211">
        <v>9</v>
      </c>
      <c r="B11" s="212">
        <v>3</v>
      </c>
      <c r="C11" s="205"/>
      <c r="D11" s="437" t="s">
        <v>1154</v>
      </c>
      <c r="E11" s="419"/>
      <c r="F11" s="419"/>
      <c r="G11" s="419"/>
      <c r="H11" s="419"/>
      <c r="I11" s="417"/>
    </row>
    <row r="12" spans="1:11" ht="26.4">
      <c r="A12" s="211">
        <v>10</v>
      </c>
      <c r="B12" s="212">
        <v>5</v>
      </c>
      <c r="C12" s="205"/>
      <c r="D12" s="227" t="s">
        <v>976</v>
      </c>
      <c r="E12" s="227" t="s">
        <v>977</v>
      </c>
      <c r="F12" s="228" t="s">
        <v>978</v>
      </c>
      <c r="G12" s="228" t="s">
        <v>979</v>
      </c>
      <c r="H12" s="227" t="s">
        <v>153</v>
      </c>
      <c r="I12" s="97" t="s">
        <v>980</v>
      </c>
      <c r="J12" s="330" t="s">
        <v>981</v>
      </c>
    </row>
    <row r="13" spans="1:11" ht="13.2">
      <c r="A13" s="211">
        <v>11</v>
      </c>
      <c r="B13" s="212">
        <v>2</v>
      </c>
      <c r="C13" s="205"/>
      <c r="D13" s="251">
        <v>18</v>
      </c>
      <c r="E13" s="252">
        <v>3000</v>
      </c>
      <c r="F13" s="253">
        <f t="shared" ref="F13:F15" si="4">E13/D13</f>
        <v>166.66666666666666</v>
      </c>
      <c r="G13" s="251">
        <v>17</v>
      </c>
      <c r="H13" s="254">
        <f t="shared" ref="H13:H15" si="5">G13/168</f>
        <v>0.10119047619047619</v>
      </c>
      <c r="I13" s="255">
        <f t="shared" ref="I13:I15" si="6">G13*E13</f>
        <v>51000</v>
      </c>
      <c r="J13" s="262">
        <f>I16/H1</f>
        <v>9.6296766816998031E-2</v>
      </c>
    </row>
    <row r="14" spans="1:11" ht="13.2">
      <c r="A14" s="211">
        <v>12</v>
      </c>
      <c r="B14" s="212">
        <v>8</v>
      </c>
      <c r="C14" s="205"/>
      <c r="D14" s="251">
        <v>24</v>
      </c>
      <c r="E14" s="252">
        <v>4200</v>
      </c>
      <c r="F14" s="253">
        <f t="shared" si="4"/>
        <v>175</v>
      </c>
      <c r="G14" s="251">
        <v>3</v>
      </c>
      <c r="H14" s="254">
        <f t="shared" si="5"/>
        <v>1.7857142857142856E-2</v>
      </c>
      <c r="I14" s="255">
        <f t="shared" si="6"/>
        <v>12600</v>
      </c>
    </row>
    <row r="15" spans="1:11" ht="13.2">
      <c r="A15" s="211">
        <v>13</v>
      </c>
      <c r="B15" s="212">
        <v>4</v>
      </c>
      <c r="C15" s="205"/>
      <c r="D15" s="256">
        <v>30</v>
      </c>
      <c r="E15" s="252">
        <v>5500</v>
      </c>
      <c r="F15" s="253">
        <f t="shared" si="4"/>
        <v>183.33333333333334</v>
      </c>
      <c r="G15" s="256">
        <v>16</v>
      </c>
      <c r="H15" s="254">
        <f t="shared" si="5"/>
        <v>9.5238095238095233E-2</v>
      </c>
      <c r="I15" s="255">
        <f t="shared" si="6"/>
        <v>88000</v>
      </c>
    </row>
    <row r="16" spans="1:11" ht="13.2">
      <c r="A16" s="211">
        <v>14</v>
      </c>
      <c r="B16" s="212">
        <v>4</v>
      </c>
      <c r="C16" s="205"/>
      <c r="D16" s="259"/>
      <c r="E16" s="259"/>
      <c r="F16" s="259"/>
      <c r="G16" s="260" t="s">
        <v>1047</v>
      </c>
      <c r="H16" s="254">
        <f t="shared" ref="H16:I16" si="7">SUM(H13:H15)</f>
        <v>0.21428571428571427</v>
      </c>
      <c r="I16" s="255">
        <f t="shared" si="7"/>
        <v>151600</v>
      </c>
    </row>
    <row r="17" spans="1:10" ht="13.2">
      <c r="A17" s="211">
        <v>15</v>
      </c>
      <c r="B17" s="212">
        <v>2</v>
      </c>
      <c r="C17" s="205"/>
      <c r="D17" s="205"/>
      <c r="E17" s="205"/>
      <c r="F17" s="205"/>
      <c r="G17" s="205"/>
      <c r="H17" s="205"/>
      <c r="I17" s="205"/>
    </row>
    <row r="18" spans="1:10" ht="13.2">
      <c r="A18" s="211">
        <v>16</v>
      </c>
      <c r="B18" s="212">
        <v>5</v>
      </c>
      <c r="C18" s="205"/>
      <c r="D18" s="205"/>
      <c r="E18" s="205"/>
      <c r="F18" s="205"/>
      <c r="G18" s="205"/>
      <c r="H18" s="205"/>
      <c r="I18" s="205"/>
    </row>
    <row r="19" spans="1:10" ht="15.6">
      <c r="A19" s="211">
        <v>17</v>
      </c>
      <c r="B19" s="212">
        <v>4</v>
      </c>
      <c r="C19" s="205"/>
      <c r="D19" s="437" t="s">
        <v>1154</v>
      </c>
      <c r="E19" s="419"/>
      <c r="F19" s="419"/>
      <c r="G19" s="419"/>
      <c r="H19" s="419"/>
      <c r="I19" s="417"/>
    </row>
    <row r="20" spans="1:10" ht="26.4">
      <c r="A20" s="211">
        <v>18</v>
      </c>
      <c r="B20" s="212">
        <v>5</v>
      </c>
      <c r="C20" s="205"/>
      <c r="D20" s="227" t="s">
        <v>976</v>
      </c>
      <c r="E20" s="227" t="s">
        <v>977</v>
      </c>
      <c r="F20" s="228" t="s">
        <v>978</v>
      </c>
      <c r="G20" s="228" t="s">
        <v>979</v>
      </c>
      <c r="H20" s="227" t="s">
        <v>153</v>
      </c>
      <c r="I20" s="97" t="s">
        <v>980</v>
      </c>
      <c r="J20" s="330" t="s">
        <v>981</v>
      </c>
    </row>
    <row r="21" spans="1:10" ht="13.2">
      <c r="A21" s="211">
        <v>19</v>
      </c>
      <c r="B21" s="212">
        <v>2</v>
      </c>
      <c r="C21" s="205"/>
      <c r="D21" s="251">
        <v>20</v>
      </c>
      <c r="E21" s="252">
        <v>3000</v>
      </c>
      <c r="F21" s="253">
        <f t="shared" ref="F21:F23" si="8">E21/D21</f>
        <v>150</v>
      </c>
      <c r="G21" s="251">
        <v>10</v>
      </c>
      <c r="H21" s="254">
        <f t="shared" ref="H21:H23" si="9">G21/168</f>
        <v>5.9523809523809521E-2</v>
      </c>
      <c r="I21" s="255">
        <f t="shared" ref="I21:I23" si="10">G21*E21</f>
        <v>30000</v>
      </c>
      <c r="J21" s="262">
        <f>I24/H1</f>
        <v>8.1941180207076164E-2</v>
      </c>
    </row>
    <row r="22" spans="1:10" ht="13.2">
      <c r="A22" s="211">
        <v>20</v>
      </c>
      <c r="B22" s="212">
        <v>3</v>
      </c>
      <c r="C22" s="205"/>
      <c r="D22" s="251">
        <v>25</v>
      </c>
      <c r="E22" s="252">
        <v>4200</v>
      </c>
      <c r="F22" s="253">
        <f t="shared" si="8"/>
        <v>168</v>
      </c>
      <c r="G22" s="251">
        <v>3</v>
      </c>
      <c r="H22" s="254">
        <f t="shared" si="9"/>
        <v>1.7857142857142856E-2</v>
      </c>
      <c r="I22" s="255">
        <f t="shared" si="10"/>
        <v>12600</v>
      </c>
    </row>
    <row r="23" spans="1:10" ht="13.2">
      <c r="A23" s="211">
        <v>21</v>
      </c>
      <c r="B23" s="212">
        <v>4</v>
      </c>
      <c r="C23" s="205"/>
      <c r="D23" s="256">
        <v>30</v>
      </c>
      <c r="E23" s="252">
        <v>5400</v>
      </c>
      <c r="F23" s="253">
        <f t="shared" si="8"/>
        <v>180</v>
      </c>
      <c r="G23" s="256">
        <v>16</v>
      </c>
      <c r="H23" s="254">
        <f t="shared" si="9"/>
        <v>9.5238095238095233E-2</v>
      </c>
      <c r="I23" s="255">
        <f t="shared" si="10"/>
        <v>86400</v>
      </c>
    </row>
    <row r="24" spans="1:10" ht="13.2">
      <c r="A24" s="211">
        <v>22</v>
      </c>
      <c r="B24" s="212">
        <v>1</v>
      </c>
      <c r="C24" s="205"/>
      <c r="D24" s="259"/>
      <c r="E24" s="259"/>
      <c r="F24" s="259"/>
      <c r="G24" s="260" t="s">
        <v>1047</v>
      </c>
      <c r="H24" s="254">
        <f t="shared" ref="H24:I24" si="11">SUM(H21:H23)</f>
        <v>0.17261904761904762</v>
      </c>
      <c r="I24" s="255">
        <f t="shared" si="11"/>
        <v>129000</v>
      </c>
    </row>
    <row r="25" spans="1:10" ht="13.2">
      <c r="A25" s="211">
        <v>23</v>
      </c>
      <c r="B25" s="212">
        <v>2</v>
      </c>
      <c r="C25" s="205"/>
      <c r="D25" s="205"/>
      <c r="E25" s="205"/>
      <c r="F25" s="205"/>
      <c r="G25" s="205"/>
      <c r="H25" s="205"/>
      <c r="I25" s="205"/>
    </row>
    <row r="26" spans="1:10" ht="13.2">
      <c r="A26" s="211">
        <v>24</v>
      </c>
      <c r="B26" s="212">
        <v>3</v>
      </c>
      <c r="C26" s="205"/>
      <c r="D26" s="205"/>
      <c r="E26" s="205"/>
      <c r="F26" s="205"/>
      <c r="G26" s="205"/>
      <c r="H26" s="205"/>
      <c r="I26" s="205"/>
    </row>
    <row r="27" spans="1:10" ht="13.2">
      <c r="A27" s="211">
        <v>30</v>
      </c>
      <c r="B27" s="212">
        <v>7</v>
      </c>
      <c r="C27" s="205"/>
      <c r="D27" s="205"/>
      <c r="E27" s="205"/>
      <c r="F27" s="205"/>
      <c r="G27" s="205"/>
      <c r="H27" s="205"/>
      <c r="I27" s="205"/>
    </row>
    <row r="28" spans="1:10" ht="13.2">
      <c r="A28" s="211">
        <v>32</v>
      </c>
      <c r="B28" s="212">
        <v>1</v>
      </c>
      <c r="C28" s="205"/>
      <c r="D28" s="205"/>
      <c r="E28" s="205"/>
      <c r="F28" s="205"/>
      <c r="G28" s="205"/>
      <c r="H28" s="205"/>
      <c r="I28" s="205"/>
    </row>
    <row r="29" spans="1:10" ht="13.2">
      <c r="A29" s="211">
        <v>34</v>
      </c>
      <c r="B29" s="212">
        <v>1</v>
      </c>
      <c r="C29" s="205"/>
      <c r="D29" s="205"/>
      <c r="E29" s="205"/>
      <c r="F29" s="205"/>
      <c r="G29" s="205"/>
      <c r="H29" s="205"/>
      <c r="I29" s="205"/>
    </row>
    <row r="30" spans="1:10" ht="13.2">
      <c r="A30" s="211">
        <v>36</v>
      </c>
      <c r="B30" s="212">
        <v>2</v>
      </c>
      <c r="C30" s="205"/>
      <c r="D30" s="205"/>
      <c r="E30" s="205"/>
      <c r="F30" s="205"/>
      <c r="G30" s="205"/>
      <c r="H30" s="205"/>
      <c r="I30" s="205"/>
    </row>
    <row r="31" spans="1:10" ht="13.2">
      <c r="A31" s="211">
        <v>37</v>
      </c>
      <c r="B31" s="212">
        <v>1</v>
      </c>
      <c r="C31" s="205"/>
      <c r="D31" s="205"/>
      <c r="E31" s="205"/>
      <c r="F31" s="205"/>
      <c r="G31" s="205"/>
      <c r="H31" s="205"/>
      <c r="I31" s="205"/>
    </row>
    <row r="32" spans="1:10" ht="13.2">
      <c r="A32" s="211">
        <v>42</v>
      </c>
      <c r="B32" s="212">
        <v>1</v>
      </c>
      <c r="C32" s="205"/>
      <c r="D32" s="205"/>
      <c r="E32" s="205"/>
      <c r="F32" s="205"/>
      <c r="G32" s="205"/>
      <c r="H32" s="205"/>
      <c r="I32" s="205"/>
    </row>
    <row r="33" spans="1:11" ht="13.2">
      <c r="A33" s="211">
        <v>44</v>
      </c>
      <c r="B33" s="212">
        <v>1</v>
      </c>
      <c r="C33" s="205"/>
      <c r="D33" s="205"/>
      <c r="E33" s="205"/>
      <c r="F33" s="205"/>
      <c r="G33" s="205"/>
      <c r="H33" s="205"/>
      <c r="I33" s="205"/>
    </row>
    <row r="34" spans="1:11" ht="13.2">
      <c r="A34" s="211">
        <v>45</v>
      </c>
      <c r="B34" s="212">
        <v>1</v>
      </c>
      <c r="C34" s="205"/>
      <c r="D34" s="205"/>
      <c r="E34" s="205"/>
      <c r="F34" s="205"/>
      <c r="G34" s="205"/>
      <c r="H34" s="205"/>
      <c r="I34" s="205"/>
    </row>
    <row r="35" spans="1:11" ht="13.2">
      <c r="A35" s="211">
        <v>52</v>
      </c>
      <c r="B35" s="212">
        <v>1</v>
      </c>
      <c r="C35" s="205"/>
      <c r="D35" s="205"/>
      <c r="E35" s="205"/>
      <c r="F35" s="205"/>
      <c r="G35" s="205"/>
      <c r="H35" s="205"/>
      <c r="I35" s="205"/>
    </row>
    <row r="36" spans="1:11" ht="13.2">
      <c r="A36" s="214" t="s">
        <v>127</v>
      </c>
      <c r="B36" s="215">
        <v>168</v>
      </c>
      <c r="C36" s="205"/>
      <c r="D36" s="205"/>
      <c r="E36" s="205"/>
      <c r="F36" s="205"/>
      <c r="G36" s="205"/>
      <c r="H36" s="205"/>
      <c r="I36" s="205"/>
    </row>
    <row r="37" spans="1:11" ht="13.2">
      <c r="A37" s="347"/>
      <c r="B37" s="263"/>
      <c r="D37" s="205"/>
      <c r="E37" s="348" t="s">
        <v>1151</v>
      </c>
      <c r="F37" s="349">
        <v>2620</v>
      </c>
      <c r="G37" s="97" t="s">
        <v>1152</v>
      </c>
      <c r="H37" s="350">
        <v>443700</v>
      </c>
    </row>
    <row r="38" spans="1:11" ht="13.2">
      <c r="A38" s="347" t="s">
        <v>1160</v>
      </c>
      <c r="B38" s="351"/>
      <c r="C38" s="205"/>
      <c r="D38" s="205"/>
      <c r="E38" s="205"/>
      <c r="F38" s="205"/>
      <c r="G38" s="205"/>
      <c r="H38" s="205"/>
      <c r="I38" s="205"/>
    </row>
    <row r="39" spans="1:11" ht="15.6">
      <c r="A39" s="209" t="s">
        <v>1118</v>
      </c>
      <c r="B39" s="210" t="s">
        <v>1119</v>
      </c>
      <c r="C39" s="205"/>
      <c r="D39" s="437" t="s">
        <v>1154</v>
      </c>
      <c r="E39" s="419"/>
      <c r="F39" s="419"/>
      <c r="G39" s="419"/>
      <c r="H39" s="419"/>
      <c r="I39" s="417"/>
    </row>
    <row r="40" spans="1:11" ht="26.4">
      <c r="A40" s="211">
        <v>1</v>
      </c>
      <c r="B40" s="212">
        <v>4</v>
      </c>
      <c r="C40" s="205"/>
      <c r="D40" s="227" t="s">
        <v>976</v>
      </c>
      <c r="E40" s="227" t="s">
        <v>977</v>
      </c>
      <c r="F40" s="228" t="s">
        <v>978</v>
      </c>
      <c r="G40" s="228" t="s">
        <v>979</v>
      </c>
      <c r="H40" s="227" t="s">
        <v>153</v>
      </c>
      <c r="I40" s="97" t="s">
        <v>980</v>
      </c>
      <c r="J40" s="330" t="s">
        <v>981</v>
      </c>
      <c r="K40" s="5" t="s">
        <v>1161</v>
      </c>
    </row>
    <row r="41" spans="1:11" ht="13.2">
      <c r="A41" s="211">
        <v>2</v>
      </c>
      <c r="B41" s="212">
        <v>4</v>
      </c>
      <c r="C41" s="205"/>
      <c r="D41" s="251">
        <v>25</v>
      </c>
      <c r="E41" s="252">
        <v>4000</v>
      </c>
      <c r="F41" s="253">
        <f t="shared" ref="F41:F43" si="12">E41/D41</f>
        <v>160</v>
      </c>
      <c r="G41" s="251">
        <v>0</v>
      </c>
      <c r="H41" s="254">
        <f t="shared" ref="H41:H43" si="13">G41/45</f>
        <v>0</v>
      </c>
      <c r="I41" s="255">
        <f t="shared" ref="I41:I43" si="14">G41*E41</f>
        <v>0</v>
      </c>
      <c r="J41" s="262">
        <f>I44/H37</f>
        <v>0.14086094207798061</v>
      </c>
      <c r="K41" s="294">
        <v>180</v>
      </c>
    </row>
    <row r="42" spans="1:11" ht="13.2">
      <c r="A42" s="211">
        <v>3</v>
      </c>
      <c r="B42" s="212">
        <v>1</v>
      </c>
      <c r="C42" s="205"/>
      <c r="D42" s="251">
        <v>30</v>
      </c>
      <c r="E42" s="252">
        <v>5500</v>
      </c>
      <c r="F42" s="253">
        <f t="shared" si="12"/>
        <v>183.33333333333334</v>
      </c>
      <c r="G42" s="251">
        <v>5</v>
      </c>
      <c r="H42" s="254">
        <f t="shared" si="13"/>
        <v>0.1111111111111111</v>
      </c>
      <c r="I42" s="255">
        <f t="shared" si="14"/>
        <v>27500</v>
      </c>
      <c r="K42" s="294">
        <v>193.33333333333334</v>
      </c>
    </row>
    <row r="43" spans="1:11" ht="13.2">
      <c r="A43" s="211">
        <v>4</v>
      </c>
      <c r="B43" s="212">
        <v>2</v>
      </c>
      <c r="C43" s="205"/>
      <c r="D43" s="256">
        <v>35</v>
      </c>
      <c r="E43" s="252">
        <v>7000</v>
      </c>
      <c r="F43" s="253">
        <f t="shared" si="12"/>
        <v>200</v>
      </c>
      <c r="G43" s="256">
        <v>5</v>
      </c>
      <c r="H43" s="254">
        <f t="shared" si="13"/>
        <v>0.1111111111111111</v>
      </c>
      <c r="I43" s="255">
        <f t="shared" si="14"/>
        <v>35000</v>
      </c>
      <c r="K43" s="294">
        <v>200</v>
      </c>
    </row>
    <row r="44" spans="1:11" ht="13.2">
      <c r="A44" s="211">
        <v>6</v>
      </c>
      <c r="B44" s="212">
        <v>2</v>
      </c>
      <c r="C44" s="205"/>
      <c r="D44" s="259"/>
      <c r="E44" s="259"/>
      <c r="F44" s="259"/>
      <c r="G44" s="260" t="s">
        <v>1047</v>
      </c>
      <c r="H44" s="254">
        <f t="shared" ref="H44:I44" si="15">SUM(H41:H43)</f>
        <v>0.22222222222222221</v>
      </c>
      <c r="I44" s="255">
        <f t="shared" si="15"/>
        <v>62500</v>
      </c>
    </row>
    <row r="45" spans="1:11" ht="13.2">
      <c r="A45" s="211">
        <v>7</v>
      </c>
      <c r="B45" s="212">
        <v>2</v>
      </c>
      <c r="C45" s="205"/>
      <c r="D45" s="205"/>
      <c r="E45" s="205"/>
      <c r="F45" s="205"/>
      <c r="G45" s="205"/>
      <c r="H45" s="205"/>
      <c r="I45" s="205"/>
    </row>
    <row r="46" spans="1:11" ht="13.2">
      <c r="A46" s="211">
        <v>8</v>
      </c>
      <c r="B46" s="212">
        <v>2</v>
      </c>
      <c r="C46" s="205"/>
      <c r="D46" s="205"/>
      <c r="E46" s="205"/>
      <c r="F46" s="205"/>
      <c r="G46" s="205"/>
      <c r="H46" s="205"/>
      <c r="I46" s="205"/>
    </row>
    <row r="47" spans="1:11" ht="15.6">
      <c r="A47" s="211">
        <v>10</v>
      </c>
      <c r="B47" s="212">
        <v>2</v>
      </c>
      <c r="C47" s="205"/>
      <c r="D47" s="437" t="s">
        <v>1154</v>
      </c>
      <c r="E47" s="419"/>
      <c r="F47" s="419"/>
      <c r="G47" s="419"/>
      <c r="H47" s="419"/>
      <c r="I47" s="417"/>
    </row>
    <row r="48" spans="1:11" ht="26.4">
      <c r="A48" s="211">
        <v>12</v>
      </c>
      <c r="B48" s="212">
        <v>2</v>
      </c>
      <c r="C48" s="205"/>
      <c r="D48" s="227" t="s">
        <v>976</v>
      </c>
      <c r="E48" s="227" t="s">
        <v>977</v>
      </c>
      <c r="F48" s="228" t="s">
        <v>978</v>
      </c>
      <c r="G48" s="228" t="s">
        <v>979</v>
      </c>
      <c r="H48" s="227" t="s">
        <v>153</v>
      </c>
      <c r="I48" s="97" t="s">
        <v>980</v>
      </c>
      <c r="J48" s="330" t="s">
        <v>981</v>
      </c>
    </row>
    <row r="49" spans="1:10" ht="13.2">
      <c r="A49" s="211">
        <v>13</v>
      </c>
      <c r="B49" s="212">
        <v>1</v>
      </c>
      <c r="C49" s="205"/>
      <c r="D49" s="251">
        <v>20</v>
      </c>
      <c r="E49" s="252">
        <v>3000</v>
      </c>
      <c r="F49" s="253">
        <f t="shared" ref="F49:F51" si="16">E49/D49</f>
        <v>150</v>
      </c>
      <c r="G49" s="251">
        <v>7</v>
      </c>
      <c r="H49" s="254">
        <f t="shared" ref="H49:H51" si="17">G49/45</f>
        <v>0.15555555555555556</v>
      </c>
      <c r="I49" s="255">
        <f t="shared" ref="I49:I51" si="18">G49*E49</f>
        <v>21000</v>
      </c>
      <c r="J49" s="262">
        <f>I52/H37</f>
        <v>0.18255578093306288</v>
      </c>
    </row>
    <row r="50" spans="1:10" ht="13.2">
      <c r="A50" s="211">
        <v>16</v>
      </c>
      <c r="B50" s="212">
        <v>3</v>
      </c>
      <c r="C50" s="205"/>
      <c r="D50" s="251">
        <v>25</v>
      </c>
      <c r="E50" s="252">
        <v>4500</v>
      </c>
      <c r="F50" s="253">
        <f t="shared" si="16"/>
        <v>180</v>
      </c>
      <c r="G50" s="251">
        <v>0</v>
      </c>
      <c r="H50" s="254">
        <f t="shared" si="17"/>
        <v>0</v>
      </c>
      <c r="I50" s="255">
        <f t="shared" si="18"/>
        <v>0</v>
      </c>
    </row>
    <row r="51" spans="1:10" ht="13.2">
      <c r="A51" s="211">
        <v>18</v>
      </c>
      <c r="B51" s="212">
        <v>2</v>
      </c>
      <c r="C51" s="205"/>
      <c r="D51" s="256">
        <v>30</v>
      </c>
      <c r="E51" s="252">
        <v>6000</v>
      </c>
      <c r="F51" s="253">
        <f t="shared" si="16"/>
        <v>200</v>
      </c>
      <c r="G51" s="256">
        <v>10</v>
      </c>
      <c r="H51" s="254">
        <f t="shared" si="17"/>
        <v>0.22222222222222221</v>
      </c>
      <c r="I51" s="255">
        <f t="shared" si="18"/>
        <v>60000</v>
      </c>
    </row>
    <row r="52" spans="1:10" ht="13.2">
      <c r="A52" s="211">
        <v>19</v>
      </c>
      <c r="B52" s="212">
        <v>1</v>
      </c>
      <c r="C52" s="205"/>
      <c r="D52" s="259"/>
      <c r="E52" s="259"/>
      <c r="F52" s="259"/>
      <c r="G52" s="260" t="s">
        <v>1047</v>
      </c>
      <c r="H52" s="254">
        <f t="shared" ref="H52:I52" si="19">SUM(H49:H51)</f>
        <v>0.37777777777777777</v>
      </c>
      <c r="I52" s="255">
        <f t="shared" si="19"/>
        <v>81000</v>
      </c>
    </row>
    <row r="53" spans="1:10" ht="13.2">
      <c r="A53" s="211">
        <v>20</v>
      </c>
      <c r="B53" s="212">
        <v>2</v>
      </c>
      <c r="C53" s="205"/>
      <c r="D53" s="205"/>
      <c r="E53" s="205"/>
      <c r="F53" s="205"/>
      <c r="G53" s="205"/>
      <c r="H53" s="205"/>
      <c r="I53" s="205"/>
    </row>
    <row r="54" spans="1:10" ht="13.2">
      <c r="A54" s="211">
        <v>21</v>
      </c>
      <c r="B54" s="212">
        <v>2</v>
      </c>
      <c r="C54" s="205"/>
      <c r="D54" s="205"/>
      <c r="E54" s="205"/>
      <c r="F54" s="205"/>
      <c r="G54" s="205"/>
      <c r="H54" s="205"/>
      <c r="I54" s="205"/>
    </row>
    <row r="55" spans="1:10" ht="13.2">
      <c r="A55" s="211">
        <v>23</v>
      </c>
      <c r="B55" s="212">
        <v>1</v>
      </c>
      <c r="C55" s="205"/>
    </row>
    <row r="56" spans="1:10" ht="13.2">
      <c r="A56" s="211">
        <v>24</v>
      </c>
      <c r="B56" s="212">
        <v>2</v>
      </c>
      <c r="C56" s="205"/>
    </row>
    <row r="57" spans="1:10" ht="13.2">
      <c r="A57" s="211">
        <v>30</v>
      </c>
      <c r="B57" s="212">
        <v>3</v>
      </c>
      <c r="C57" s="205"/>
    </row>
    <row r="58" spans="1:10" ht="13.2">
      <c r="A58" s="211">
        <v>32</v>
      </c>
      <c r="B58" s="212">
        <v>1</v>
      </c>
      <c r="C58" s="205"/>
    </row>
    <row r="59" spans="1:10" ht="13.2">
      <c r="A59" s="211">
        <v>34</v>
      </c>
      <c r="B59" s="212">
        <v>1</v>
      </c>
      <c r="C59" s="205"/>
    </row>
    <row r="60" spans="1:10" ht="13.2">
      <c r="A60" s="211">
        <v>36</v>
      </c>
      <c r="B60" s="212">
        <v>2</v>
      </c>
      <c r="C60" s="205"/>
    </row>
    <row r="61" spans="1:10" ht="13.2">
      <c r="A61" s="211">
        <v>37</v>
      </c>
      <c r="B61" s="212">
        <v>1</v>
      </c>
      <c r="C61" s="205"/>
      <c r="D61" s="205"/>
      <c r="E61" s="205"/>
      <c r="F61" s="205"/>
      <c r="G61" s="205"/>
      <c r="H61" s="205"/>
      <c r="I61" s="205"/>
    </row>
    <row r="62" spans="1:10" ht="13.2">
      <c r="A62" s="211">
        <v>42</v>
      </c>
      <c r="B62" s="212">
        <v>1</v>
      </c>
      <c r="C62" s="205"/>
      <c r="D62" s="205"/>
      <c r="E62" s="205"/>
      <c r="F62" s="205"/>
      <c r="G62" s="205"/>
      <c r="H62" s="205"/>
      <c r="I62" s="205"/>
    </row>
    <row r="63" spans="1:10" ht="13.2">
      <c r="A63" s="211">
        <v>44</v>
      </c>
      <c r="B63" s="212">
        <v>1</v>
      </c>
      <c r="C63" s="205"/>
      <c r="D63" s="205"/>
      <c r="E63" s="205"/>
      <c r="F63" s="205"/>
      <c r="G63" s="205"/>
      <c r="H63" s="205"/>
      <c r="I63" s="205"/>
    </row>
    <row r="64" spans="1:10" ht="13.2">
      <c r="A64" s="214" t="s">
        <v>127</v>
      </c>
      <c r="B64" s="215">
        <v>45</v>
      </c>
      <c r="C64" s="205"/>
      <c r="D64" s="205"/>
      <c r="E64" s="205"/>
      <c r="F64" s="205"/>
      <c r="G64" s="205"/>
      <c r="H64" s="205"/>
      <c r="I64" s="205"/>
    </row>
    <row r="65" spans="1:11" ht="13.2">
      <c r="A65" s="347"/>
      <c r="B65" s="244"/>
      <c r="C65" s="205"/>
      <c r="D65" s="205"/>
      <c r="E65" s="348" t="s">
        <v>1151</v>
      </c>
      <c r="F65" s="349">
        <v>3100</v>
      </c>
      <c r="G65" s="97" t="s">
        <v>1152</v>
      </c>
      <c r="H65" s="350">
        <v>421275</v>
      </c>
    </row>
    <row r="66" spans="1:11" ht="13.2">
      <c r="A66" s="347" t="s">
        <v>1162</v>
      </c>
      <c r="B66" s="351"/>
      <c r="C66" s="205"/>
      <c r="D66" s="205"/>
      <c r="E66" s="205"/>
      <c r="F66" s="205"/>
      <c r="G66" s="205"/>
      <c r="H66" s="205"/>
      <c r="I66" s="205"/>
    </row>
    <row r="67" spans="1:11" ht="15.6">
      <c r="A67" s="209" t="s">
        <v>1118</v>
      </c>
      <c r="B67" s="210" t="s">
        <v>1119</v>
      </c>
      <c r="C67" s="205"/>
      <c r="D67" s="437" t="s">
        <v>1154</v>
      </c>
      <c r="E67" s="419"/>
      <c r="F67" s="419"/>
      <c r="G67" s="419"/>
      <c r="H67" s="419"/>
      <c r="I67" s="417"/>
    </row>
    <row r="68" spans="1:11" ht="26.4">
      <c r="A68" s="211">
        <v>1</v>
      </c>
      <c r="B68" s="212">
        <v>1</v>
      </c>
      <c r="C68" s="205"/>
      <c r="D68" s="227" t="s">
        <v>976</v>
      </c>
      <c r="E68" s="227" t="s">
        <v>977</v>
      </c>
      <c r="F68" s="228" t="s">
        <v>978</v>
      </c>
      <c r="G68" s="228" t="s">
        <v>979</v>
      </c>
      <c r="H68" s="227" t="s">
        <v>153</v>
      </c>
      <c r="I68" s="97" t="s">
        <v>980</v>
      </c>
      <c r="J68" s="330" t="s">
        <v>981</v>
      </c>
      <c r="K68" s="228" t="s">
        <v>1163</v>
      </c>
    </row>
    <row r="69" spans="1:11" ht="13.2">
      <c r="A69" s="211">
        <v>2</v>
      </c>
      <c r="B69" s="212">
        <v>1</v>
      </c>
      <c r="C69" s="205"/>
      <c r="D69" s="251">
        <v>15</v>
      </c>
      <c r="E69" s="252">
        <v>4000</v>
      </c>
      <c r="F69" s="253">
        <f t="shared" ref="F69:F71" si="20">E69/D69</f>
        <v>266.66666666666669</v>
      </c>
      <c r="G69" s="251">
        <v>4</v>
      </c>
      <c r="H69" s="254">
        <f t="shared" ref="H69:H71" si="21">G69/34</f>
        <v>0.11764705882352941</v>
      </c>
      <c r="I69" s="255">
        <f t="shared" ref="I69:I71" si="22">G69*E69</f>
        <v>16000</v>
      </c>
      <c r="J69" s="262">
        <f>I72/H65</f>
        <v>0.18989970921607027</v>
      </c>
      <c r="K69" s="294">
        <v>194.44444444444446</v>
      </c>
    </row>
    <row r="70" spans="1:11" ht="13.2">
      <c r="A70" s="211">
        <v>3</v>
      </c>
      <c r="B70" s="212">
        <v>3</v>
      </c>
      <c r="C70" s="205"/>
      <c r="D70" s="251">
        <v>20</v>
      </c>
      <c r="E70" s="252">
        <v>6000</v>
      </c>
      <c r="F70" s="253">
        <f t="shared" si="20"/>
        <v>300</v>
      </c>
      <c r="G70" s="251">
        <v>4</v>
      </c>
      <c r="H70" s="254">
        <f t="shared" si="21"/>
        <v>0.11764705882352941</v>
      </c>
      <c r="I70" s="255">
        <f t="shared" si="22"/>
        <v>24000</v>
      </c>
      <c r="K70" s="294">
        <v>217.39130434782609</v>
      </c>
    </row>
    <row r="71" spans="1:11" ht="13.2">
      <c r="A71" s="211">
        <v>4</v>
      </c>
      <c r="B71" s="212">
        <v>2</v>
      </c>
      <c r="C71" s="205"/>
      <c r="D71" s="256">
        <v>25</v>
      </c>
      <c r="E71" s="252">
        <v>8000</v>
      </c>
      <c r="F71" s="253">
        <f t="shared" si="20"/>
        <v>320</v>
      </c>
      <c r="G71" s="256">
        <v>5</v>
      </c>
      <c r="H71" s="254">
        <f t="shared" si="21"/>
        <v>0.14705882352941177</v>
      </c>
      <c r="I71" s="255">
        <f t="shared" si="22"/>
        <v>40000</v>
      </c>
      <c r="K71" s="294">
        <v>250</v>
      </c>
    </row>
    <row r="72" spans="1:11" ht="13.2">
      <c r="A72" s="211">
        <v>5</v>
      </c>
      <c r="B72" s="212">
        <v>1</v>
      </c>
      <c r="C72" s="205"/>
      <c r="D72" s="259"/>
      <c r="E72" s="259"/>
      <c r="F72" s="259"/>
      <c r="G72" s="260" t="s">
        <v>1047</v>
      </c>
      <c r="H72" s="254">
        <f t="shared" ref="H72:I72" si="23">SUM(H69:H71)</f>
        <v>0.38235294117647056</v>
      </c>
      <c r="I72" s="255">
        <f t="shared" si="23"/>
        <v>80000</v>
      </c>
    </row>
    <row r="73" spans="1:11" ht="13.2">
      <c r="A73" s="211">
        <v>6</v>
      </c>
      <c r="B73" s="212">
        <v>5</v>
      </c>
      <c r="C73" s="205"/>
      <c r="D73" s="205"/>
      <c r="E73" s="205"/>
      <c r="F73" s="205"/>
      <c r="G73" s="205"/>
      <c r="H73" s="205"/>
      <c r="I73" s="205"/>
    </row>
    <row r="74" spans="1:11" ht="13.2">
      <c r="A74" s="211">
        <v>8</v>
      </c>
      <c r="B74" s="212">
        <v>1</v>
      </c>
      <c r="C74" s="205"/>
      <c r="D74" s="205"/>
      <c r="E74" s="205"/>
      <c r="F74" s="205"/>
      <c r="G74" s="205"/>
      <c r="H74" s="205"/>
      <c r="I74" s="205"/>
    </row>
    <row r="75" spans="1:11" ht="13.2">
      <c r="A75" s="211">
        <v>10</v>
      </c>
      <c r="B75" s="212">
        <v>1</v>
      </c>
      <c r="C75" s="205"/>
      <c r="D75" s="205"/>
      <c r="E75" s="205"/>
      <c r="F75" s="205"/>
      <c r="G75" s="205"/>
      <c r="H75" s="205"/>
      <c r="I75" s="205"/>
    </row>
    <row r="76" spans="1:11" ht="13.2">
      <c r="A76" s="211">
        <v>12</v>
      </c>
      <c r="B76" s="212">
        <v>2</v>
      </c>
      <c r="C76" s="205"/>
      <c r="D76" s="205"/>
      <c r="E76" s="205"/>
      <c r="F76" s="205"/>
      <c r="G76" s="205"/>
      <c r="H76" s="205"/>
      <c r="I76" s="205"/>
    </row>
    <row r="77" spans="1:11" ht="13.2">
      <c r="A77" s="211">
        <v>13</v>
      </c>
      <c r="B77" s="212">
        <v>1</v>
      </c>
      <c r="C77" s="205"/>
      <c r="D77" s="205"/>
      <c r="E77" s="205"/>
      <c r="F77" s="205"/>
      <c r="G77" s="205"/>
      <c r="H77" s="205"/>
      <c r="I77" s="205"/>
    </row>
    <row r="78" spans="1:11" ht="13.2">
      <c r="A78" s="211">
        <v>14</v>
      </c>
      <c r="B78" s="212">
        <v>3</v>
      </c>
      <c r="C78" s="205"/>
      <c r="D78" s="205"/>
      <c r="E78" s="205"/>
      <c r="F78" s="205"/>
      <c r="G78" s="205"/>
      <c r="H78" s="205"/>
      <c r="I78" s="205"/>
    </row>
    <row r="79" spans="1:11" ht="13.2">
      <c r="A79" s="211">
        <v>15</v>
      </c>
      <c r="B79" s="212">
        <v>1</v>
      </c>
      <c r="C79" s="205"/>
      <c r="D79" s="205"/>
      <c r="E79" s="205"/>
      <c r="F79" s="205"/>
      <c r="G79" s="205"/>
      <c r="H79" s="205"/>
      <c r="I79" s="205"/>
    </row>
    <row r="80" spans="1:11" ht="13.2">
      <c r="A80" s="211">
        <v>16</v>
      </c>
      <c r="B80" s="212">
        <v>1</v>
      </c>
      <c r="C80" s="205"/>
      <c r="D80" s="205"/>
      <c r="E80" s="205"/>
      <c r="F80" s="205"/>
      <c r="G80" s="205"/>
      <c r="H80" s="205"/>
      <c r="I80" s="205"/>
    </row>
    <row r="81" spans="1:9" ht="13.2">
      <c r="A81" s="211">
        <v>17</v>
      </c>
      <c r="B81" s="212">
        <v>1</v>
      </c>
      <c r="C81" s="205"/>
      <c r="D81" s="205"/>
      <c r="E81" s="205"/>
      <c r="F81" s="205"/>
      <c r="G81" s="205"/>
      <c r="H81" s="205"/>
      <c r="I81" s="205"/>
    </row>
    <row r="82" spans="1:9" ht="13.2">
      <c r="A82" s="211">
        <v>18</v>
      </c>
      <c r="B82" s="212">
        <v>1</v>
      </c>
      <c r="C82" s="205"/>
      <c r="D82" s="205"/>
      <c r="E82" s="205"/>
      <c r="F82" s="205"/>
      <c r="G82" s="205"/>
      <c r="H82" s="205"/>
      <c r="I82" s="205"/>
    </row>
    <row r="83" spans="1:9" ht="13.2">
      <c r="A83" s="211">
        <v>20</v>
      </c>
      <c r="B83" s="212">
        <v>1</v>
      </c>
      <c r="C83" s="205"/>
      <c r="D83" s="205"/>
      <c r="E83" s="205"/>
      <c r="F83" s="205"/>
      <c r="G83" s="205"/>
      <c r="H83" s="205"/>
      <c r="I83" s="205"/>
    </row>
    <row r="84" spans="1:9" ht="13.2">
      <c r="A84" s="211">
        <v>21</v>
      </c>
      <c r="B84" s="212">
        <v>1</v>
      </c>
      <c r="C84" s="205"/>
      <c r="D84" s="205"/>
      <c r="E84" s="205"/>
      <c r="F84" s="205"/>
      <c r="G84" s="205"/>
      <c r="H84" s="205"/>
      <c r="I84" s="205"/>
    </row>
    <row r="85" spans="1:9" ht="13.2">
      <c r="A85" s="211">
        <v>23</v>
      </c>
      <c r="B85" s="212">
        <v>1</v>
      </c>
      <c r="C85" s="205"/>
      <c r="D85" s="205"/>
      <c r="E85" s="205"/>
      <c r="F85" s="205"/>
      <c r="G85" s="205"/>
      <c r="H85" s="205"/>
      <c r="I85" s="205"/>
    </row>
    <row r="86" spans="1:9" ht="13.2">
      <c r="A86" s="211">
        <v>24</v>
      </c>
      <c r="B86" s="212">
        <v>1</v>
      </c>
      <c r="C86" s="205"/>
      <c r="D86" s="205"/>
      <c r="E86" s="205"/>
      <c r="F86" s="205"/>
      <c r="G86" s="205"/>
      <c r="H86" s="205"/>
      <c r="I86" s="205"/>
    </row>
    <row r="87" spans="1:9" ht="13.2">
      <c r="A87" s="211">
        <v>30</v>
      </c>
      <c r="B87" s="212">
        <v>3</v>
      </c>
      <c r="C87" s="205"/>
      <c r="D87" s="205"/>
      <c r="E87" s="205"/>
      <c r="F87" s="205"/>
      <c r="G87" s="205"/>
      <c r="H87" s="205"/>
      <c r="I87" s="205"/>
    </row>
    <row r="88" spans="1:9" ht="13.2">
      <c r="A88" s="211">
        <v>45</v>
      </c>
      <c r="B88" s="212">
        <v>1</v>
      </c>
      <c r="C88" s="205"/>
      <c r="D88" s="205"/>
      <c r="E88" s="205"/>
      <c r="F88" s="205"/>
      <c r="G88" s="205"/>
      <c r="H88" s="205"/>
      <c r="I88" s="205"/>
    </row>
    <row r="89" spans="1:9" ht="13.2">
      <c r="A89" s="211">
        <v>52</v>
      </c>
      <c r="B89" s="212">
        <v>1</v>
      </c>
      <c r="C89" s="205"/>
      <c r="D89" s="205"/>
      <c r="E89" s="205"/>
      <c r="F89" s="205"/>
      <c r="G89" s="205"/>
      <c r="H89" s="205"/>
      <c r="I89" s="205"/>
    </row>
    <row r="90" spans="1:9" ht="13.2">
      <c r="A90" s="214" t="s">
        <v>127</v>
      </c>
      <c r="B90" s="215">
        <v>34</v>
      </c>
      <c r="C90" s="205"/>
      <c r="D90" s="205"/>
      <c r="E90" s="205"/>
      <c r="F90" s="205"/>
      <c r="G90" s="205"/>
      <c r="H90" s="205"/>
      <c r="I90" s="205"/>
    </row>
    <row r="91" spans="1:9" ht="13.2">
      <c r="A91" s="244"/>
      <c r="B91" s="244"/>
      <c r="C91" s="205"/>
      <c r="D91" s="205"/>
      <c r="E91" s="205"/>
      <c r="F91" s="205"/>
      <c r="G91" s="205"/>
      <c r="H91" s="205"/>
      <c r="I91" s="205"/>
    </row>
    <row r="92" spans="1:9" ht="13.2">
      <c r="A92" s="244"/>
      <c r="B92" s="244"/>
      <c r="C92" s="205"/>
      <c r="D92" s="205"/>
      <c r="E92" s="205"/>
      <c r="F92" s="205"/>
      <c r="G92" s="205"/>
      <c r="H92" s="205"/>
      <c r="I92" s="205"/>
    </row>
    <row r="93" spans="1:9" ht="13.2">
      <c r="A93" s="244"/>
      <c r="B93" s="244"/>
      <c r="C93" s="205"/>
      <c r="D93" s="205"/>
      <c r="E93" s="205"/>
      <c r="F93" s="205"/>
      <c r="G93" s="205"/>
      <c r="H93" s="205"/>
      <c r="I93" s="205"/>
    </row>
    <row r="94" spans="1:9" ht="13.2">
      <c r="A94" s="244"/>
      <c r="B94" s="244"/>
      <c r="C94" s="205"/>
      <c r="D94" s="205"/>
      <c r="E94" s="205"/>
      <c r="F94" s="205"/>
      <c r="G94" s="205"/>
      <c r="H94" s="205"/>
      <c r="I94" s="205"/>
    </row>
    <row r="95" spans="1:9" ht="13.2">
      <c r="A95" s="244"/>
      <c r="B95" s="244"/>
      <c r="C95" s="205"/>
      <c r="D95" s="205"/>
      <c r="E95" s="205"/>
      <c r="F95" s="205"/>
      <c r="G95" s="205"/>
      <c r="H95" s="205"/>
      <c r="I95" s="205"/>
    </row>
    <row r="96" spans="1:9" ht="13.2">
      <c r="A96" s="244"/>
      <c r="B96" s="244"/>
      <c r="C96" s="205"/>
      <c r="D96" s="205"/>
      <c r="E96" s="205"/>
      <c r="F96" s="205"/>
      <c r="G96" s="205"/>
      <c r="H96" s="205"/>
      <c r="I96" s="205"/>
    </row>
    <row r="97" spans="1:9" ht="13.2">
      <c r="A97" s="244"/>
      <c r="B97" s="244"/>
      <c r="C97" s="205"/>
      <c r="D97" s="205"/>
      <c r="E97" s="205"/>
      <c r="F97" s="205"/>
      <c r="G97" s="205"/>
      <c r="H97" s="205"/>
      <c r="I97" s="205"/>
    </row>
    <row r="98" spans="1:9" ht="13.2">
      <c r="A98" s="244"/>
      <c r="B98" s="244"/>
      <c r="C98" s="205"/>
      <c r="D98" s="205"/>
      <c r="E98" s="205"/>
      <c r="F98" s="205"/>
      <c r="G98" s="205"/>
      <c r="H98" s="205"/>
      <c r="I98" s="205"/>
    </row>
    <row r="99" spans="1:9" ht="13.2">
      <c r="A99" s="244"/>
      <c r="B99" s="244"/>
      <c r="C99" s="205"/>
      <c r="D99" s="205"/>
      <c r="E99" s="205"/>
      <c r="F99" s="205"/>
      <c r="G99" s="205"/>
      <c r="H99" s="205"/>
      <c r="I99" s="205"/>
    </row>
    <row r="100" spans="1:9" ht="13.2">
      <c r="A100" s="244"/>
      <c r="B100" s="244"/>
      <c r="C100" s="205"/>
      <c r="D100" s="205"/>
      <c r="E100" s="205"/>
      <c r="F100" s="205"/>
      <c r="G100" s="205"/>
      <c r="H100" s="205"/>
      <c r="I100" s="205"/>
    </row>
    <row r="101" spans="1:9" ht="13.2">
      <c r="A101" s="244"/>
      <c r="B101" s="244"/>
      <c r="C101" s="205"/>
      <c r="D101" s="205"/>
      <c r="E101" s="205"/>
      <c r="F101" s="205"/>
      <c r="G101" s="205"/>
      <c r="H101" s="205"/>
      <c r="I101" s="205"/>
    </row>
    <row r="102" spans="1:9" ht="13.2">
      <c r="A102" s="244"/>
      <c r="B102" s="244"/>
      <c r="C102" s="205"/>
      <c r="D102" s="205"/>
      <c r="E102" s="205"/>
      <c r="F102" s="205"/>
      <c r="G102" s="205"/>
      <c r="H102" s="205"/>
      <c r="I102" s="205"/>
    </row>
    <row r="103" spans="1:9" ht="13.2">
      <c r="A103" s="244"/>
      <c r="B103" s="244"/>
      <c r="C103" s="205"/>
      <c r="D103" s="205"/>
      <c r="E103" s="205"/>
      <c r="F103" s="205"/>
      <c r="G103" s="205"/>
      <c r="H103" s="205"/>
      <c r="I103" s="205"/>
    </row>
    <row r="104" spans="1:9" ht="13.2">
      <c r="A104" s="244"/>
      <c r="B104" s="244"/>
      <c r="C104" s="205"/>
      <c r="D104" s="205"/>
      <c r="E104" s="205"/>
      <c r="F104" s="205"/>
      <c r="G104" s="205"/>
      <c r="H104" s="205"/>
      <c r="I104" s="205"/>
    </row>
    <row r="105" spans="1:9" ht="13.2">
      <c r="A105" s="244"/>
      <c r="B105" s="244"/>
      <c r="C105" s="205"/>
      <c r="D105" s="205"/>
      <c r="E105" s="205"/>
      <c r="F105" s="205"/>
      <c r="G105" s="205"/>
      <c r="H105" s="205"/>
      <c r="I105" s="205"/>
    </row>
    <row r="106" spans="1:9" ht="13.2">
      <c r="A106" s="244"/>
      <c r="B106" s="244"/>
      <c r="C106" s="205"/>
      <c r="D106" s="205"/>
      <c r="E106" s="205"/>
      <c r="F106" s="205"/>
      <c r="G106" s="205"/>
      <c r="H106" s="205"/>
      <c r="I106" s="205"/>
    </row>
    <row r="107" spans="1:9" ht="13.2">
      <c r="A107" s="205"/>
      <c r="B107" s="205"/>
      <c r="C107" s="205"/>
      <c r="D107" s="205"/>
      <c r="E107" s="205"/>
      <c r="F107" s="205"/>
      <c r="G107" s="205"/>
      <c r="H107" s="205"/>
      <c r="I107" s="205"/>
    </row>
    <row r="108" spans="1:9" ht="13.2">
      <c r="A108" s="205"/>
      <c r="B108" s="205"/>
      <c r="C108" s="205"/>
      <c r="D108" s="205"/>
      <c r="E108" s="205"/>
      <c r="F108" s="205"/>
      <c r="G108" s="205"/>
      <c r="H108" s="205"/>
      <c r="I108" s="205"/>
    </row>
    <row r="109" spans="1:9" ht="13.2">
      <c r="A109" s="205"/>
      <c r="B109" s="205"/>
      <c r="C109" s="205"/>
      <c r="D109" s="205"/>
      <c r="E109" s="205"/>
      <c r="F109" s="205"/>
      <c r="G109" s="205"/>
      <c r="H109" s="205"/>
      <c r="I109" s="205"/>
    </row>
    <row r="110" spans="1:9" ht="13.2">
      <c r="A110" s="205"/>
      <c r="B110" s="205"/>
      <c r="C110" s="205"/>
      <c r="D110" s="205"/>
      <c r="E110" s="205"/>
      <c r="F110" s="205"/>
      <c r="G110" s="205"/>
      <c r="H110" s="205"/>
      <c r="I110" s="205"/>
    </row>
    <row r="111" spans="1:9" ht="13.2">
      <c r="A111" s="205"/>
      <c r="B111" s="205"/>
      <c r="C111" s="205"/>
      <c r="D111" s="205"/>
      <c r="E111" s="205"/>
      <c r="F111" s="205"/>
      <c r="G111" s="205"/>
      <c r="H111" s="205"/>
      <c r="I111" s="205"/>
    </row>
    <row r="112" spans="1:9" ht="13.2">
      <c r="A112" s="205"/>
      <c r="B112" s="205"/>
      <c r="C112" s="205"/>
      <c r="D112" s="205"/>
      <c r="E112" s="205"/>
      <c r="F112" s="205"/>
      <c r="G112" s="205"/>
      <c r="H112" s="205"/>
      <c r="I112" s="205"/>
    </row>
    <row r="113" spans="1:9" ht="13.2">
      <c r="A113" s="205"/>
      <c r="B113" s="205"/>
      <c r="C113" s="205"/>
      <c r="D113" s="205"/>
      <c r="E113" s="205"/>
      <c r="F113" s="205"/>
      <c r="G113" s="205"/>
      <c r="H113" s="205"/>
      <c r="I113" s="205"/>
    </row>
    <row r="114" spans="1:9" ht="13.2">
      <c r="A114" s="205"/>
      <c r="B114" s="205"/>
      <c r="C114" s="205"/>
      <c r="D114" s="205"/>
      <c r="E114" s="205"/>
      <c r="F114" s="205"/>
      <c r="G114" s="205"/>
      <c r="H114" s="205"/>
      <c r="I114" s="205"/>
    </row>
    <row r="115" spans="1:9" ht="13.2">
      <c r="A115" s="205"/>
      <c r="B115" s="205"/>
      <c r="C115" s="205"/>
      <c r="D115" s="205"/>
      <c r="E115" s="205"/>
      <c r="F115" s="205"/>
      <c r="G115" s="205"/>
      <c r="H115" s="205"/>
      <c r="I115" s="205"/>
    </row>
    <row r="116" spans="1:9" ht="13.2">
      <c r="A116" s="205"/>
      <c r="B116" s="205"/>
      <c r="C116" s="205"/>
      <c r="D116" s="205"/>
      <c r="E116" s="205"/>
      <c r="F116" s="205"/>
      <c r="G116" s="205"/>
      <c r="H116" s="205"/>
      <c r="I116" s="205"/>
    </row>
    <row r="117" spans="1:9" ht="13.2">
      <c r="A117" s="205"/>
      <c r="B117" s="205"/>
      <c r="C117" s="205"/>
      <c r="D117" s="205"/>
      <c r="E117" s="205"/>
      <c r="F117" s="205"/>
      <c r="G117" s="205"/>
      <c r="H117" s="205"/>
      <c r="I117" s="205"/>
    </row>
    <row r="118" spans="1:9" ht="13.2">
      <c r="A118" s="205"/>
      <c r="B118" s="205"/>
      <c r="C118" s="205"/>
      <c r="D118" s="205"/>
      <c r="E118" s="205"/>
      <c r="F118" s="205"/>
      <c r="G118" s="205"/>
      <c r="H118" s="205"/>
      <c r="I118" s="205"/>
    </row>
    <row r="119" spans="1:9" ht="13.2">
      <c r="A119" s="205"/>
      <c r="B119" s="205"/>
      <c r="C119" s="205"/>
      <c r="D119" s="205"/>
      <c r="E119" s="205"/>
      <c r="F119" s="205"/>
      <c r="G119" s="205"/>
      <c r="H119" s="205"/>
      <c r="I119" s="205"/>
    </row>
    <row r="120" spans="1:9" ht="13.2">
      <c r="A120" s="205"/>
      <c r="B120" s="205"/>
      <c r="C120" s="205"/>
      <c r="D120" s="205"/>
      <c r="E120" s="205"/>
      <c r="F120" s="205"/>
      <c r="G120" s="205"/>
      <c r="H120" s="205"/>
      <c r="I120" s="205"/>
    </row>
    <row r="121" spans="1:9" ht="13.2">
      <c r="A121" s="205"/>
      <c r="B121" s="205"/>
      <c r="C121" s="205"/>
      <c r="D121" s="205"/>
      <c r="E121" s="205"/>
      <c r="F121" s="205"/>
      <c r="G121" s="205"/>
      <c r="H121" s="205"/>
      <c r="I121" s="205"/>
    </row>
  </sheetData>
  <mergeCells count="6">
    <mergeCell ref="D67:I67"/>
    <mergeCell ref="D3:I3"/>
    <mergeCell ref="D11:I11"/>
    <mergeCell ref="D19:I19"/>
    <mergeCell ref="D39:I39"/>
    <mergeCell ref="D47:I47"/>
  </mergeCells>
  <hyperlinks>
    <hyperlink ref="K1" r:id="rId1" xr:uid="{00000000-0004-0000-12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00FF"/>
    <outlinePr summaryBelow="0" summaryRight="0"/>
  </sheetPr>
  <dimension ref="A1:M34"/>
  <sheetViews>
    <sheetView workbookViewId="0"/>
  </sheetViews>
  <sheetFormatPr defaultColWidth="12.6640625" defaultRowHeight="15.75" customHeight="1"/>
  <sheetData>
    <row r="1" spans="1:13" ht="13.2">
      <c r="A1" s="431" t="s">
        <v>1164</v>
      </c>
      <c r="B1" s="417"/>
      <c r="D1" s="5" t="s">
        <v>1165</v>
      </c>
    </row>
    <row r="2" spans="1:13" ht="13.2">
      <c r="A2" s="279" t="s">
        <v>1123</v>
      </c>
      <c r="B2" s="280" t="s">
        <v>1065</v>
      </c>
    </row>
    <row r="3" spans="1:13" ht="13.8">
      <c r="A3" s="281">
        <v>1</v>
      </c>
      <c r="B3" s="282">
        <v>2</v>
      </c>
      <c r="D3" s="423" t="s">
        <v>1166</v>
      </c>
      <c r="E3" s="419"/>
      <c r="F3" s="419"/>
      <c r="G3" s="419"/>
      <c r="H3" s="419"/>
      <c r="I3" s="419"/>
      <c r="J3" s="417"/>
    </row>
    <row r="4" spans="1:13" ht="15.75" customHeight="1">
      <c r="A4" s="281">
        <v>3</v>
      </c>
      <c r="B4" s="282">
        <v>1</v>
      </c>
      <c r="D4" s="227" t="s">
        <v>976</v>
      </c>
      <c r="E4" s="227" t="s">
        <v>977</v>
      </c>
      <c r="F4" s="228" t="s">
        <v>978</v>
      </c>
      <c r="G4" s="228" t="s">
        <v>979</v>
      </c>
      <c r="H4" s="227" t="s">
        <v>153</v>
      </c>
      <c r="I4" s="97" t="s">
        <v>980</v>
      </c>
      <c r="J4" s="261" t="s">
        <v>981</v>
      </c>
      <c r="L4" s="289" t="s">
        <v>982</v>
      </c>
      <c r="M4" s="301" t="s">
        <v>1093</v>
      </c>
    </row>
    <row r="5" spans="1:13" ht="13.2">
      <c r="A5" s="281">
        <v>5</v>
      </c>
      <c r="B5" s="282">
        <v>1</v>
      </c>
      <c r="D5" s="86">
        <v>15</v>
      </c>
      <c r="E5" s="86">
        <v>1500</v>
      </c>
      <c r="F5" s="86">
        <f t="shared" ref="F5:F7" si="0">E5/D5</f>
        <v>100</v>
      </c>
      <c r="G5" s="86">
        <v>1</v>
      </c>
      <c r="H5" s="352">
        <f t="shared" ref="H5:H7" si="1">G5/$B$10</f>
        <v>0.125</v>
      </c>
      <c r="I5" s="291">
        <f t="shared" ref="I5:I7" si="2">E5*G5</f>
        <v>1500</v>
      </c>
      <c r="J5" s="306"/>
      <c r="L5" s="140" t="s">
        <v>986</v>
      </c>
      <c r="M5" s="143">
        <f>HLOOKUP(M4,'выгрузка Оренбург (кузова)'!$B$1:$J$3,2,0)</f>
        <v>537.75818660000004</v>
      </c>
    </row>
    <row r="6" spans="1:13" ht="13.2">
      <c r="A6" s="281">
        <v>9</v>
      </c>
      <c r="B6" s="282">
        <v>1</v>
      </c>
      <c r="D6" s="86">
        <v>20</v>
      </c>
      <c r="E6" s="86">
        <v>2500</v>
      </c>
      <c r="F6" s="86">
        <f t="shared" si="0"/>
        <v>125</v>
      </c>
      <c r="G6" s="86">
        <v>0</v>
      </c>
      <c r="H6" s="352">
        <f t="shared" si="1"/>
        <v>0</v>
      </c>
      <c r="I6" s="291">
        <f t="shared" si="2"/>
        <v>0</v>
      </c>
      <c r="J6" s="307"/>
      <c r="L6" s="3" t="s">
        <v>987</v>
      </c>
      <c r="M6" s="144">
        <f>M5/10</f>
        <v>53.775818660000006</v>
      </c>
    </row>
    <row r="7" spans="1:13" ht="13.2">
      <c r="A7" s="281">
        <v>15</v>
      </c>
      <c r="B7" s="282">
        <v>1</v>
      </c>
      <c r="D7" s="86">
        <v>25</v>
      </c>
      <c r="E7" s="86">
        <v>4000</v>
      </c>
      <c r="F7" s="86">
        <f t="shared" si="0"/>
        <v>160</v>
      </c>
      <c r="G7" s="86">
        <v>2</v>
      </c>
      <c r="H7" s="352">
        <f t="shared" si="1"/>
        <v>0.25</v>
      </c>
      <c r="I7" s="291">
        <f t="shared" si="2"/>
        <v>8000</v>
      </c>
      <c r="J7" s="308"/>
      <c r="L7" s="3" t="s">
        <v>988</v>
      </c>
      <c r="M7" s="143">
        <f>HLOOKUP(M4,'выгрузка Оренбург (кузова)'!$B$1:$J$3,3,0)</f>
        <v>70688.406919999994</v>
      </c>
    </row>
    <row r="8" spans="1:13" ht="13.2">
      <c r="A8" s="281">
        <v>25</v>
      </c>
      <c r="B8" s="282">
        <v>1</v>
      </c>
      <c r="G8" s="289" t="s">
        <v>990</v>
      </c>
      <c r="H8" s="290">
        <f t="shared" ref="H8:I8" si="3">SUM(H5:H7)</f>
        <v>0.375</v>
      </c>
      <c r="I8" s="291">
        <f t="shared" si="3"/>
        <v>9500</v>
      </c>
      <c r="J8" s="309">
        <f>I8/$M$7</f>
        <v>0.13439261703480473</v>
      </c>
      <c r="L8" s="3" t="s">
        <v>1167</v>
      </c>
      <c r="M8" s="352">
        <f>HLOOKUP(M4,'выгрузка Оренбург (кузова)'!$B$1:$J$4,4,0)</f>
        <v>0.55555555599999995</v>
      </c>
    </row>
    <row r="9" spans="1:13" ht="13.2">
      <c r="A9" s="281">
        <v>27</v>
      </c>
      <c r="B9" s="282">
        <v>1</v>
      </c>
    </row>
    <row r="10" spans="1:13" ht="13.2">
      <c r="A10" s="292" t="s">
        <v>127</v>
      </c>
      <c r="B10" s="293">
        <v>8</v>
      </c>
    </row>
    <row r="12" spans="1:13" ht="13.8">
      <c r="A12" s="431" t="s">
        <v>1168</v>
      </c>
      <c r="B12" s="417"/>
      <c r="D12" s="423" t="s">
        <v>1169</v>
      </c>
      <c r="E12" s="419"/>
      <c r="F12" s="419"/>
      <c r="G12" s="419"/>
      <c r="H12" s="419"/>
      <c r="I12" s="419"/>
      <c r="J12" s="417"/>
    </row>
    <row r="13" spans="1:13" ht="15.75" customHeight="1">
      <c r="A13" s="279" t="s">
        <v>1123</v>
      </c>
      <c r="B13" s="280" t="s">
        <v>1065</v>
      </c>
      <c r="D13" s="227" t="s">
        <v>976</v>
      </c>
      <c r="E13" s="227" t="s">
        <v>977</v>
      </c>
      <c r="F13" s="228" t="s">
        <v>978</v>
      </c>
      <c r="G13" s="228" t="s">
        <v>979</v>
      </c>
      <c r="H13" s="227" t="s">
        <v>153</v>
      </c>
      <c r="I13" s="97" t="s">
        <v>980</v>
      </c>
      <c r="J13" s="261" t="s">
        <v>981</v>
      </c>
      <c r="L13" s="289" t="s">
        <v>982</v>
      </c>
      <c r="M13" s="301" t="s">
        <v>1091</v>
      </c>
    </row>
    <row r="14" spans="1:13" ht="13.2">
      <c r="A14" s="281">
        <v>1</v>
      </c>
      <c r="B14" s="282">
        <v>2</v>
      </c>
      <c r="D14" s="86">
        <v>15</v>
      </c>
      <c r="E14" s="86">
        <v>1800</v>
      </c>
      <c r="F14" s="86">
        <f t="shared" ref="F14:F16" si="4">E14/D14</f>
        <v>120</v>
      </c>
      <c r="G14" s="86">
        <v>1</v>
      </c>
      <c r="H14" s="352">
        <f t="shared" ref="H14:H16" si="5">G14/$B$25</f>
        <v>6.6666666666666666E-2</v>
      </c>
      <c r="I14" s="143">
        <f t="shared" ref="I14:I16" si="6">E14*G14</f>
        <v>1800</v>
      </c>
      <c r="J14" s="306"/>
      <c r="L14" s="140" t="s">
        <v>986</v>
      </c>
      <c r="M14" s="143">
        <f>HLOOKUP(M13,'выгрузка Оренбург (кузова)'!$B$1:$J$3,2,0)</f>
        <v>748.34427860000005</v>
      </c>
    </row>
    <row r="15" spans="1:13" ht="13.2">
      <c r="A15" s="281">
        <v>2</v>
      </c>
      <c r="B15" s="282">
        <v>2</v>
      </c>
      <c r="D15" s="86">
        <v>20</v>
      </c>
      <c r="E15" s="86">
        <v>2900</v>
      </c>
      <c r="F15" s="86">
        <f t="shared" si="4"/>
        <v>145</v>
      </c>
      <c r="G15" s="86">
        <v>0</v>
      </c>
      <c r="H15" s="352">
        <f t="shared" si="5"/>
        <v>0</v>
      </c>
      <c r="I15" s="143">
        <f t="shared" si="6"/>
        <v>0</v>
      </c>
      <c r="J15" s="307"/>
      <c r="L15" s="3" t="s">
        <v>987</v>
      </c>
      <c r="M15" s="144">
        <f>M14/10</f>
        <v>74.834427860000005</v>
      </c>
    </row>
    <row r="16" spans="1:13" ht="13.2">
      <c r="A16" s="281">
        <v>3</v>
      </c>
      <c r="B16" s="282">
        <v>1</v>
      </c>
      <c r="D16" s="86">
        <v>25</v>
      </c>
      <c r="E16" s="86">
        <v>4200</v>
      </c>
      <c r="F16" s="86">
        <f t="shared" si="4"/>
        <v>168</v>
      </c>
      <c r="G16" s="86">
        <v>3</v>
      </c>
      <c r="H16" s="352">
        <f t="shared" si="5"/>
        <v>0.2</v>
      </c>
      <c r="I16" s="143">
        <f t="shared" si="6"/>
        <v>12600</v>
      </c>
      <c r="J16" s="308"/>
      <c r="L16" s="3" t="s">
        <v>988</v>
      </c>
      <c r="M16" s="143">
        <f>HLOOKUP(M13,'выгрузка Оренбург (кузова)'!$B$1:$J$3,3,0)</f>
        <v>131583.6</v>
      </c>
    </row>
    <row r="17" spans="1:13" ht="13.2">
      <c r="A17" s="281">
        <v>4</v>
      </c>
      <c r="B17" s="282">
        <v>1</v>
      </c>
      <c r="G17" s="289" t="s">
        <v>990</v>
      </c>
      <c r="H17" s="290">
        <f t="shared" ref="H17:I17" si="7">SUM(H14:H16)</f>
        <v>0.26666666666666666</v>
      </c>
      <c r="I17" s="291">
        <f t="shared" si="7"/>
        <v>14400</v>
      </c>
      <c r="J17" s="309">
        <f>I17/$M$16</f>
        <v>0.10943613033843123</v>
      </c>
      <c r="L17" s="3" t="s">
        <v>1167</v>
      </c>
      <c r="M17" s="352">
        <f>HLOOKUP(M13,'выгрузка Оренбург (кузова)'!$B$1:$J$4,4,0)</f>
        <v>0.77021276599999999</v>
      </c>
    </row>
    <row r="18" spans="1:13" ht="13.2">
      <c r="A18" s="281">
        <v>5</v>
      </c>
      <c r="B18" s="282">
        <v>3</v>
      </c>
    </row>
    <row r="19" spans="1:13" ht="13.2">
      <c r="A19" s="281">
        <v>8</v>
      </c>
      <c r="B19" s="282">
        <v>1</v>
      </c>
    </row>
    <row r="20" spans="1:13" ht="13.2">
      <c r="A20" s="281">
        <v>13</v>
      </c>
      <c r="B20" s="282">
        <v>1</v>
      </c>
    </row>
    <row r="21" spans="1:13" ht="13.2">
      <c r="A21" s="281">
        <v>18</v>
      </c>
      <c r="B21" s="282">
        <v>1</v>
      </c>
    </row>
    <row r="22" spans="1:13" ht="13.2">
      <c r="A22" s="281">
        <v>25</v>
      </c>
      <c r="B22" s="282">
        <v>1</v>
      </c>
    </row>
    <row r="23" spans="1:13" ht="13.2">
      <c r="A23" s="281">
        <v>33</v>
      </c>
      <c r="B23" s="282">
        <v>1</v>
      </c>
    </row>
    <row r="24" spans="1:13" ht="13.2">
      <c r="A24" s="281">
        <v>37</v>
      </c>
      <c r="B24" s="282">
        <v>1</v>
      </c>
    </row>
    <row r="25" spans="1:13" ht="13.2">
      <c r="A25" s="292" t="s">
        <v>127</v>
      </c>
      <c r="B25" s="293">
        <v>15</v>
      </c>
    </row>
    <row r="27" spans="1:13" ht="13.8">
      <c r="A27" s="431" t="s">
        <v>1170</v>
      </c>
      <c r="B27" s="417"/>
      <c r="D27" s="423" t="s">
        <v>1171</v>
      </c>
      <c r="E27" s="419"/>
      <c r="F27" s="419"/>
      <c r="G27" s="419"/>
      <c r="H27" s="419"/>
      <c r="I27" s="419"/>
      <c r="J27" s="417"/>
    </row>
    <row r="28" spans="1:13" ht="27">
      <c r="A28" s="279" t="s">
        <v>1123</v>
      </c>
      <c r="B28" s="280" t="s">
        <v>1065</v>
      </c>
      <c r="D28" s="227" t="s">
        <v>976</v>
      </c>
      <c r="E28" s="227" t="s">
        <v>977</v>
      </c>
      <c r="F28" s="228" t="s">
        <v>978</v>
      </c>
      <c r="G28" s="228" t="s">
        <v>979</v>
      </c>
      <c r="H28" s="227" t="s">
        <v>153</v>
      </c>
      <c r="I28" s="97" t="s">
        <v>980</v>
      </c>
      <c r="J28" s="261" t="s">
        <v>981</v>
      </c>
      <c r="L28" s="289" t="s">
        <v>982</v>
      </c>
      <c r="M28" s="301" t="s">
        <v>1031</v>
      </c>
    </row>
    <row r="29" spans="1:13" ht="13.2">
      <c r="A29" s="281">
        <v>1</v>
      </c>
      <c r="B29" s="282">
        <v>1</v>
      </c>
      <c r="D29" s="86">
        <v>5</v>
      </c>
      <c r="E29" s="86">
        <v>1000</v>
      </c>
      <c r="F29" s="86">
        <f t="shared" ref="F29:F31" si="8">E29/D29</f>
        <v>200</v>
      </c>
      <c r="G29" s="86">
        <v>0</v>
      </c>
      <c r="H29" s="352">
        <f t="shared" ref="H29:H31" si="9">G29/$B$34</f>
        <v>0</v>
      </c>
      <c r="I29" s="143">
        <f t="shared" ref="I29:I31" si="10">E29*G29</f>
        <v>0</v>
      </c>
      <c r="J29" s="306"/>
      <c r="L29" s="140" t="s">
        <v>986</v>
      </c>
      <c r="M29" s="143">
        <f>HLOOKUP(M28,'выгрузка Оренбург (кузова)'!$B$1:$J$3,2,0)</f>
        <v>966.48684209999999</v>
      </c>
    </row>
    <row r="30" spans="1:13" ht="13.2">
      <c r="A30" s="281">
        <v>2</v>
      </c>
      <c r="B30" s="282">
        <v>1</v>
      </c>
      <c r="D30" s="86">
        <v>10</v>
      </c>
      <c r="E30" s="86">
        <v>2000</v>
      </c>
      <c r="F30" s="86">
        <f t="shared" si="8"/>
        <v>200</v>
      </c>
      <c r="G30" s="86">
        <v>0</v>
      </c>
      <c r="H30" s="352">
        <f t="shared" si="9"/>
        <v>0</v>
      </c>
      <c r="I30" s="143">
        <f t="shared" si="10"/>
        <v>0</v>
      </c>
      <c r="J30" s="307"/>
      <c r="L30" s="3" t="s">
        <v>987</v>
      </c>
      <c r="M30" s="144">
        <f>M29/10</f>
        <v>96.648684209999999</v>
      </c>
    </row>
    <row r="31" spans="1:13" ht="13.2">
      <c r="A31" s="281">
        <v>17</v>
      </c>
      <c r="B31" s="282">
        <v>1</v>
      </c>
      <c r="D31" s="86">
        <v>15</v>
      </c>
      <c r="E31" s="86">
        <v>3000</v>
      </c>
      <c r="F31" s="86">
        <f t="shared" si="8"/>
        <v>200</v>
      </c>
      <c r="G31" s="86">
        <v>3</v>
      </c>
      <c r="H31" s="352">
        <f t="shared" si="9"/>
        <v>0.6</v>
      </c>
      <c r="I31" s="143">
        <f t="shared" si="10"/>
        <v>9000</v>
      </c>
      <c r="J31" s="308"/>
      <c r="L31" s="3" t="s">
        <v>988</v>
      </c>
      <c r="M31" s="143">
        <f>HLOOKUP(M28,'выгрузка Оренбург (кузова)'!$B$1:$J$3,3,0)</f>
        <v>25442</v>
      </c>
    </row>
    <row r="32" spans="1:13" ht="13.2">
      <c r="A32" s="281">
        <v>21</v>
      </c>
      <c r="B32" s="282">
        <v>1</v>
      </c>
      <c r="G32" s="289" t="s">
        <v>990</v>
      </c>
      <c r="H32" s="290">
        <f t="shared" ref="H32:I32" si="11">SUM(H29:H31)</f>
        <v>0.6</v>
      </c>
      <c r="I32" s="291">
        <f t="shared" si="11"/>
        <v>9000</v>
      </c>
      <c r="J32" s="309">
        <f>I32/$M$31</f>
        <v>0.35374577470324658</v>
      </c>
      <c r="L32" s="3" t="s">
        <v>1167</v>
      </c>
      <c r="M32" s="352">
        <f>HLOOKUP(M28,'выгрузка Оренбург (кузова)'!$B$1:$J$4,4,0)</f>
        <v>0.64285714299999996</v>
      </c>
    </row>
    <row r="33" spans="1:2" ht="13.2">
      <c r="A33" s="281">
        <v>37</v>
      </c>
      <c r="B33" s="282">
        <v>1</v>
      </c>
    </row>
    <row r="34" spans="1:2" ht="13.2">
      <c r="A34" s="292" t="s">
        <v>127</v>
      </c>
      <c r="B34" s="293">
        <v>5</v>
      </c>
    </row>
  </sheetData>
  <mergeCells count="6">
    <mergeCell ref="A1:B1"/>
    <mergeCell ref="D3:J3"/>
    <mergeCell ref="A12:B12"/>
    <mergeCell ref="D12:J12"/>
    <mergeCell ref="A27:B27"/>
    <mergeCell ref="D27:J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00FF"/>
    <outlinePr summaryBelow="0" summaryRight="0"/>
  </sheetPr>
  <dimension ref="A1:S58"/>
  <sheetViews>
    <sheetView workbookViewId="0">
      <selection sqref="A1:B1"/>
    </sheetView>
  </sheetViews>
  <sheetFormatPr defaultColWidth="12.6640625" defaultRowHeight="15.75" customHeight="1"/>
  <sheetData>
    <row r="1" spans="1:14" ht="13.8">
      <c r="A1" s="426" t="s">
        <v>1172</v>
      </c>
      <c r="B1" s="417"/>
    </row>
    <row r="2" spans="1:14" ht="13.8">
      <c r="A2" s="279" t="s">
        <v>1123</v>
      </c>
      <c r="B2" s="280" t="s">
        <v>1065</v>
      </c>
      <c r="E2" s="436" t="s">
        <v>1173</v>
      </c>
      <c r="F2" s="419"/>
      <c r="G2" s="419"/>
      <c r="H2" s="419"/>
      <c r="I2" s="419"/>
      <c r="J2" s="419"/>
      <c r="K2" s="417"/>
    </row>
    <row r="3" spans="1:14" ht="15.75" customHeight="1">
      <c r="A3" s="281">
        <v>1</v>
      </c>
      <c r="B3" s="282">
        <v>11</v>
      </c>
      <c r="E3" s="227" t="s">
        <v>976</v>
      </c>
      <c r="F3" s="227" t="s">
        <v>977</v>
      </c>
      <c r="G3" s="228" t="s">
        <v>978</v>
      </c>
      <c r="H3" s="228" t="s">
        <v>979</v>
      </c>
      <c r="I3" s="227" t="s">
        <v>153</v>
      </c>
      <c r="J3" s="97" t="s">
        <v>980</v>
      </c>
      <c r="K3" s="261" t="s">
        <v>981</v>
      </c>
      <c r="M3" s="289" t="s">
        <v>982</v>
      </c>
      <c r="N3" s="301" t="s">
        <v>1091</v>
      </c>
    </row>
    <row r="4" spans="1:14" ht="13.2">
      <c r="A4" s="281">
        <v>2</v>
      </c>
      <c r="B4" s="282">
        <v>7</v>
      </c>
      <c r="E4" s="302">
        <v>15</v>
      </c>
      <c r="F4" s="303">
        <v>2800</v>
      </c>
      <c r="G4" s="304">
        <f t="shared" ref="G4:G6" si="0">F4/E4</f>
        <v>186.66666666666666</v>
      </c>
      <c r="H4" s="303">
        <v>6</v>
      </c>
      <c r="I4" s="305">
        <f t="shared" ref="I4:I6" si="1">H4/$B$25</f>
        <v>6.6666666666666666E-2</v>
      </c>
      <c r="J4" s="291">
        <f t="shared" ref="J4:J6" si="2">F4*H4</f>
        <v>16800</v>
      </c>
      <c r="K4" s="306"/>
      <c r="M4" s="140" t="s">
        <v>986</v>
      </c>
      <c r="N4" s="143">
        <f>HLOOKUP(N3,'выгрузка Омск (кузова)'!$B$1:$J$3,2,0)</f>
        <v>1266.73254</v>
      </c>
    </row>
    <row r="5" spans="1:14" ht="13.2">
      <c r="A5" s="281">
        <v>3</v>
      </c>
      <c r="B5" s="282">
        <v>9</v>
      </c>
      <c r="E5" s="302">
        <v>20</v>
      </c>
      <c r="F5" s="303">
        <v>4200</v>
      </c>
      <c r="G5" s="304">
        <f t="shared" si="0"/>
        <v>210</v>
      </c>
      <c r="H5" s="303">
        <v>2</v>
      </c>
      <c r="I5" s="305">
        <f t="shared" si="1"/>
        <v>2.2222222222222223E-2</v>
      </c>
      <c r="J5" s="291">
        <f t="shared" si="2"/>
        <v>8400</v>
      </c>
      <c r="K5" s="307"/>
      <c r="M5" s="3" t="s">
        <v>987</v>
      </c>
      <c r="N5" s="144">
        <f>N4/10</f>
        <v>126.673254</v>
      </c>
    </row>
    <row r="6" spans="1:14" ht="13.2">
      <c r="A6" s="281">
        <v>4</v>
      </c>
      <c r="B6" s="282">
        <v>3</v>
      </c>
      <c r="E6" s="302">
        <v>25</v>
      </c>
      <c r="F6" s="303">
        <v>5800</v>
      </c>
      <c r="G6" s="304">
        <f t="shared" si="0"/>
        <v>232</v>
      </c>
      <c r="H6" s="303">
        <v>4</v>
      </c>
      <c r="I6" s="305">
        <f t="shared" si="1"/>
        <v>4.4444444444444446E-2</v>
      </c>
      <c r="J6" s="291">
        <f t="shared" si="2"/>
        <v>23200</v>
      </c>
      <c r="K6" s="308"/>
      <c r="M6" s="3" t="s">
        <v>988</v>
      </c>
      <c r="N6" s="143">
        <f>HLOOKUP(N3,'выгрузка Омск (кузова)'!$B$1:$J$3,3,0)</f>
        <v>1095174.2</v>
      </c>
    </row>
    <row r="7" spans="1:14" ht="13.2">
      <c r="A7" s="281">
        <v>5</v>
      </c>
      <c r="B7" s="282">
        <v>4</v>
      </c>
      <c r="H7" s="289" t="s">
        <v>990</v>
      </c>
      <c r="I7" s="290">
        <f t="shared" ref="I7:J7" si="3">SUM(I4:I6)</f>
        <v>0.13333333333333333</v>
      </c>
      <c r="J7" s="291">
        <f t="shared" si="3"/>
        <v>48400</v>
      </c>
      <c r="K7" s="309">
        <f>J7/$N$6</f>
        <v>4.4193882580506376E-2</v>
      </c>
    </row>
    <row r="8" spans="1:14" ht="13.2">
      <c r="A8" s="281">
        <v>6</v>
      </c>
      <c r="B8" s="282">
        <v>7</v>
      </c>
    </row>
    <row r="9" spans="1:14" ht="13.2">
      <c r="A9" s="281">
        <v>7</v>
      </c>
      <c r="B9" s="282">
        <v>7</v>
      </c>
    </row>
    <row r="10" spans="1:14" ht="13.2">
      <c r="A10" s="281">
        <v>8</v>
      </c>
      <c r="B10" s="282">
        <v>4</v>
      </c>
    </row>
    <row r="11" spans="1:14" ht="13.2">
      <c r="A11" s="281">
        <v>9</v>
      </c>
      <c r="B11" s="282">
        <v>4</v>
      </c>
    </row>
    <row r="12" spans="1:14" ht="13.2">
      <c r="A12" s="281">
        <v>10</v>
      </c>
      <c r="B12" s="282">
        <v>6</v>
      </c>
    </row>
    <row r="13" spans="1:14" ht="13.2">
      <c r="A13" s="281">
        <v>11</v>
      </c>
      <c r="B13" s="282">
        <v>2</v>
      </c>
    </row>
    <row r="14" spans="1:14" ht="13.2">
      <c r="A14" s="281">
        <v>12</v>
      </c>
      <c r="B14" s="282">
        <v>3</v>
      </c>
    </row>
    <row r="15" spans="1:14" ht="13.2">
      <c r="A15" s="281">
        <v>13</v>
      </c>
      <c r="B15" s="282">
        <v>3</v>
      </c>
    </row>
    <row r="16" spans="1:14" ht="13.2">
      <c r="A16" s="281">
        <v>14</v>
      </c>
      <c r="B16" s="282">
        <v>8</v>
      </c>
    </row>
    <row r="17" spans="1:13" ht="13.2">
      <c r="A17" s="281">
        <v>15</v>
      </c>
      <c r="B17" s="282">
        <v>3</v>
      </c>
    </row>
    <row r="18" spans="1:13" ht="13.2">
      <c r="A18" s="281">
        <v>17</v>
      </c>
      <c r="B18" s="282">
        <v>1</v>
      </c>
    </row>
    <row r="19" spans="1:13" ht="13.2">
      <c r="A19" s="281">
        <v>18</v>
      </c>
      <c r="B19" s="282">
        <v>2</v>
      </c>
    </row>
    <row r="20" spans="1:13" ht="13.2">
      <c r="A20" s="281">
        <v>20</v>
      </c>
      <c r="B20" s="282">
        <v>1</v>
      </c>
    </row>
    <row r="21" spans="1:13" ht="13.2">
      <c r="A21" s="281">
        <v>24</v>
      </c>
      <c r="B21" s="282">
        <v>1</v>
      </c>
    </row>
    <row r="22" spans="1:13" ht="13.2">
      <c r="A22" s="281">
        <v>25</v>
      </c>
      <c r="B22" s="282">
        <v>1</v>
      </c>
    </row>
    <row r="23" spans="1:13" ht="13.2">
      <c r="A23" s="281">
        <v>26</v>
      </c>
      <c r="B23" s="282">
        <v>2</v>
      </c>
    </row>
    <row r="24" spans="1:13" ht="13.2">
      <c r="A24" s="281">
        <v>29</v>
      </c>
      <c r="B24" s="282">
        <v>1</v>
      </c>
    </row>
    <row r="25" spans="1:13" ht="13.2">
      <c r="A25" s="292" t="s">
        <v>127</v>
      </c>
      <c r="B25" s="293">
        <v>90</v>
      </c>
    </row>
    <row r="30" spans="1:13" ht="13.8">
      <c r="A30" s="426" t="s">
        <v>1174</v>
      </c>
      <c r="B30" s="417"/>
    </row>
    <row r="31" spans="1:13" ht="13.2">
      <c r="A31" s="279" t="s">
        <v>1123</v>
      </c>
      <c r="B31" s="280" t="s">
        <v>1065</v>
      </c>
    </row>
    <row r="32" spans="1:13" ht="15.6">
      <c r="A32" s="281">
        <v>1</v>
      </c>
      <c r="B32" s="282">
        <v>7</v>
      </c>
      <c r="L32" s="289" t="s">
        <v>982</v>
      </c>
      <c r="M32" s="301" t="s">
        <v>1093</v>
      </c>
    </row>
    <row r="33" spans="1:19" ht="13.2">
      <c r="A33" s="281">
        <v>2</v>
      </c>
      <c r="B33" s="282">
        <v>6</v>
      </c>
      <c r="L33" s="140" t="s">
        <v>986</v>
      </c>
      <c r="M33" s="143">
        <f>HLOOKUP(M32,'выгрузка Омск (кузова)'!$B$1:$J$3,2,0)</f>
        <v>846.6057879</v>
      </c>
    </row>
    <row r="34" spans="1:19" ht="13.2">
      <c r="A34" s="281">
        <v>3</v>
      </c>
      <c r="B34" s="282">
        <v>9</v>
      </c>
      <c r="L34" s="3" t="s">
        <v>987</v>
      </c>
      <c r="M34" s="144">
        <f>M33/10</f>
        <v>84.660578790000002</v>
      </c>
    </row>
    <row r="35" spans="1:19" ht="13.2">
      <c r="A35" s="281">
        <v>4</v>
      </c>
      <c r="B35" s="282">
        <v>4</v>
      </c>
      <c r="L35" s="3" t="s">
        <v>988</v>
      </c>
      <c r="M35" s="143">
        <f>HLOOKUP(M32,'выгрузка Омск (кузова)'!$B$1:$J$3,3,0)</f>
        <v>710297.37320000003</v>
      </c>
    </row>
    <row r="36" spans="1:19" ht="13.2">
      <c r="A36" s="281">
        <v>5</v>
      </c>
      <c r="B36" s="282">
        <v>4</v>
      </c>
    </row>
    <row r="37" spans="1:19" ht="13.8">
      <c r="A37" s="281">
        <v>6</v>
      </c>
      <c r="B37" s="282">
        <v>2</v>
      </c>
      <c r="E37" s="438" t="s">
        <v>1175</v>
      </c>
      <c r="F37" s="419"/>
      <c r="G37" s="419"/>
      <c r="H37" s="419"/>
      <c r="I37" s="419"/>
      <c r="J37" s="419"/>
      <c r="K37" s="417"/>
      <c r="M37" s="439" t="s">
        <v>1176</v>
      </c>
      <c r="N37" s="419"/>
      <c r="O37" s="419"/>
      <c r="P37" s="419"/>
      <c r="Q37" s="419"/>
      <c r="R37" s="419"/>
      <c r="S37" s="417"/>
    </row>
    <row r="38" spans="1:19" ht="13.2">
      <c r="A38" s="281">
        <v>7</v>
      </c>
      <c r="B38" s="282">
        <v>5</v>
      </c>
    </row>
    <row r="39" spans="1:19" ht="13.8">
      <c r="A39" s="281">
        <v>8</v>
      </c>
      <c r="B39" s="282">
        <v>2</v>
      </c>
      <c r="E39" s="423" t="s">
        <v>1177</v>
      </c>
      <c r="F39" s="419"/>
      <c r="G39" s="419"/>
      <c r="H39" s="419"/>
      <c r="I39" s="419"/>
      <c r="J39" s="419"/>
      <c r="K39" s="417"/>
      <c r="M39" s="436" t="s">
        <v>1178</v>
      </c>
      <c r="N39" s="419"/>
      <c r="O39" s="419"/>
      <c r="P39" s="419"/>
      <c r="Q39" s="419"/>
      <c r="R39" s="419"/>
      <c r="S39" s="417"/>
    </row>
    <row r="40" spans="1:19" ht="26.4">
      <c r="A40" s="281">
        <v>9</v>
      </c>
      <c r="B40" s="282">
        <v>2</v>
      </c>
      <c r="E40" s="227" t="s">
        <v>976</v>
      </c>
      <c r="F40" s="227" t="s">
        <v>977</v>
      </c>
      <c r="G40" s="228" t="s">
        <v>978</v>
      </c>
      <c r="H40" s="228" t="s">
        <v>979</v>
      </c>
      <c r="I40" s="227" t="s">
        <v>153</v>
      </c>
      <c r="J40" s="97" t="s">
        <v>980</v>
      </c>
      <c r="K40" s="261" t="s">
        <v>981</v>
      </c>
      <c r="M40" s="227" t="s">
        <v>976</v>
      </c>
      <c r="N40" s="227" t="s">
        <v>977</v>
      </c>
      <c r="O40" s="228" t="s">
        <v>978</v>
      </c>
      <c r="P40" s="228" t="s">
        <v>979</v>
      </c>
      <c r="Q40" s="227" t="s">
        <v>153</v>
      </c>
      <c r="R40" s="97" t="s">
        <v>980</v>
      </c>
      <c r="S40" s="261" t="s">
        <v>981</v>
      </c>
    </row>
    <row r="41" spans="1:19" ht="13.2">
      <c r="A41" s="281">
        <v>10</v>
      </c>
      <c r="B41" s="282">
        <v>5</v>
      </c>
      <c r="E41" s="302">
        <v>15</v>
      </c>
      <c r="F41" s="303">
        <v>1500</v>
      </c>
      <c r="G41" s="304">
        <f t="shared" ref="G41:G43" si="4">F41/E41</f>
        <v>100</v>
      </c>
      <c r="H41" s="303">
        <v>8</v>
      </c>
      <c r="I41" s="305">
        <f t="shared" ref="I41:I43" si="5">H41/$B$57</f>
        <v>0.1095890410958904</v>
      </c>
      <c r="J41" s="291">
        <f t="shared" ref="J41:J43" si="6">F41*H41</f>
        <v>12000</v>
      </c>
      <c r="K41" s="306"/>
      <c r="M41" s="302">
        <v>15</v>
      </c>
      <c r="N41" s="303">
        <v>1200</v>
      </c>
      <c r="O41" s="304">
        <f t="shared" ref="O41:O43" si="7">N41/M41</f>
        <v>80</v>
      </c>
      <c r="P41" s="303">
        <v>8</v>
      </c>
      <c r="Q41" s="305">
        <f t="shared" ref="Q41:Q43" si="8">P41/$B$57</f>
        <v>0.1095890410958904</v>
      </c>
      <c r="R41" s="291">
        <f t="shared" ref="R41:R43" si="9">N41*P41</f>
        <v>9600</v>
      </c>
      <c r="S41" s="306"/>
    </row>
    <row r="42" spans="1:19" ht="13.2">
      <c r="A42" s="281">
        <v>11</v>
      </c>
      <c r="B42" s="282">
        <v>4</v>
      </c>
      <c r="E42" s="302">
        <v>20</v>
      </c>
      <c r="F42" s="303">
        <v>2500</v>
      </c>
      <c r="G42" s="304">
        <f t="shared" si="4"/>
        <v>125</v>
      </c>
      <c r="H42" s="303">
        <v>3</v>
      </c>
      <c r="I42" s="305">
        <f t="shared" si="5"/>
        <v>4.1095890410958902E-2</v>
      </c>
      <c r="J42" s="291">
        <f t="shared" si="6"/>
        <v>7500</v>
      </c>
      <c r="K42" s="307"/>
      <c r="M42" s="302">
        <v>20</v>
      </c>
      <c r="N42" s="303">
        <v>2000</v>
      </c>
      <c r="O42" s="304">
        <f t="shared" si="7"/>
        <v>100</v>
      </c>
      <c r="P42" s="303">
        <v>3</v>
      </c>
      <c r="Q42" s="305">
        <f t="shared" si="8"/>
        <v>4.1095890410958902E-2</v>
      </c>
      <c r="R42" s="291">
        <f t="shared" si="9"/>
        <v>6000</v>
      </c>
      <c r="S42" s="307"/>
    </row>
    <row r="43" spans="1:19" ht="13.2">
      <c r="A43" s="281">
        <v>12</v>
      </c>
      <c r="B43" s="282">
        <v>1</v>
      </c>
      <c r="E43" s="302">
        <v>25</v>
      </c>
      <c r="F43" s="303">
        <v>3500</v>
      </c>
      <c r="G43" s="304">
        <f t="shared" si="4"/>
        <v>140</v>
      </c>
      <c r="H43" s="303">
        <v>7</v>
      </c>
      <c r="I43" s="305">
        <f t="shared" si="5"/>
        <v>9.5890410958904104E-2</v>
      </c>
      <c r="J43" s="291">
        <f t="shared" si="6"/>
        <v>24500</v>
      </c>
      <c r="K43" s="308"/>
      <c r="M43" s="302">
        <v>25</v>
      </c>
      <c r="N43" s="303">
        <v>3000</v>
      </c>
      <c r="O43" s="304">
        <f t="shared" si="7"/>
        <v>120</v>
      </c>
      <c r="P43" s="303">
        <v>7</v>
      </c>
      <c r="Q43" s="305">
        <f t="shared" si="8"/>
        <v>9.5890410958904104E-2</v>
      </c>
      <c r="R43" s="291">
        <f t="shared" si="9"/>
        <v>21000</v>
      </c>
      <c r="S43" s="308"/>
    </row>
    <row r="44" spans="1:19" ht="13.2">
      <c r="A44" s="281">
        <v>13</v>
      </c>
      <c r="B44" s="282">
        <v>3</v>
      </c>
      <c r="H44" s="289" t="s">
        <v>990</v>
      </c>
      <c r="I44" s="290">
        <f t="shared" ref="I44:J44" si="10">SUM(I41:I43)</f>
        <v>0.24657534246575341</v>
      </c>
      <c r="J44" s="291">
        <f t="shared" si="10"/>
        <v>44000</v>
      </c>
      <c r="K44" s="309">
        <f>J44/$M$35</f>
        <v>6.1945885850278687E-2</v>
      </c>
      <c r="P44" s="289" t="s">
        <v>990</v>
      </c>
      <c r="Q44" s="290">
        <f t="shared" ref="Q44:R44" si="11">SUM(Q41:Q43)</f>
        <v>0.24657534246575341</v>
      </c>
      <c r="R44" s="291">
        <f t="shared" si="11"/>
        <v>36600</v>
      </c>
      <c r="S44" s="309">
        <f>R44/$M$35</f>
        <v>5.1527714139095453E-2</v>
      </c>
    </row>
    <row r="45" spans="1:19" ht="13.2">
      <c r="A45" s="281">
        <v>14</v>
      </c>
      <c r="B45" s="282">
        <v>1</v>
      </c>
    </row>
    <row r="46" spans="1:19" ht="13.8">
      <c r="A46" s="281">
        <v>15</v>
      </c>
      <c r="B46" s="282">
        <v>3</v>
      </c>
      <c r="E46" s="423" t="s">
        <v>1179</v>
      </c>
      <c r="F46" s="419"/>
      <c r="G46" s="419"/>
      <c r="H46" s="419"/>
      <c r="I46" s="419"/>
      <c r="J46" s="419"/>
      <c r="K46" s="417"/>
      <c r="M46" s="423" t="s">
        <v>1180</v>
      </c>
      <c r="N46" s="419"/>
      <c r="O46" s="419"/>
      <c r="P46" s="419"/>
      <c r="Q46" s="419"/>
      <c r="R46" s="419"/>
      <c r="S46" s="417"/>
    </row>
    <row r="47" spans="1:19" ht="26.4">
      <c r="A47" s="281">
        <v>16</v>
      </c>
      <c r="B47" s="282">
        <v>3</v>
      </c>
      <c r="E47" s="227" t="s">
        <v>976</v>
      </c>
      <c r="F47" s="227" t="s">
        <v>977</v>
      </c>
      <c r="G47" s="228" t="s">
        <v>978</v>
      </c>
      <c r="H47" s="228" t="s">
        <v>979</v>
      </c>
      <c r="I47" s="227" t="s">
        <v>153</v>
      </c>
      <c r="J47" s="97" t="s">
        <v>980</v>
      </c>
      <c r="K47" s="261" t="s">
        <v>981</v>
      </c>
      <c r="M47" s="227" t="s">
        <v>976</v>
      </c>
      <c r="N47" s="227" t="s">
        <v>977</v>
      </c>
      <c r="O47" s="228" t="s">
        <v>978</v>
      </c>
      <c r="P47" s="228" t="s">
        <v>979</v>
      </c>
      <c r="Q47" s="227" t="s">
        <v>153</v>
      </c>
      <c r="R47" s="97" t="s">
        <v>980</v>
      </c>
      <c r="S47" s="261" t="s">
        <v>981</v>
      </c>
    </row>
    <row r="48" spans="1:19" ht="13.2">
      <c r="A48" s="281">
        <v>18</v>
      </c>
      <c r="B48" s="282">
        <v>2</v>
      </c>
      <c r="E48" s="302">
        <v>17</v>
      </c>
      <c r="F48" s="303">
        <v>1800</v>
      </c>
      <c r="G48" s="304">
        <f t="shared" ref="G48:G50" si="12">F48/E48</f>
        <v>105.88235294117646</v>
      </c>
      <c r="H48" s="303">
        <v>4</v>
      </c>
      <c r="I48" s="305">
        <f t="shared" ref="I48:I50" si="13">H48/$B$57</f>
        <v>5.4794520547945202E-2</v>
      </c>
      <c r="J48" s="291">
        <f t="shared" ref="J48:J50" si="14">F48*H48</f>
        <v>7200</v>
      </c>
      <c r="K48" s="306"/>
      <c r="M48" s="302">
        <v>17</v>
      </c>
      <c r="N48" s="303">
        <v>1400</v>
      </c>
      <c r="O48" s="304">
        <f t="shared" ref="O48:O50" si="15">N48/M48</f>
        <v>82.352941176470594</v>
      </c>
      <c r="P48" s="303">
        <v>4</v>
      </c>
      <c r="Q48" s="305">
        <f t="shared" ref="Q48:Q50" si="16">P48/$B$57</f>
        <v>5.4794520547945202E-2</v>
      </c>
      <c r="R48" s="291">
        <f t="shared" ref="R48:R50" si="17">N48*P48</f>
        <v>5600</v>
      </c>
      <c r="S48" s="306"/>
    </row>
    <row r="49" spans="1:19" ht="13.2">
      <c r="A49" s="281">
        <v>21</v>
      </c>
      <c r="B49" s="282">
        <v>2</v>
      </c>
      <c r="E49" s="302">
        <v>22</v>
      </c>
      <c r="F49" s="303">
        <v>2800</v>
      </c>
      <c r="G49" s="304">
        <f t="shared" si="12"/>
        <v>127.27272727272727</v>
      </c>
      <c r="H49" s="303">
        <v>2</v>
      </c>
      <c r="I49" s="305">
        <f t="shared" si="13"/>
        <v>2.7397260273972601E-2</v>
      </c>
      <c r="J49" s="291">
        <f t="shared" si="14"/>
        <v>5600</v>
      </c>
      <c r="K49" s="307"/>
      <c r="M49" s="302">
        <v>22</v>
      </c>
      <c r="N49" s="303">
        <v>2400</v>
      </c>
      <c r="O49" s="304">
        <f t="shared" si="15"/>
        <v>109.09090909090909</v>
      </c>
      <c r="P49" s="303">
        <v>2</v>
      </c>
      <c r="Q49" s="305">
        <f t="shared" si="16"/>
        <v>2.7397260273972601E-2</v>
      </c>
      <c r="R49" s="291">
        <f t="shared" si="17"/>
        <v>4800</v>
      </c>
      <c r="S49" s="307"/>
    </row>
    <row r="50" spans="1:19" ht="13.2">
      <c r="A50" s="281">
        <v>23</v>
      </c>
      <c r="B50" s="282">
        <v>1</v>
      </c>
      <c r="E50" s="302">
        <v>27</v>
      </c>
      <c r="F50" s="303">
        <v>3800</v>
      </c>
      <c r="G50" s="304">
        <f t="shared" si="12"/>
        <v>140.74074074074073</v>
      </c>
      <c r="H50" s="303">
        <v>7</v>
      </c>
      <c r="I50" s="305">
        <f t="shared" si="13"/>
        <v>9.5890410958904104E-2</v>
      </c>
      <c r="J50" s="291">
        <f t="shared" si="14"/>
        <v>26600</v>
      </c>
      <c r="K50" s="308"/>
      <c r="M50" s="302">
        <v>27</v>
      </c>
      <c r="N50" s="303">
        <v>3400</v>
      </c>
      <c r="O50" s="304">
        <f t="shared" si="15"/>
        <v>125.92592592592592</v>
      </c>
      <c r="P50" s="303">
        <v>7</v>
      </c>
      <c r="Q50" s="305">
        <f t="shared" si="16"/>
        <v>9.5890410958904104E-2</v>
      </c>
      <c r="R50" s="291">
        <f t="shared" si="17"/>
        <v>23800</v>
      </c>
      <c r="S50" s="308"/>
    </row>
    <row r="51" spans="1:19" ht="13.2">
      <c r="A51" s="281">
        <v>28</v>
      </c>
      <c r="B51" s="282">
        <v>1</v>
      </c>
      <c r="H51" s="289" t="s">
        <v>990</v>
      </c>
      <c r="I51" s="290">
        <f t="shared" ref="I51:J51" si="18">SUM(I48:I50)</f>
        <v>0.17808219178082191</v>
      </c>
      <c r="J51" s="291">
        <f t="shared" si="18"/>
        <v>39400</v>
      </c>
      <c r="K51" s="309">
        <f>J51/$M$35</f>
        <v>5.546972505684046E-2</v>
      </c>
      <c r="P51" s="289" t="s">
        <v>990</v>
      </c>
      <c r="Q51" s="290">
        <f t="shared" ref="Q51:R51" si="19">SUM(Q48:Q50)</f>
        <v>0.17808219178082191</v>
      </c>
      <c r="R51" s="291">
        <f t="shared" si="19"/>
        <v>34200</v>
      </c>
      <c r="S51" s="309">
        <f>R51/$M$35</f>
        <v>4.8148847638171156E-2</v>
      </c>
    </row>
    <row r="52" spans="1:19" ht="13.2">
      <c r="A52" s="281">
        <v>32</v>
      </c>
      <c r="B52" s="282">
        <v>1</v>
      </c>
    </row>
    <row r="53" spans="1:19" ht="13.8">
      <c r="A53" s="281">
        <v>33</v>
      </c>
      <c r="B53" s="282">
        <v>1</v>
      </c>
      <c r="E53" s="423" t="s">
        <v>1181</v>
      </c>
      <c r="F53" s="419"/>
      <c r="G53" s="419"/>
      <c r="H53" s="419"/>
      <c r="I53" s="419"/>
      <c r="J53" s="419"/>
      <c r="K53" s="417"/>
      <c r="M53" s="423" t="s">
        <v>1182</v>
      </c>
      <c r="N53" s="419"/>
      <c r="O53" s="419"/>
      <c r="P53" s="419"/>
      <c r="Q53" s="419"/>
      <c r="R53" s="419"/>
      <c r="S53" s="417"/>
    </row>
    <row r="54" spans="1:19" ht="26.4">
      <c r="A54" s="281">
        <v>36</v>
      </c>
      <c r="B54" s="282">
        <v>1</v>
      </c>
      <c r="E54" s="227" t="s">
        <v>976</v>
      </c>
      <c r="F54" s="227" t="s">
        <v>977</v>
      </c>
      <c r="G54" s="228" t="s">
        <v>978</v>
      </c>
      <c r="H54" s="228" t="s">
        <v>979</v>
      </c>
      <c r="I54" s="227" t="s">
        <v>153</v>
      </c>
      <c r="J54" s="97" t="s">
        <v>980</v>
      </c>
      <c r="K54" s="261" t="s">
        <v>981</v>
      </c>
      <c r="M54" s="227" t="s">
        <v>976</v>
      </c>
      <c r="N54" s="227" t="s">
        <v>977</v>
      </c>
      <c r="O54" s="228" t="s">
        <v>978</v>
      </c>
      <c r="P54" s="228" t="s">
        <v>979</v>
      </c>
      <c r="Q54" s="227" t="s">
        <v>153</v>
      </c>
      <c r="R54" s="97" t="s">
        <v>980</v>
      </c>
      <c r="S54" s="261" t="s">
        <v>981</v>
      </c>
    </row>
    <row r="55" spans="1:19" ht="13.2">
      <c r="A55" s="281">
        <v>41</v>
      </c>
      <c r="B55" s="282">
        <v>1</v>
      </c>
      <c r="E55" s="302">
        <v>20</v>
      </c>
      <c r="F55" s="303">
        <v>2200</v>
      </c>
      <c r="G55" s="304">
        <f t="shared" ref="G55:G57" si="20">F55/E55</f>
        <v>110</v>
      </c>
      <c r="H55" s="303">
        <v>3</v>
      </c>
      <c r="I55" s="305">
        <f t="shared" ref="I55:I57" si="21">H55/$B$57</f>
        <v>4.1095890410958902E-2</v>
      </c>
      <c r="J55" s="291">
        <f t="shared" ref="J55:J57" si="22">F55*H55</f>
        <v>6600</v>
      </c>
      <c r="K55" s="306"/>
      <c r="M55" s="302">
        <v>20</v>
      </c>
      <c r="N55" s="303">
        <v>1800</v>
      </c>
      <c r="O55" s="304">
        <f t="shared" ref="O55:O57" si="23">N55/M55</f>
        <v>90</v>
      </c>
      <c r="P55" s="303">
        <v>3</v>
      </c>
      <c r="Q55" s="305">
        <f t="shared" ref="Q55:Q57" si="24">P55/$B$57</f>
        <v>4.1095890410958902E-2</v>
      </c>
      <c r="R55" s="291">
        <f t="shared" ref="R55:R57" si="25">N55*P55</f>
        <v>5400</v>
      </c>
      <c r="S55" s="306"/>
    </row>
    <row r="56" spans="1:19" ht="13.2">
      <c r="A56" s="281">
        <v>42</v>
      </c>
      <c r="B56" s="282">
        <v>2</v>
      </c>
      <c r="E56" s="302">
        <v>25</v>
      </c>
      <c r="F56" s="303">
        <v>3200</v>
      </c>
      <c r="G56" s="304">
        <f t="shared" si="20"/>
        <v>128</v>
      </c>
      <c r="H56" s="303">
        <v>1</v>
      </c>
      <c r="I56" s="305">
        <f t="shared" si="21"/>
        <v>1.3698630136986301E-2</v>
      </c>
      <c r="J56" s="291">
        <f t="shared" si="22"/>
        <v>3200</v>
      </c>
      <c r="K56" s="307"/>
      <c r="M56" s="302">
        <v>25</v>
      </c>
      <c r="N56" s="303">
        <v>2800</v>
      </c>
      <c r="O56" s="304">
        <f t="shared" si="23"/>
        <v>112</v>
      </c>
      <c r="P56" s="303">
        <v>1</v>
      </c>
      <c r="Q56" s="305">
        <f t="shared" si="24"/>
        <v>1.3698630136986301E-2</v>
      </c>
      <c r="R56" s="291">
        <f t="shared" si="25"/>
        <v>2800</v>
      </c>
      <c r="S56" s="307"/>
    </row>
    <row r="57" spans="1:19" ht="13.2">
      <c r="A57" s="292" t="s">
        <v>127</v>
      </c>
      <c r="B57" s="293">
        <v>73</v>
      </c>
      <c r="E57" s="302">
        <v>30</v>
      </c>
      <c r="F57" s="303">
        <v>4400</v>
      </c>
      <c r="G57" s="304">
        <f t="shared" si="20"/>
        <v>146.66666666666666</v>
      </c>
      <c r="H57" s="303">
        <v>6</v>
      </c>
      <c r="I57" s="305">
        <f t="shared" si="21"/>
        <v>8.2191780821917804E-2</v>
      </c>
      <c r="J57" s="291">
        <f t="shared" si="22"/>
        <v>26400</v>
      </c>
      <c r="K57" s="308"/>
      <c r="M57" s="302">
        <v>30</v>
      </c>
      <c r="N57" s="303">
        <v>3800</v>
      </c>
      <c r="O57" s="304">
        <f t="shared" si="23"/>
        <v>126.66666666666667</v>
      </c>
      <c r="P57" s="303">
        <v>6</v>
      </c>
      <c r="Q57" s="305">
        <f t="shared" si="24"/>
        <v>8.2191780821917804E-2</v>
      </c>
      <c r="R57" s="291">
        <f t="shared" si="25"/>
        <v>22800</v>
      </c>
      <c r="S57" s="308"/>
    </row>
    <row r="58" spans="1:19" ht="13.2">
      <c r="H58" s="289" t="s">
        <v>990</v>
      </c>
      <c r="I58" s="290">
        <f t="shared" ref="I58:J58" si="26">SUM(I55:I57)</f>
        <v>0.13698630136986301</v>
      </c>
      <c r="J58" s="291">
        <f t="shared" si="26"/>
        <v>36200</v>
      </c>
      <c r="K58" s="309">
        <f>J58/$M$35</f>
        <v>5.0964569722274734E-2</v>
      </c>
      <c r="P58" s="289" t="s">
        <v>990</v>
      </c>
      <c r="Q58" s="290">
        <f t="shared" ref="Q58:R58" si="27">SUM(Q55:Q57)</f>
        <v>0.13698630136986301</v>
      </c>
      <c r="R58" s="291">
        <f t="shared" si="27"/>
        <v>31000</v>
      </c>
      <c r="S58" s="309">
        <f>R58/$M$35</f>
        <v>4.3643692303605437E-2</v>
      </c>
    </row>
  </sheetData>
  <mergeCells count="11">
    <mergeCell ref="E46:K46"/>
    <mergeCell ref="M46:S46"/>
    <mergeCell ref="E53:K53"/>
    <mergeCell ref="M53:S53"/>
    <mergeCell ref="A1:B1"/>
    <mergeCell ref="E2:K2"/>
    <mergeCell ref="A30:B30"/>
    <mergeCell ref="E37:K37"/>
    <mergeCell ref="M37:S37"/>
    <mergeCell ref="E39:K39"/>
    <mergeCell ref="M39:S3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0000"/>
    <outlinePr summaryBelow="0" summaryRight="0"/>
  </sheetPr>
  <dimension ref="A1:E4"/>
  <sheetViews>
    <sheetView workbookViewId="0"/>
  </sheetViews>
  <sheetFormatPr defaultColWidth="12.6640625" defaultRowHeight="15.75" customHeight="1"/>
  <sheetData>
    <row r="1" spans="1:5" ht="15.75" customHeight="1">
      <c r="A1" s="241" t="s">
        <v>1090</v>
      </c>
      <c r="B1" s="241" t="s">
        <v>1031</v>
      </c>
      <c r="C1" s="241" t="s">
        <v>1091</v>
      </c>
      <c r="D1" s="241" t="s">
        <v>1093</v>
      </c>
      <c r="E1" s="5" t="s">
        <v>1183</v>
      </c>
    </row>
    <row r="2" spans="1:5" ht="15.75" customHeight="1">
      <c r="A2" s="242" t="s">
        <v>986</v>
      </c>
      <c r="B2" s="243">
        <v>966.48684209999999</v>
      </c>
      <c r="C2" s="243">
        <v>748.34427860000005</v>
      </c>
      <c r="D2" s="243">
        <v>537.75818660000004</v>
      </c>
      <c r="E2" s="2" t="s">
        <v>1184</v>
      </c>
    </row>
    <row r="3" spans="1:5" ht="15.75" customHeight="1">
      <c r="A3" s="242" t="s">
        <v>988</v>
      </c>
      <c r="B3" s="243">
        <v>25442</v>
      </c>
      <c r="C3" s="243">
        <v>131583.6</v>
      </c>
      <c r="D3" s="243">
        <v>70688.406919999994</v>
      </c>
      <c r="E3" s="2" t="s">
        <v>1185</v>
      </c>
    </row>
    <row r="4" spans="1:5" ht="15.75" customHeight="1">
      <c r="A4" s="242" t="s">
        <v>1167</v>
      </c>
      <c r="B4" s="353">
        <v>0.64285714299999996</v>
      </c>
      <c r="C4" s="353">
        <v>0.77021276599999999</v>
      </c>
      <c r="D4" s="353">
        <v>0.55555555599999995</v>
      </c>
      <c r="E4" s="2" t="s">
        <v>1185</v>
      </c>
    </row>
  </sheetData>
  <hyperlinks>
    <hyperlink ref="E2" r:id="rId1" xr:uid="{00000000-0004-0000-1500-000000000000}"/>
    <hyperlink ref="E3" r:id="rId2" xr:uid="{00000000-0004-0000-1500-000001000000}"/>
    <hyperlink ref="E4" r:id="rId3" xr:uid="{00000000-0004-0000-1500-000002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0000"/>
    <outlinePr summaryBelow="0" summaryRight="0"/>
  </sheetPr>
  <dimension ref="A1:E3"/>
  <sheetViews>
    <sheetView workbookViewId="0"/>
  </sheetViews>
  <sheetFormatPr defaultColWidth="12.6640625" defaultRowHeight="15.75" customHeight="1"/>
  <sheetData>
    <row r="1" spans="1:5" ht="15.75" customHeight="1">
      <c r="A1" s="241" t="s">
        <v>1186</v>
      </c>
      <c r="B1" s="241" t="s">
        <v>1031</v>
      </c>
      <c r="C1" s="241" t="s">
        <v>1091</v>
      </c>
      <c r="D1" s="241" t="s">
        <v>1093</v>
      </c>
      <c r="E1" s="5" t="s">
        <v>1183</v>
      </c>
    </row>
    <row r="2" spans="1:5" ht="15.75" customHeight="1">
      <c r="A2" s="242" t="s">
        <v>986</v>
      </c>
      <c r="B2" s="243">
        <v>1672.9865789999999</v>
      </c>
      <c r="C2" s="243">
        <v>1266.73254</v>
      </c>
      <c r="D2" s="243">
        <v>846.6057879</v>
      </c>
      <c r="E2" s="2" t="s">
        <v>1187</v>
      </c>
    </row>
    <row r="3" spans="1:5" ht="15.75" customHeight="1">
      <c r="A3" s="242" t="s">
        <v>988</v>
      </c>
      <c r="B3" s="243">
        <v>443274.6</v>
      </c>
      <c r="C3" s="243">
        <v>1095174.2</v>
      </c>
      <c r="D3" s="243">
        <v>710297.37320000003</v>
      </c>
    </row>
  </sheetData>
  <hyperlinks>
    <hyperlink ref="E2" r:id="rId1" xr:uid="{00000000-0004-0000-16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0000"/>
    <outlinePr summaryBelow="0" summaryRight="0"/>
  </sheetPr>
  <dimension ref="A1:E3"/>
  <sheetViews>
    <sheetView workbookViewId="0"/>
  </sheetViews>
  <sheetFormatPr defaultColWidth="12.6640625" defaultRowHeight="15.75" customHeight="1"/>
  <sheetData>
    <row r="1" spans="1:5" ht="15.75" customHeight="1">
      <c r="A1" s="301" t="s">
        <v>1090</v>
      </c>
      <c r="B1" s="301" t="s">
        <v>1031</v>
      </c>
      <c r="C1" s="301" t="s">
        <v>1091</v>
      </c>
      <c r="D1" s="301" t="s">
        <v>1093</v>
      </c>
      <c r="E1" s="5" t="s">
        <v>1183</v>
      </c>
    </row>
    <row r="2" spans="1:5" ht="15.75" customHeight="1">
      <c r="A2" s="242" t="s">
        <v>986</v>
      </c>
      <c r="B2" s="243">
        <v>1803.744811</v>
      </c>
      <c r="C2" s="243">
        <v>1376.109363</v>
      </c>
      <c r="D2" s="243">
        <v>863.99867159999997</v>
      </c>
      <c r="E2" s="2" t="s">
        <v>1204</v>
      </c>
    </row>
    <row r="3" spans="1:5" ht="15.75" customHeight="1">
      <c r="A3" s="242" t="s">
        <v>1205</v>
      </c>
      <c r="B3" s="243">
        <v>229176.4</v>
      </c>
      <c r="C3" s="243">
        <v>785505.8</v>
      </c>
      <c r="D3" s="243">
        <v>807415.4</v>
      </c>
      <c r="E3" s="2" t="s">
        <v>1206</v>
      </c>
    </row>
  </sheetData>
  <hyperlinks>
    <hyperlink ref="E2" r:id="rId1" xr:uid="{00000000-0004-0000-1800-000000000000}"/>
    <hyperlink ref="E3" r:id="rId2" xr:uid="{00000000-0004-0000-1800-000001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0000"/>
    <outlinePr summaryBelow="0" summaryRight="0"/>
  </sheetPr>
  <dimension ref="A1:K3"/>
  <sheetViews>
    <sheetView workbookViewId="0"/>
  </sheetViews>
  <sheetFormatPr defaultColWidth="12.6640625" defaultRowHeight="15.75" customHeight="1"/>
  <sheetData>
    <row r="1" spans="1:11" ht="15.75" customHeight="1">
      <c r="A1" s="301" t="s">
        <v>1090</v>
      </c>
      <c r="B1" s="301" t="s">
        <v>984</v>
      </c>
      <c r="C1" s="301" t="s">
        <v>1198</v>
      </c>
      <c r="D1" s="301" t="s">
        <v>1051</v>
      </c>
      <c r="E1" s="301" t="s">
        <v>1207</v>
      </c>
      <c r="F1" s="301" t="s">
        <v>1208</v>
      </c>
      <c r="G1" s="301" t="s">
        <v>1209</v>
      </c>
      <c r="H1" s="301" t="s">
        <v>1210</v>
      </c>
      <c r="I1" s="301" t="s">
        <v>1211</v>
      </c>
      <c r="J1" s="301" t="s">
        <v>991</v>
      </c>
      <c r="K1" s="5" t="s">
        <v>1183</v>
      </c>
    </row>
    <row r="2" spans="1:11" ht="15.75" customHeight="1">
      <c r="A2" s="242" t="s">
        <v>986</v>
      </c>
      <c r="B2" s="359">
        <v>1544.0027030000001</v>
      </c>
      <c r="C2" s="359">
        <v>2147.5292679999998</v>
      </c>
      <c r="D2" s="359">
        <v>3752.393939</v>
      </c>
      <c r="E2" s="359">
        <v>1157.3650749999999</v>
      </c>
      <c r="F2" s="359">
        <v>1836.9652659999999</v>
      </c>
      <c r="G2" s="359">
        <v>2859.9235290000001</v>
      </c>
      <c r="H2" s="359">
        <v>855.47429609999995</v>
      </c>
      <c r="I2" s="359">
        <v>1180.742397</v>
      </c>
      <c r="J2" s="359">
        <v>2502.727273</v>
      </c>
      <c r="K2" s="2" t="s">
        <v>1212</v>
      </c>
    </row>
    <row r="3" spans="1:11" ht="15.75" customHeight="1">
      <c r="A3" s="242" t="s">
        <v>988</v>
      </c>
      <c r="B3" s="359">
        <v>243405.6</v>
      </c>
      <c r="C3" s="359">
        <v>33554</v>
      </c>
      <c r="D3" s="359">
        <v>84953.2</v>
      </c>
      <c r="E3" s="359">
        <v>561985.80000000005</v>
      </c>
      <c r="F3" s="359">
        <v>179787</v>
      </c>
      <c r="G3" s="359">
        <v>153256.6</v>
      </c>
      <c r="H3" s="359">
        <v>349568</v>
      </c>
      <c r="I3" s="359">
        <v>158956.4</v>
      </c>
      <c r="J3" s="359">
        <v>5671</v>
      </c>
      <c r="K3" s="2" t="s">
        <v>1213</v>
      </c>
    </row>
  </sheetData>
  <hyperlinks>
    <hyperlink ref="K2" r:id="rId1" xr:uid="{00000000-0004-0000-1900-000000000000}"/>
    <hyperlink ref="K3" r:id="rId2" xr:uid="{00000000-0004-0000-1900-000001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434343"/>
    <outlinePr summaryBelow="0" summaryRight="0"/>
  </sheetPr>
  <dimension ref="A1:K3"/>
  <sheetViews>
    <sheetView workbookViewId="0"/>
  </sheetViews>
  <sheetFormatPr defaultColWidth="12.6640625" defaultRowHeight="15.75" customHeight="1"/>
  <sheetData>
    <row r="1" spans="1:11" ht="15.75" customHeight="1">
      <c r="A1" s="301" t="s">
        <v>1090</v>
      </c>
      <c r="B1" s="301" t="s">
        <v>984</v>
      </c>
      <c r="C1" s="301" t="s">
        <v>1198</v>
      </c>
      <c r="D1" s="301" t="s">
        <v>1051</v>
      </c>
      <c r="E1" s="301" t="s">
        <v>1207</v>
      </c>
      <c r="F1" s="301" t="s">
        <v>1208</v>
      </c>
      <c r="G1" s="301" t="s">
        <v>1209</v>
      </c>
      <c r="H1" s="301" t="s">
        <v>1210</v>
      </c>
      <c r="I1" s="301" t="s">
        <v>1211</v>
      </c>
      <c r="J1" s="301" t="s">
        <v>991</v>
      </c>
      <c r="K1" s="5" t="s">
        <v>1183</v>
      </c>
    </row>
    <row r="2" spans="1:11" ht="15.75" customHeight="1">
      <c r="A2" s="242" t="s">
        <v>986</v>
      </c>
      <c r="B2" s="243">
        <v>1533.190728</v>
      </c>
      <c r="C2" s="243">
        <v>1904.555556</v>
      </c>
      <c r="D2" s="243">
        <v>3080.9694920000002</v>
      </c>
      <c r="E2" s="243">
        <v>1153.784089</v>
      </c>
      <c r="F2" s="243">
        <v>1842.306259</v>
      </c>
      <c r="G2" s="243">
        <v>2433.344118</v>
      </c>
      <c r="H2" s="243">
        <v>737.17157789999999</v>
      </c>
      <c r="I2" s="243">
        <v>1381.9902520000001</v>
      </c>
      <c r="J2" s="243">
        <v>2099.1374999999998</v>
      </c>
      <c r="K2" s="2" t="s">
        <v>1214</v>
      </c>
    </row>
    <row r="3" spans="1:11" ht="15.75" customHeight="1">
      <c r="A3" s="242" t="s">
        <v>1205</v>
      </c>
      <c r="B3" s="243">
        <v>161360</v>
      </c>
      <c r="C3" s="243">
        <v>34210.400000000001</v>
      </c>
      <c r="D3" s="243">
        <v>33606</v>
      </c>
      <c r="E3" s="243">
        <v>504607.4</v>
      </c>
      <c r="F3" s="243">
        <v>191720.6</v>
      </c>
      <c r="G3" s="243">
        <v>89177.8</v>
      </c>
      <c r="H3" s="243">
        <v>599179.6</v>
      </c>
      <c r="I3" s="243">
        <v>199896.8</v>
      </c>
      <c r="J3" s="243">
        <v>8339</v>
      </c>
      <c r="K3" s="2" t="s">
        <v>1206</v>
      </c>
    </row>
  </sheetData>
  <hyperlinks>
    <hyperlink ref="K2" r:id="rId1" xr:uid="{00000000-0004-0000-1A00-000000000000}"/>
    <hyperlink ref="K3" r:id="rId2" xr:uid="{00000000-0004-0000-1A00-000001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00FF"/>
    <outlinePr summaryBelow="0" summaryRight="0"/>
  </sheetPr>
  <dimension ref="A1:P102"/>
  <sheetViews>
    <sheetView showGridLines="0" workbookViewId="0">
      <selection activeCell="F16" sqref="F16"/>
    </sheetView>
  </sheetViews>
  <sheetFormatPr defaultColWidth="12.6640625" defaultRowHeight="15.75" customHeight="1" outlineLevelRow="1"/>
  <cols>
    <col min="12" max="12" width="14" customWidth="1"/>
  </cols>
  <sheetData>
    <row r="1" spans="1:16" ht="13.2">
      <c r="A1" s="1" t="s">
        <v>1188</v>
      </c>
      <c r="P1" s="5"/>
    </row>
    <row r="2" spans="1:16" ht="13.2">
      <c r="A2" s="1"/>
      <c r="P2" s="5"/>
    </row>
    <row r="3" spans="1:16" ht="15.6">
      <c r="A3" s="423" t="s">
        <v>1189</v>
      </c>
      <c r="B3" s="417"/>
      <c r="D3" s="436" t="s">
        <v>1134</v>
      </c>
      <c r="E3" s="419"/>
      <c r="F3" s="419"/>
      <c r="G3" s="419"/>
      <c r="H3" s="419"/>
      <c r="I3" s="419"/>
      <c r="J3" s="417"/>
      <c r="L3" s="289" t="s">
        <v>982</v>
      </c>
      <c r="M3" s="301" t="s">
        <v>1031</v>
      </c>
      <c r="P3" s="5"/>
    </row>
    <row r="4" spans="1:16" ht="26.4">
      <c r="A4" s="354" t="s">
        <v>1123</v>
      </c>
      <c r="B4" s="355" t="s">
        <v>1065</v>
      </c>
      <c r="D4" s="227" t="s">
        <v>976</v>
      </c>
      <c r="E4" s="227" t="s">
        <v>977</v>
      </c>
      <c r="F4" s="228" t="s">
        <v>978</v>
      </c>
      <c r="G4" s="228" t="s">
        <v>979</v>
      </c>
      <c r="H4" s="227" t="s">
        <v>153</v>
      </c>
      <c r="I4" s="97" t="s">
        <v>980</v>
      </c>
      <c r="J4" s="261" t="s">
        <v>981</v>
      </c>
      <c r="L4" s="140" t="s">
        <v>986</v>
      </c>
      <c r="M4" s="143">
        <f>HLOOKUP(M3,'выгрузка Sochi (кузова)'!$B$1:$J$3,2,0)</f>
        <v>1803.744811</v>
      </c>
      <c r="P4" s="5"/>
    </row>
    <row r="5" spans="1:16" ht="13.2">
      <c r="A5" s="281">
        <v>1</v>
      </c>
      <c r="B5" s="282">
        <v>2</v>
      </c>
      <c r="D5" s="302">
        <v>15</v>
      </c>
      <c r="E5" s="303">
        <v>2800</v>
      </c>
      <c r="F5" s="304">
        <f t="shared" ref="F5:F7" si="0">E5/D5</f>
        <v>186.66666666666666</v>
      </c>
      <c r="G5" s="303">
        <v>0</v>
      </c>
      <c r="H5" s="231">
        <f t="shared" ref="H5:H7" si="1">G5/$B$18</f>
        <v>0</v>
      </c>
      <c r="I5" s="356">
        <f t="shared" ref="I5:I7" si="2">E5*G5</f>
        <v>0</v>
      </c>
      <c r="J5" s="306"/>
      <c r="L5" s="3" t="s">
        <v>987</v>
      </c>
      <c r="M5" s="144">
        <f>M4/10</f>
        <v>180.3744811</v>
      </c>
      <c r="P5" s="5"/>
    </row>
    <row r="6" spans="1:16" ht="13.2">
      <c r="A6" s="281">
        <v>3</v>
      </c>
      <c r="B6" s="282">
        <v>1</v>
      </c>
      <c r="D6" s="302">
        <v>20</v>
      </c>
      <c r="E6" s="303">
        <v>4200</v>
      </c>
      <c r="F6" s="304">
        <f t="shared" si="0"/>
        <v>210</v>
      </c>
      <c r="G6" s="303">
        <v>2</v>
      </c>
      <c r="H6" s="231">
        <f t="shared" si="1"/>
        <v>0.10526315789473684</v>
      </c>
      <c r="I6" s="356">
        <f t="shared" si="2"/>
        <v>8400</v>
      </c>
      <c r="J6" s="307"/>
      <c r="L6" s="3" t="s">
        <v>988</v>
      </c>
      <c r="M6" s="143">
        <f>HLOOKUP(M3,'выгрузка Sochi (кузова)'!$B$1:$J$3,3,0)</f>
        <v>229176.4</v>
      </c>
      <c r="P6" s="5"/>
    </row>
    <row r="7" spans="1:16" ht="13.2">
      <c r="A7" s="281">
        <v>4</v>
      </c>
      <c r="B7" s="282">
        <v>3</v>
      </c>
      <c r="D7" s="302">
        <v>25</v>
      </c>
      <c r="E7" s="303">
        <v>6000</v>
      </c>
      <c r="F7" s="304">
        <f t="shared" si="0"/>
        <v>240</v>
      </c>
      <c r="G7" s="303">
        <v>0</v>
      </c>
      <c r="H7" s="231">
        <f t="shared" si="1"/>
        <v>0</v>
      </c>
      <c r="I7" s="356">
        <f t="shared" si="2"/>
        <v>0</v>
      </c>
      <c r="J7" s="308"/>
      <c r="P7" s="5"/>
    </row>
    <row r="8" spans="1:16" ht="13.2">
      <c r="A8" s="281">
        <v>5</v>
      </c>
      <c r="B8" s="282">
        <v>1</v>
      </c>
      <c r="G8" s="357" t="s">
        <v>990</v>
      </c>
      <c r="H8" s="358">
        <f t="shared" ref="H8:I8" si="3">SUM(H5:H7)</f>
        <v>0.10526315789473684</v>
      </c>
      <c r="I8" s="288">
        <f t="shared" si="3"/>
        <v>8400</v>
      </c>
      <c r="J8" s="309">
        <f>I8/$M$6</f>
        <v>3.6652988702152577E-2</v>
      </c>
      <c r="P8" s="5"/>
    </row>
    <row r="9" spans="1:16" ht="13.2">
      <c r="A9" s="281">
        <v>6</v>
      </c>
      <c r="B9" s="282">
        <v>2</v>
      </c>
      <c r="P9" s="5"/>
    </row>
    <row r="10" spans="1:16" ht="13.8">
      <c r="A10" s="281">
        <v>7</v>
      </c>
      <c r="B10" s="282">
        <v>1</v>
      </c>
      <c r="D10" s="423" t="s">
        <v>1139</v>
      </c>
      <c r="E10" s="419"/>
      <c r="F10" s="419"/>
      <c r="G10" s="419"/>
      <c r="H10" s="419"/>
      <c r="I10" s="419"/>
      <c r="J10" s="417"/>
      <c r="P10" s="5"/>
    </row>
    <row r="11" spans="1:16" ht="26.4">
      <c r="A11" s="281">
        <v>8</v>
      </c>
      <c r="B11" s="282">
        <v>2</v>
      </c>
      <c r="D11" s="227" t="s">
        <v>976</v>
      </c>
      <c r="E11" s="227" t="s">
        <v>977</v>
      </c>
      <c r="F11" s="228" t="s">
        <v>978</v>
      </c>
      <c r="G11" s="228" t="s">
        <v>979</v>
      </c>
      <c r="H11" s="227" t="s">
        <v>153</v>
      </c>
      <c r="I11" s="97" t="s">
        <v>980</v>
      </c>
      <c r="J11" s="261" t="s">
        <v>981</v>
      </c>
      <c r="P11" s="5"/>
    </row>
    <row r="12" spans="1:16" ht="13.2">
      <c r="A12" s="281">
        <v>11</v>
      </c>
      <c r="B12" s="282">
        <v>2</v>
      </c>
      <c r="D12" s="302">
        <v>12</v>
      </c>
      <c r="E12" s="303">
        <v>2200</v>
      </c>
      <c r="F12" s="304">
        <f t="shared" ref="F12:F14" si="4">E12/D12</f>
        <v>183.33333333333334</v>
      </c>
      <c r="G12" s="303">
        <v>2</v>
      </c>
      <c r="H12" s="231">
        <f t="shared" ref="H12:H14" si="5">G12/$B$18</f>
        <v>0.10526315789473684</v>
      </c>
      <c r="I12" s="356">
        <f t="shared" ref="I12:I14" si="6">E12*G12</f>
        <v>4400</v>
      </c>
      <c r="J12" s="306"/>
      <c r="P12" s="5"/>
    </row>
    <row r="13" spans="1:16" ht="13.2">
      <c r="A13" s="281">
        <v>12</v>
      </c>
      <c r="B13" s="282">
        <v>1</v>
      </c>
      <c r="D13" s="302">
        <v>17</v>
      </c>
      <c r="E13" s="303">
        <v>3600</v>
      </c>
      <c r="F13" s="304">
        <f t="shared" si="4"/>
        <v>211.76470588235293</v>
      </c>
      <c r="G13" s="303">
        <v>1</v>
      </c>
      <c r="H13" s="231">
        <f t="shared" si="5"/>
        <v>5.2631578947368418E-2</v>
      </c>
      <c r="I13" s="356">
        <f t="shared" si="6"/>
        <v>3600</v>
      </c>
      <c r="J13" s="307"/>
      <c r="P13" s="5"/>
    </row>
    <row r="14" spans="1:16" ht="13.2">
      <c r="A14" s="281">
        <v>14</v>
      </c>
      <c r="B14" s="282">
        <v>1</v>
      </c>
      <c r="D14" s="302">
        <v>22</v>
      </c>
      <c r="E14" s="303">
        <v>5200</v>
      </c>
      <c r="F14" s="304">
        <f t="shared" si="4"/>
        <v>236.36363636363637</v>
      </c>
      <c r="G14" s="303">
        <v>2</v>
      </c>
      <c r="H14" s="231">
        <f t="shared" si="5"/>
        <v>0.10526315789473684</v>
      </c>
      <c r="I14" s="356">
        <f t="shared" si="6"/>
        <v>10400</v>
      </c>
      <c r="J14" s="308"/>
      <c r="P14" s="5"/>
    </row>
    <row r="15" spans="1:16" ht="13.2">
      <c r="A15" s="281">
        <v>19</v>
      </c>
      <c r="B15" s="282">
        <v>1</v>
      </c>
      <c r="G15" s="357" t="s">
        <v>990</v>
      </c>
      <c r="H15" s="358">
        <f t="shared" ref="H15:I15" si="7">SUM(H12:H14)</f>
        <v>0.26315789473684209</v>
      </c>
      <c r="I15" s="288">
        <f t="shared" si="7"/>
        <v>18400</v>
      </c>
      <c r="J15" s="309">
        <f>I15/$M$6</f>
        <v>8.0287499061858031E-2</v>
      </c>
      <c r="P15" s="5"/>
    </row>
    <row r="16" spans="1:16" ht="13.2">
      <c r="A16" s="281">
        <v>23</v>
      </c>
      <c r="B16" s="282">
        <v>1</v>
      </c>
      <c r="P16" s="5"/>
    </row>
    <row r="17" spans="1:16" ht="13.2">
      <c r="A17" s="281">
        <v>24</v>
      </c>
      <c r="B17" s="282">
        <v>1</v>
      </c>
      <c r="P17" s="5"/>
    </row>
    <row r="18" spans="1:16" ht="13.2">
      <c r="A18" s="292" t="s">
        <v>127</v>
      </c>
      <c r="B18" s="293">
        <v>19</v>
      </c>
      <c r="P18" s="5"/>
    </row>
    <row r="19" spans="1:16" ht="13.2">
      <c r="A19" s="1"/>
      <c r="P19" s="5"/>
    </row>
    <row r="20" spans="1:16" ht="13.2">
      <c r="A20" s="1"/>
      <c r="P20" s="5"/>
    </row>
    <row r="21" spans="1:16" ht="13.2">
      <c r="A21" s="1"/>
      <c r="P21" s="5"/>
    </row>
    <row r="22" spans="1:16" ht="13.2">
      <c r="A22" s="1"/>
      <c r="P22" s="5"/>
    </row>
    <row r="23" spans="1:16" ht="13.2">
      <c r="A23" s="1"/>
      <c r="P23" s="5"/>
    </row>
    <row r="24" spans="1:16" ht="13.2">
      <c r="A24" s="1"/>
      <c r="P24" s="5"/>
    </row>
    <row r="25" spans="1:16" ht="13.2">
      <c r="A25" s="1"/>
      <c r="P25" s="5"/>
    </row>
    <row r="26" spans="1:16" ht="13.2">
      <c r="A26" s="1"/>
      <c r="P26" s="5"/>
    </row>
    <row r="27" spans="1:16" ht="13.2">
      <c r="A27" s="1"/>
      <c r="P27" s="5"/>
    </row>
    <row r="28" spans="1:16" ht="13.2">
      <c r="A28" s="1"/>
      <c r="P28" s="5"/>
    </row>
    <row r="29" spans="1:16" ht="13.2">
      <c r="A29" s="1"/>
      <c r="P29" s="5"/>
    </row>
    <row r="30" spans="1:16" ht="13.2">
      <c r="A30" s="1"/>
      <c r="P30" s="5"/>
    </row>
    <row r="31" spans="1:16" ht="13.2">
      <c r="A31" s="1"/>
      <c r="P31" s="5"/>
    </row>
    <row r="32" spans="1:16" ht="13.2">
      <c r="A32" s="1"/>
      <c r="P32" s="5"/>
    </row>
    <row r="33" spans="1:16" ht="13.2">
      <c r="A33" s="1"/>
      <c r="P33" s="5"/>
    </row>
    <row r="34" spans="1:16" ht="13.2">
      <c r="A34" s="1"/>
      <c r="P34" s="5"/>
    </row>
    <row r="35" spans="1:16" ht="13.2">
      <c r="A35" s="1"/>
      <c r="P35" s="5"/>
    </row>
    <row r="36" spans="1:16" ht="13.2">
      <c r="A36" s="1"/>
      <c r="P36" s="5"/>
    </row>
    <row r="37" spans="1:16" ht="13.2">
      <c r="A37" s="1"/>
      <c r="P37" s="5"/>
    </row>
    <row r="38" spans="1:16" ht="13.2">
      <c r="A38" s="1"/>
      <c r="P38" s="5"/>
    </row>
    <row r="39" spans="1:16" ht="13.2">
      <c r="A39" s="1"/>
      <c r="P39" s="5"/>
    </row>
    <row r="40" spans="1:16" ht="13.2">
      <c r="A40" s="1"/>
      <c r="P40" s="5"/>
    </row>
    <row r="41" spans="1:16" ht="13.2" collapsed="1">
      <c r="A41" s="1" t="s">
        <v>1190</v>
      </c>
      <c r="P41" s="2" t="s">
        <v>1191</v>
      </c>
    </row>
    <row r="42" spans="1:16" ht="13.8" hidden="1" outlineLevel="1">
      <c r="A42" s="423" t="s">
        <v>1192</v>
      </c>
      <c r="B42" s="417"/>
      <c r="D42" s="423" t="s">
        <v>1193</v>
      </c>
      <c r="E42" s="419"/>
      <c r="F42" s="419"/>
      <c r="G42" s="419"/>
      <c r="H42" s="419"/>
      <c r="I42" s="419"/>
      <c r="J42" s="417"/>
    </row>
    <row r="43" spans="1:16" ht="27" hidden="1" outlineLevel="1">
      <c r="A43" s="277" t="s">
        <v>1123</v>
      </c>
      <c r="B43" s="278" t="s">
        <v>1065</v>
      </c>
      <c r="D43" s="227" t="s">
        <v>976</v>
      </c>
      <c r="E43" s="227" t="s">
        <v>977</v>
      </c>
      <c r="F43" s="228" t="s">
        <v>978</v>
      </c>
      <c r="G43" s="228" t="s">
        <v>979</v>
      </c>
      <c r="H43" s="227" t="s">
        <v>153</v>
      </c>
      <c r="I43" s="97" t="s">
        <v>980</v>
      </c>
      <c r="J43" s="261" t="s">
        <v>981</v>
      </c>
      <c r="L43" s="289" t="s">
        <v>982</v>
      </c>
      <c r="M43" s="301" t="s">
        <v>984</v>
      </c>
    </row>
    <row r="44" spans="1:16" ht="13.2" hidden="1" outlineLevel="1">
      <c r="A44" s="281">
        <v>1</v>
      </c>
      <c r="B44" s="282">
        <v>2</v>
      </c>
      <c r="D44" s="302">
        <v>10</v>
      </c>
      <c r="E44" s="303">
        <v>1500</v>
      </c>
      <c r="F44" s="304">
        <f t="shared" ref="F44:F46" si="8">E44/D44</f>
        <v>150</v>
      </c>
      <c r="G44" s="303">
        <v>2</v>
      </c>
      <c r="H44" s="231">
        <f t="shared" ref="H44:H46" si="9">G44/$B$53</f>
        <v>0.16666666666666666</v>
      </c>
      <c r="I44" s="356">
        <f t="shared" ref="I44:I46" si="10">E44*G44</f>
        <v>3000</v>
      </c>
      <c r="J44" s="306"/>
      <c r="L44" s="140" t="s">
        <v>986</v>
      </c>
      <c r="M44" s="143">
        <f>HLOOKUP(M43,'выгрузка Sochi (Op)'!$B$1:$J$3,2,0)</f>
        <v>1533.190728</v>
      </c>
    </row>
    <row r="45" spans="1:16" ht="13.2" hidden="1" outlineLevel="1">
      <c r="A45" s="281">
        <v>3</v>
      </c>
      <c r="B45" s="282">
        <v>1</v>
      </c>
      <c r="D45" s="302">
        <v>15</v>
      </c>
      <c r="E45" s="303">
        <v>2500</v>
      </c>
      <c r="F45" s="304">
        <f t="shared" si="8"/>
        <v>166.66666666666666</v>
      </c>
      <c r="G45" s="303">
        <v>0</v>
      </c>
      <c r="H45" s="231">
        <f t="shared" si="9"/>
        <v>0</v>
      </c>
      <c r="I45" s="356">
        <f t="shared" si="10"/>
        <v>0</v>
      </c>
      <c r="J45" s="307"/>
      <c r="L45" s="3" t="s">
        <v>987</v>
      </c>
      <c r="M45" s="144">
        <f>M44/10</f>
        <v>153.31907280000001</v>
      </c>
    </row>
    <row r="46" spans="1:16" ht="13.2" hidden="1" outlineLevel="1">
      <c r="A46" s="281">
        <v>4</v>
      </c>
      <c r="B46" s="282">
        <v>3</v>
      </c>
      <c r="D46" s="302">
        <v>20</v>
      </c>
      <c r="E46" s="303">
        <v>3500</v>
      </c>
      <c r="F46" s="304">
        <f t="shared" si="8"/>
        <v>175</v>
      </c>
      <c r="G46" s="303">
        <v>1</v>
      </c>
      <c r="H46" s="231">
        <f t="shared" si="9"/>
        <v>8.3333333333333329E-2</v>
      </c>
      <c r="I46" s="356">
        <f t="shared" si="10"/>
        <v>3500</v>
      </c>
      <c r="J46" s="308"/>
      <c r="L46" s="3" t="s">
        <v>988</v>
      </c>
      <c r="M46" s="143">
        <f>HLOOKUP(M43,'выгрузка Sochi (Op)'!$B$1:$J$3,3,0)</f>
        <v>161360</v>
      </c>
    </row>
    <row r="47" spans="1:16" ht="13.2" hidden="1" outlineLevel="1">
      <c r="A47" s="281">
        <v>5</v>
      </c>
      <c r="B47" s="282">
        <v>1</v>
      </c>
      <c r="G47" s="357" t="s">
        <v>990</v>
      </c>
      <c r="H47" s="358">
        <f t="shared" ref="H47:I47" si="11">SUM(H44:H46)</f>
        <v>0.25</v>
      </c>
      <c r="I47" s="288">
        <f t="shared" si="11"/>
        <v>6500</v>
      </c>
      <c r="J47" s="309">
        <f>I47/$M$46</f>
        <v>4.0282597917699552E-2</v>
      </c>
    </row>
    <row r="48" spans="1:16" ht="13.2" hidden="1" outlineLevel="1">
      <c r="A48" s="281">
        <v>6</v>
      </c>
      <c r="B48" s="282">
        <v>1</v>
      </c>
    </row>
    <row r="49" spans="1:13" ht="13.8" hidden="1" outlineLevel="1">
      <c r="A49" s="281">
        <v>8</v>
      </c>
      <c r="B49" s="282">
        <v>1</v>
      </c>
      <c r="D49" s="436" t="s">
        <v>1194</v>
      </c>
      <c r="E49" s="419"/>
      <c r="F49" s="419"/>
      <c r="G49" s="419"/>
      <c r="H49" s="419"/>
      <c r="I49" s="419"/>
      <c r="J49" s="417"/>
    </row>
    <row r="50" spans="1:13" ht="26.4" hidden="1" outlineLevel="1">
      <c r="A50" s="281">
        <v>11</v>
      </c>
      <c r="B50" s="282">
        <v>1</v>
      </c>
      <c r="D50" s="227" t="s">
        <v>976</v>
      </c>
      <c r="E50" s="227" t="s">
        <v>977</v>
      </c>
      <c r="F50" s="228" t="s">
        <v>978</v>
      </c>
      <c r="G50" s="228" t="s">
        <v>979</v>
      </c>
      <c r="H50" s="227" t="s">
        <v>153</v>
      </c>
      <c r="I50" s="97" t="s">
        <v>980</v>
      </c>
      <c r="J50" s="261" t="s">
        <v>981</v>
      </c>
    </row>
    <row r="51" spans="1:13" ht="13.2" hidden="1" outlineLevel="1">
      <c r="A51" s="281">
        <v>12</v>
      </c>
      <c r="B51" s="282">
        <v>1</v>
      </c>
      <c r="D51" s="206">
        <v>15</v>
      </c>
      <c r="E51" s="207">
        <v>2200</v>
      </c>
      <c r="F51" s="208">
        <f t="shared" ref="F51:F53" si="12">E51/D51</f>
        <v>146.66666666666666</v>
      </c>
      <c r="G51" s="207">
        <v>0</v>
      </c>
      <c r="H51" s="231">
        <f t="shared" ref="H51:H53" si="13">G51/$B$53</f>
        <v>0</v>
      </c>
      <c r="I51" s="232">
        <f t="shared" ref="I51:I53" si="14">E51*G51</f>
        <v>0</v>
      </c>
      <c r="J51" s="306"/>
    </row>
    <row r="52" spans="1:13" ht="13.2" hidden="1" outlineLevel="1">
      <c r="A52" s="281">
        <v>23</v>
      </c>
      <c r="B52" s="282">
        <v>1</v>
      </c>
      <c r="D52" s="206">
        <v>20</v>
      </c>
      <c r="E52" s="207">
        <v>3200</v>
      </c>
      <c r="F52" s="208">
        <f t="shared" si="12"/>
        <v>160</v>
      </c>
      <c r="G52" s="207">
        <v>1</v>
      </c>
      <c r="H52" s="231">
        <f t="shared" si="13"/>
        <v>8.3333333333333329E-2</v>
      </c>
      <c r="I52" s="232">
        <f t="shared" si="14"/>
        <v>3200</v>
      </c>
      <c r="J52" s="307"/>
    </row>
    <row r="53" spans="1:13" ht="13.2" hidden="1" outlineLevel="1">
      <c r="A53" s="292" t="s">
        <v>127</v>
      </c>
      <c r="B53" s="293">
        <v>12</v>
      </c>
      <c r="D53" s="206">
        <v>25</v>
      </c>
      <c r="E53" s="207">
        <v>4500</v>
      </c>
      <c r="F53" s="208">
        <f t="shared" si="12"/>
        <v>180</v>
      </c>
      <c r="G53" s="207">
        <v>0</v>
      </c>
      <c r="H53" s="231">
        <f t="shared" si="13"/>
        <v>0</v>
      </c>
      <c r="I53" s="232">
        <f t="shared" si="14"/>
        <v>0</v>
      </c>
      <c r="J53" s="308"/>
    </row>
    <row r="54" spans="1:13" ht="13.2" hidden="1" outlineLevel="1">
      <c r="G54" s="357" t="s">
        <v>990</v>
      </c>
      <c r="H54" s="358">
        <f t="shared" ref="H54:I54" si="15">SUM(H51:H53)</f>
        <v>8.3333333333333329E-2</v>
      </c>
      <c r="I54" s="288">
        <f t="shared" si="15"/>
        <v>3200</v>
      </c>
      <c r="J54" s="309">
        <f>I54/$M$46</f>
        <v>1.983143282102132E-2</v>
      </c>
    </row>
    <row r="55" spans="1:13" ht="13.2" hidden="1" outlineLevel="1"/>
    <row r="56" spans="1:13" ht="13.2" hidden="1" outlineLevel="1"/>
    <row r="57" spans="1:13" ht="13.2" hidden="1" outlineLevel="1"/>
    <row r="59" spans="1:13" ht="13.2" collapsed="1">
      <c r="A59" s="1" t="s">
        <v>1195</v>
      </c>
    </row>
    <row r="60" spans="1:13" ht="13.2" hidden="1" outlineLevel="1"/>
    <row r="61" spans="1:13" ht="13.8" hidden="1" outlineLevel="1">
      <c r="A61" s="423" t="s">
        <v>1196</v>
      </c>
      <c r="B61" s="417"/>
      <c r="D61" s="440" t="s">
        <v>1197</v>
      </c>
      <c r="E61" s="419"/>
      <c r="F61" s="419"/>
      <c r="G61" s="419"/>
      <c r="H61" s="419"/>
      <c r="I61" s="419"/>
      <c r="J61" s="417"/>
    </row>
    <row r="62" spans="1:13" ht="27" hidden="1" outlineLevel="1">
      <c r="A62" s="209" t="s">
        <v>1123</v>
      </c>
      <c r="B62" s="210" t="s">
        <v>1065</v>
      </c>
      <c r="D62" s="227" t="s">
        <v>976</v>
      </c>
      <c r="E62" s="227" t="s">
        <v>977</v>
      </c>
      <c r="F62" s="228" t="s">
        <v>978</v>
      </c>
      <c r="G62" s="228" t="s">
        <v>979</v>
      </c>
      <c r="H62" s="227" t="s">
        <v>153</v>
      </c>
      <c r="I62" s="97" t="s">
        <v>980</v>
      </c>
      <c r="J62" s="261" t="s">
        <v>981</v>
      </c>
      <c r="L62" s="289" t="s">
        <v>982</v>
      </c>
      <c r="M62" s="301" t="s">
        <v>1198</v>
      </c>
    </row>
    <row r="63" spans="1:13" ht="13.2" hidden="1" outlineLevel="1">
      <c r="A63" s="211">
        <v>6</v>
      </c>
      <c r="B63" s="212">
        <v>1</v>
      </c>
      <c r="D63" s="302">
        <v>8</v>
      </c>
      <c r="E63" s="303">
        <v>1500</v>
      </c>
      <c r="F63" s="304">
        <f t="shared" ref="F63:F65" si="16">E63/D63</f>
        <v>187.5</v>
      </c>
      <c r="G63" s="303">
        <v>1</v>
      </c>
      <c r="H63" s="305"/>
      <c r="I63" s="291">
        <f t="shared" ref="I63:I65" si="17">E63*G63</f>
        <v>1500</v>
      </c>
      <c r="J63" s="306"/>
      <c r="L63" s="140" t="s">
        <v>986</v>
      </c>
      <c r="M63" s="143">
        <f>HLOOKUP(M62,'выгрузка Sochi (Op)'!$B$1:$J$3,2,0)</f>
        <v>1904.555556</v>
      </c>
    </row>
    <row r="64" spans="1:13" ht="13.2" hidden="1" outlineLevel="1">
      <c r="A64" s="211">
        <v>8</v>
      </c>
      <c r="B64" s="212">
        <v>1</v>
      </c>
      <c r="D64" s="302">
        <v>13</v>
      </c>
      <c r="E64" s="303">
        <v>2500</v>
      </c>
      <c r="F64" s="304">
        <f t="shared" si="16"/>
        <v>192.30769230769232</v>
      </c>
      <c r="G64" s="303">
        <v>0</v>
      </c>
      <c r="H64" s="305"/>
      <c r="I64" s="291">
        <f t="shared" si="17"/>
        <v>0</v>
      </c>
      <c r="J64" s="307"/>
      <c r="L64" s="3" t="s">
        <v>987</v>
      </c>
      <c r="M64" s="144">
        <f>M63/10</f>
        <v>190.4555556</v>
      </c>
    </row>
    <row r="65" spans="1:13" ht="13.2" hidden="1" outlineLevel="1">
      <c r="A65" s="211">
        <v>24</v>
      </c>
      <c r="B65" s="212">
        <v>1</v>
      </c>
      <c r="D65" s="302">
        <v>17</v>
      </c>
      <c r="E65" s="303">
        <v>4000</v>
      </c>
      <c r="F65" s="304">
        <f t="shared" si="16"/>
        <v>235.29411764705881</v>
      </c>
      <c r="G65" s="303">
        <v>1</v>
      </c>
      <c r="H65" s="305"/>
      <c r="I65" s="291">
        <f t="shared" si="17"/>
        <v>4000</v>
      </c>
      <c r="J65" s="308"/>
      <c r="L65" s="3" t="s">
        <v>988</v>
      </c>
      <c r="M65" s="143">
        <f>HLOOKUP(M62,'выгрузка Sochi (Op)'!$B$1:$J$3,3,0)</f>
        <v>34210.400000000001</v>
      </c>
    </row>
    <row r="66" spans="1:13" ht="13.2" hidden="1" outlineLevel="1">
      <c r="A66" s="214" t="s">
        <v>127</v>
      </c>
      <c r="B66" s="215">
        <v>3</v>
      </c>
      <c r="G66" s="289" t="s">
        <v>990</v>
      </c>
      <c r="H66" s="290">
        <f t="shared" ref="H66:I66" si="18">SUM(H63:H65)</f>
        <v>0</v>
      </c>
      <c r="I66" s="291">
        <f t="shared" si="18"/>
        <v>5500</v>
      </c>
      <c r="J66" s="309">
        <f>I66/$M$65</f>
        <v>0.16076982438089002</v>
      </c>
    </row>
    <row r="67" spans="1:13" ht="13.2" hidden="1" outlineLevel="1"/>
    <row r="68" spans="1:13" ht="13.8" hidden="1" outlineLevel="1">
      <c r="D68" s="423" t="s">
        <v>1199</v>
      </c>
      <c r="E68" s="419"/>
      <c r="F68" s="419"/>
      <c r="G68" s="419"/>
      <c r="H68" s="419"/>
      <c r="I68" s="419"/>
      <c r="J68" s="417"/>
    </row>
    <row r="69" spans="1:13" ht="26.4" hidden="1" outlineLevel="1">
      <c r="D69" s="227" t="s">
        <v>976</v>
      </c>
      <c r="E69" s="227" t="s">
        <v>977</v>
      </c>
      <c r="F69" s="228" t="s">
        <v>978</v>
      </c>
      <c r="G69" s="228" t="s">
        <v>979</v>
      </c>
      <c r="H69" s="227" t="s">
        <v>153</v>
      </c>
      <c r="I69" s="97" t="s">
        <v>980</v>
      </c>
      <c r="J69" s="261" t="s">
        <v>981</v>
      </c>
    </row>
    <row r="70" spans="1:13" ht="13.2" hidden="1" outlineLevel="1">
      <c r="D70" s="302">
        <v>10</v>
      </c>
      <c r="E70" s="303">
        <v>2000</v>
      </c>
      <c r="F70" s="304">
        <f t="shared" ref="F70:F72" si="19">E70/D70</f>
        <v>200</v>
      </c>
      <c r="G70" s="303">
        <v>0</v>
      </c>
      <c r="H70" s="305"/>
      <c r="I70" s="291">
        <f t="shared" ref="I70:I72" si="20">E70*G70</f>
        <v>0</v>
      </c>
      <c r="J70" s="306"/>
    </row>
    <row r="71" spans="1:13" ht="13.2" hidden="1" outlineLevel="1">
      <c r="D71" s="302">
        <v>15</v>
      </c>
      <c r="E71" s="303">
        <v>3200</v>
      </c>
      <c r="F71" s="304">
        <f t="shared" si="19"/>
        <v>213.33333333333334</v>
      </c>
      <c r="G71" s="303">
        <v>0</v>
      </c>
      <c r="H71" s="305"/>
      <c r="I71" s="291">
        <f t="shared" si="20"/>
        <v>0</v>
      </c>
      <c r="J71" s="307"/>
    </row>
    <row r="72" spans="1:13" ht="13.2" hidden="1" outlineLevel="1">
      <c r="D72" s="302">
        <v>20</v>
      </c>
      <c r="E72" s="303">
        <v>4800</v>
      </c>
      <c r="F72" s="304">
        <f t="shared" si="19"/>
        <v>240</v>
      </c>
      <c r="G72" s="303">
        <v>1</v>
      </c>
      <c r="H72" s="305"/>
      <c r="I72" s="291">
        <f t="shared" si="20"/>
        <v>4800</v>
      </c>
      <c r="J72" s="308"/>
    </row>
    <row r="73" spans="1:13" ht="13.2" hidden="1" outlineLevel="1">
      <c r="G73" s="289" t="s">
        <v>990</v>
      </c>
      <c r="H73" s="290">
        <f t="shared" ref="H73:I73" si="21">SUM(H70:H72)</f>
        <v>0</v>
      </c>
      <c r="I73" s="291">
        <f t="shared" si="21"/>
        <v>4800</v>
      </c>
      <c r="J73" s="309">
        <f>I73/$M$65</f>
        <v>0.14030821036877675</v>
      </c>
    </row>
    <row r="74" spans="1:13" ht="13.2" hidden="1" outlineLevel="1"/>
    <row r="75" spans="1:13" ht="13.8" hidden="1" outlineLevel="1">
      <c r="D75" s="436" t="s">
        <v>1200</v>
      </c>
      <c r="E75" s="419"/>
      <c r="F75" s="419"/>
      <c r="G75" s="419"/>
      <c r="H75" s="419"/>
      <c r="I75" s="419"/>
      <c r="J75" s="417"/>
    </row>
    <row r="76" spans="1:13" ht="26.4" hidden="1" outlineLevel="1">
      <c r="D76" s="227" t="s">
        <v>976</v>
      </c>
      <c r="E76" s="227" t="s">
        <v>977</v>
      </c>
      <c r="F76" s="228" t="s">
        <v>978</v>
      </c>
      <c r="G76" s="228" t="s">
        <v>979</v>
      </c>
      <c r="H76" s="227" t="s">
        <v>153</v>
      </c>
      <c r="I76" s="97" t="s">
        <v>980</v>
      </c>
      <c r="J76" s="261" t="s">
        <v>981</v>
      </c>
    </row>
    <row r="77" spans="1:13" ht="13.2" hidden="1" outlineLevel="1">
      <c r="D77" s="206">
        <v>15</v>
      </c>
      <c r="E77" s="207">
        <v>2700</v>
      </c>
      <c r="F77" s="304">
        <f t="shared" ref="F77:F79" si="22">E77/D77</f>
        <v>180</v>
      </c>
      <c r="G77" s="303">
        <v>0</v>
      </c>
      <c r="H77" s="305"/>
      <c r="I77" s="291">
        <f t="shared" ref="I77:I79" si="23">E77*G77</f>
        <v>0</v>
      </c>
      <c r="J77" s="306"/>
    </row>
    <row r="78" spans="1:13" ht="13.2" hidden="1" outlineLevel="1">
      <c r="D78" s="206">
        <v>20</v>
      </c>
      <c r="E78" s="207">
        <v>4000</v>
      </c>
      <c r="F78" s="304">
        <f t="shared" si="22"/>
        <v>200</v>
      </c>
      <c r="G78" s="303">
        <v>1</v>
      </c>
      <c r="H78" s="305"/>
      <c r="I78" s="291">
        <f t="shared" si="23"/>
        <v>4000</v>
      </c>
      <c r="J78" s="307"/>
    </row>
    <row r="79" spans="1:13" ht="13.2" hidden="1" outlineLevel="1">
      <c r="D79" s="206">
        <v>25</v>
      </c>
      <c r="E79" s="207">
        <v>5500</v>
      </c>
      <c r="F79" s="304">
        <f t="shared" si="22"/>
        <v>220</v>
      </c>
      <c r="G79" s="303">
        <v>0</v>
      </c>
      <c r="H79" s="305"/>
      <c r="I79" s="291">
        <f t="shared" si="23"/>
        <v>0</v>
      </c>
      <c r="J79" s="308"/>
    </row>
    <row r="80" spans="1:13" ht="13.2" hidden="1" outlineLevel="1">
      <c r="G80" s="289" t="s">
        <v>990</v>
      </c>
      <c r="H80" s="290">
        <f t="shared" ref="H80:I80" si="24">SUM(H77:H79)</f>
        <v>0</v>
      </c>
      <c r="I80" s="291">
        <f t="shared" si="24"/>
        <v>4000</v>
      </c>
      <c r="J80" s="309">
        <f>I80/$M$65</f>
        <v>0.11692350864064728</v>
      </c>
    </row>
    <row r="81" spans="1:13" ht="13.2" hidden="1" outlineLevel="1"/>
    <row r="82" spans="1:13" ht="13.2" hidden="1" outlineLevel="1"/>
    <row r="83" spans="1:13" ht="13.2">
      <c r="A83" s="1"/>
    </row>
    <row r="84" spans="1:13" ht="13.2" collapsed="1">
      <c r="A84" s="1" t="s">
        <v>1201</v>
      </c>
    </row>
    <row r="85" spans="1:13" ht="13.2" hidden="1" outlineLevel="1"/>
    <row r="86" spans="1:13" ht="15.6" hidden="1" outlineLevel="1">
      <c r="A86" s="423" t="s">
        <v>1202</v>
      </c>
      <c r="B86" s="417"/>
      <c r="D86" s="436" t="s">
        <v>1203</v>
      </c>
      <c r="E86" s="419"/>
      <c r="F86" s="419"/>
      <c r="G86" s="419"/>
      <c r="H86" s="419"/>
      <c r="I86" s="419"/>
      <c r="J86" s="417"/>
      <c r="L86" s="289" t="s">
        <v>982</v>
      </c>
      <c r="M86" s="301" t="s">
        <v>1051</v>
      </c>
    </row>
    <row r="87" spans="1:13" ht="26.4" hidden="1" outlineLevel="1">
      <c r="A87" s="209" t="s">
        <v>1123</v>
      </c>
      <c r="B87" s="210" t="s">
        <v>1065</v>
      </c>
      <c r="D87" s="227" t="s">
        <v>976</v>
      </c>
      <c r="E87" s="227" t="s">
        <v>977</v>
      </c>
      <c r="F87" s="228" t="s">
        <v>978</v>
      </c>
      <c r="G87" s="228" t="s">
        <v>979</v>
      </c>
      <c r="H87" s="227" t="s">
        <v>153</v>
      </c>
      <c r="I87" s="97" t="s">
        <v>980</v>
      </c>
      <c r="J87" s="261" t="s">
        <v>981</v>
      </c>
      <c r="L87" s="140" t="s">
        <v>986</v>
      </c>
      <c r="M87" s="143">
        <f>HLOOKUP(M86,'выгрузка Sochi (Op)'!$B$1:$J$3,2,0)</f>
        <v>3080.9694920000002</v>
      </c>
    </row>
    <row r="88" spans="1:13" ht="13.2" hidden="1" outlineLevel="1">
      <c r="A88" s="211">
        <v>7</v>
      </c>
      <c r="B88" s="212">
        <v>1</v>
      </c>
      <c r="D88" s="302">
        <v>10</v>
      </c>
      <c r="E88" s="303">
        <v>2500</v>
      </c>
      <c r="F88" s="304">
        <f t="shared" ref="F88:F90" si="25">E88/D88</f>
        <v>250</v>
      </c>
      <c r="G88" s="303">
        <v>2</v>
      </c>
      <c r="H88" s="305">
        <f t="shared" ref="H88:H90" si="26">G88/$B$92</f>
        <v>0.5</v>
      </c>
      <c r="I88" s="291">
        <f t="shared" ref="I88:I90" si="27">E88*G88</f>
        <v>5000</v>
      </c>
      <c r="J88" s="306"/>
      <c r="L88" s="3" t="s">
        <v>987</v>
      </c>
      <c r="M88" s="144">
        <f>M87/10</f>
        <v>308.09694920000004</v>
      </c>
    </row>
    <row r="89" spans="1:13" ht="13.2" hidden="1" outlineLevel="1">
      <c r="A89" s="211">
        <v>11</v>
      </c>
      <c r="B89" s="212">
        <v>1</v>
      </c>
      <c r="D89" s="302">
        <v>15</v>
      </c>
      <c r="E89" s="303">
        <v>4000</v>
      </c>
      <c r="F89" s="304">
        <f t="shared" si="25"/>
        <v>266.66666666666669</v>
      </c>
      <c r="G89" s="303">
        <v>1</v>
      </c>
      <c r="H89" s="305">
        <f t="shared" si="26"/>
        <v>0.25</v>
      </c>
      <c r="I89" s="291">
        <f t="shared" si="27"/>
        <v>4000</v>
      </c>
      <c r="J89" s="307"/>
      <c r="L89" s="3" t="s">
        <v>988</v>
      </c>
      <c r="M89" s="143">
        <f>HLOOKUP(M86,'выгрузка Sochi (Op)'!$B$1:$J$3,3,0)</f>
        <v>33606</v>
      </c>
    </row>
    <row r="90" spans="1:13" ht="13.2" hidden="1" outlineLevel="1">
      <c r="A90" s="211">
        <v>14</v>
      </c>
      <c r="B90" s="212">
        <v>1</v>
      </c>
      <c r="D90" s="302">
        <v>20</v>
      </c>
      <c r="E90" s="303">
        <v>6000</v>
      </c>
      <c r="F90" s="304">
        <f t="shared" si="25"/>
        <v>300</v>
      </c>
      <c r="G90" s="303">
        <v>0</v>
      </c>
      <c r="H90" s="305">
        <f t="shared" si="26"/>
        <v>0</v>
      </c>
      <c r="I90" s="291">
        <f t="shared" si="27"/>
        <v>0</v>
      </c>
      <c r="J90" s="308"/>
    </row>
    <row r="91" spans="1:13" ht="13.2" hidden="1" outlineLevel="1">
      <c r="A91" s="211">
        <v>19</v>
      </c>
      <c r="B91" s="212">
        <v>1</v>
      </c>
      <c r="G91" s="289" t="s">
        <v>990</v>
      </c>
      <c r="H91" s="290">
        <f t="shared" ref="H91:I91" si="28">SUM(H88:H90)</f>
        <v>0.75</v>
      </c>
      <c r="I91" s="291">
        <f t="shared" si="28"/>
        <v>9000</v>
      </c>
      <c r="J91" s="309">
        <f>I91/$M$89</f>
        <v>0.26780931976432781</v>
      </c>
    </row>
    <row r="92" spans="1:13" ht="13.2" hidden="1" outlineLevel="1">
      <c r="A92" s="214" t="s">
        <v>127</v>
      </c>
      <c r="B92" s="215">
        <v>4</v>
      </c>
    </row>
    <row r="93" spans="1:13" ht="13.2" hidden="1" outlineLevel="1"/>
    <row r="94" spans="1:13" ht="13.2" hidden="1" outlineLevel="1"/>
    <row r="95" spans="1:13" ht="13.2" hidden="1" outlineLevel="1"/>
    <row r="96" spans="1:13" ht="13.2" hidden="1" outlineLevel="1"/>
    <row r="97" ht="13.2" hidden="1" outlineLevel="1"/>
    <row r="98" ht="13.2" hidden="1" outlineLevel="1"/>
    <row r="99" ht="13.2" hidden="1" outlineLevel="1"/>
    <row r="100" ht="13.2" hidden="1" outlineLevel="1"/>
    <row r="101" ht="13.2" hidden="1" outlineLevel="1"/>
    <row r="102" ht="13.2" hidden="1" outlineLevel="1"/>
  </sheetData>
  <mergeCells count="12">
    <mergeCell ref="D68:J68"/>
    <mergeCell ref="D75:J75"/>
    <mergeCell ref="A86:B86"/>
    <mergeCell ref="D86:J86"/>
    <mergeCell ref="D49:J49"/>
    <mergeCell ref="A61:B61"/>
    <mergeCell ref="A3:B3"/>
    <mergeCell ref="D3:J3"/>
    <mergeCell ref="D10:J10"/>
    <mergeCell ref="A42:B42"/>
    <mergeCell ref="D42:J42"/>
    <mergeCell ref="D61:J61"/>
  </mergeCells>
  <hyperlinks>
    <hyperlink ref="P41" r:id="rId1" xr:uid="{00000000-0004-0000-1700-000000000000}"/>
  </hyperlinks>
  <pageMargins left="0.7" right="0.7" top="0.75" bottom="0.75" header="0.3" footer="0.3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00FF"/>
    <outlinePr summaryBelow="0" summaryRight="0"/>
  </sheetPr>
  <dimension ref="A1:AC153"/>
  <sheetViews>
    <sheetView showGridLines="0" workbookViewId="0">
      <selection activeCell="M21" sqref="M21"/>
    </sheetView>
  </sheetViews>
  <sheetFormatPr defaultColWidth="12.6640625" defaultRowHeight="15.75" customHeight="1"/>
  <cols>
    <col min="8" max="8" width="14" customWidth="1"/>
    <col min="11" max="11" width="14" customWidth="1"/>
    <col min="12" max="12" width="13.88671875" customWidth="1"/>
  </cols>
  <sheetData>
    <row r="1" spans="1:25" ht="15.6">
      <c r="A1" s="423" t="s">
        <v>1215</v>
      </c>
      <c r="B1" s="417"/>
      <c r="D1" s="423" t="s">
        <v>1216</v>
      </c>
      <c r="E1" s="419"/>
      <c r="F1" s="419"/>
      <c r="G1" s="419"/>
      <c r="H1" s="419"/>
      <c r="I1" s="419"/>
      <c r="J1" s="417"/>
      <c r="O1" s="301" t="s">
        <v>984</v>
      </c>
      <c r="P1" s="301" t="s">
        <v>1198</v>
      </c>
      <c r="Q1" s="301" t="s">
        <v>1051</v>
      </c>
      <c r="R1" s="301" t="s">
        <v>1207</v>
      </c>
      <c r="S1" s="301" t="s">
        <v>1208</v>
      </c>
      <c r="T1" s="301" t="s">
        <v>1209</v>
      </c>
      <c r="U1" s="301" t="s">
        <v>1210</v>
      </c>
      <c r="V1" s="301" t="s">
        <v>1211</v>
      </c>
      <c r="W1" s="301" t="s">
        <v>991</v>
      </c>
    </row>
    <row r="2" spans="1:25" ht="27">
      <c r="A2" s="277" t="s">
        <v>1123</v>
      </c>
      <c r="B2" s="278" t="s">
        <v>1065</v>
      </c>
      <c r="D2" s="227" t="s">
        <v>976</v>
      </c>
      <c r="E2" s="227" t="s">
        <v>977</v>
      </c>
      <c r="F2" s="228" t="s">
        <v>978</v>
      </c>
      <c r="G2" s="228" t="s">
        <v>979</v>
      </c>
      <c r="H2" s="227" t="s">
        <v>153</v>
      </c>
      <c r="I2" s="97" t="s">
        <v>980</v>
      </c>
      <c r="J2" s="330" t="s">
        <v>981</v>
      </c>
      <c r="L2" s="289" t="s">
        <v>982</v>
      </c>
      <c r="M2" s="301" t="s">
        <v>1211</v>
      </c>
    </row>
    <row r="3" spans="1:25" ht="13.2">
      <c r="A3" s="281">
        <v>1</v>
      </c>
      <c r="B3" s="282">
        <v>1</v>
      </c>
      <c r="D3" s="302">
        <v>30</v>
      </c>
      <c r="E3" s="303">
        <v>3000</v>
      </c>
      <c r="F3" s="304">
        <f t="shared" ref="F3:F5" si="0">E3/D3</f>
        <v>100</v>
      </c>
      <c r="G3" s="303">
        <v>1</v>
      </c>
      <c r="H3" s="305">
        <f t="shared" ref="H3:H5" si="1">G3/$B$20</f>
        <v>0.04</v>
      </c>
      <c r="I3" s="356">
        <f t="shared" ref="I3:I5" si="2">E3*G3</f>
        <v>3000</v>
      </c>
      <c r="J3" s="306"/>
      <c r="L3" s="140" t="s">
        <v>986</v>
      </c>
      <c r="M3" s="143">
        <f>HLOOKUP(M2,'выгрузка Красноярск'!$B$1:$J$3,2,0)</f>
        <v>1180.742397</v>
      </c>
    </row>
    <row r="4" spans="1:25" ht="13.2">
      <c r="A4" s="281">
        <v>2</v>
      </c>
      <c r="B4" s="282">
        <v>2</v>
      </c>
      <c r="D4" s="302">
        <v>35</v>
      </c>
      <c r="E4" s="303">
        <v>4000</v>
      </c>
      <c r="F4" s="304">
        <f t="shared" si="0"/>
        <v>114.28571428571429</v>
      </c>
      <c r="G4" s="303">
        <v>0</v>
      </c>
      <c r="H4" s="305">
        <f t="shared" si="1"/>
        <v>0</v>
      </c>
      <c r="I4" s="356">
        <f t="shared" si="2"/>
        <v>0</v>
      </c>
      <c r="J4" s="307"/>
      <c r="L4" s="3" t="s">
        <v>987</v>
      </c>
      <c r="M4" s="144">
        <f>M3/10</f>
        <v>118.07423969999999</v>
      </c>
    </row>
    <row r="5" spans="1:25" ht="13.2">
      <c r="A5" s="281">
        <v>3</v>
      </c>
      <c r="B5" s="282">
        <v>1</v>
      </c>
      <c r="D5" s="302">
        <v>40</v>
      </c>
      <c r="E5" s="303">
        <v>5000</v>
      </c>
      <c r="F5" s="304">
        <f t="shared" si="0"/>
        <v>125</v>
      </c>
      <c r="G5" s="303">
        <v>0</v>
      </c>
      <c r="H5" s="305">
        <f t="shared" si="1"/>
        <v>0</v>
      </c>
      <c r="I5" s="356">
        <f t="shared" si="2"/>
        <v>0</v>
      </c>
      <c r="J5" s="308"/>
      <c r="L5" s="3" t="s">
        <v>988</v>
      </c>
      <c r="M5" s="143">
        <f>HLOOKUP(M2,'выгрузка Красноярск'!$B$1:$J$3,3,0)</f>
        <v>158956.4</v>
      </c>
    </row>
    <row r="6" spans="1:25" ht="13.2">
      <c r="A6" s="281">
        <v>4</v>
      </c>
      <c r="B6" s="282">
        <v>1</v>
      </c>
      <c r="G6" s="289" t="s">
        <v>990</v>
      </c>
      <c r="H6" s="290">
        <f t="shared" ref="H6:I6" si="3">SUM(H3:H5)</f>
        <v>0.04</v>
      </c>
      <c r="I6" s="291">
        <f t="shared" si="3"/>
        <v>3000</v>
      </c>
      <c r="J6" s="309">
        <f>I6/$M$5</f>
        <v>1.887309979340247E-2</v>
      </c>
    </row>
    <row r="7" spans="1:25" ht="13.8">
      <c r="A7" s="281">
        <v>6</v>
      </c>
      <c r="B7" s="282">
        <v>1</v>
      </c>
      <c r="L7" s="423" t="s">
        <v>1217</v>
      </c>
      <c r="M7" s="419"/>
      <c r="N7" s="419"/>
      <c r="O7" s="419"/>
      <c r="P7" s="419"/>
      <c r="Q7" s="419"/>
      <c r="R7" s="419"/>
      <c r="S7" s="419"/>
      <c r="T7" s="419"/>
      <c r="U7" s="419"/>
      <c r="V7" s="419"/>
      <c r="W7" s="419"/>
      <c r="X7" s="419"/>
      <c r="Y7" s="417"/>
    </row>
    <row r="8" spans="1:25" ht="13.8">
      <c r="A8" s="281">
        <v>7</v>
      </c>
      <c r="B8" s="282">
        <v>3</v>
      </c>
      <c r="D8" s="423" t="s">
        <v>1218</v>
      </c>
      <c r="E8" s="419"/>
      <c r="F8" s="419"/>
      <c r="G8" s="419"/>
      <c r="H8" s="419"/>
      <c r="I8" s="419"/>
      <c r="J8" s="417"/>
    </row>
    <row r="9" spans="1:25" ht="26.4">
      <c r="A9" s="281">
        <v>8</v>
      </c>
      <c r="B9" s="282">
        <v>1</v>
      </c>
      <c r="D9" s="227" t="s">
        <v>976</v>
      </c>
      <c r="E9" s="227" t="s">
        <v>977</v>
      </c>
      <c r="F9" s="228" t="s">
        <v>978</v>
      </c>
      <c r="G9" s="228" t="s">
        <v>979</v>
      </c>
      <c r="H9" s="227" t="s">
        <v>153</v>
      </c>
      <c r="I9" s="97" t="s">
        <v>980</v>
      </c>
      <c r="J9" s="330" t="s">
        <v>981</v>
      </c>
    </row>
    <row r="10" spans="1:25" ht="13.2">
      <c r="A10" s="281">
        <v>10</v>
      </c>
      <c r="B10" s="282">
        <v>3</v>
      </c>
      <c r="D10" s="302">
        <v>25</v>
      </c>
      <c r="E10" s="303">
        <v>2500</v>
      </c>
      <c r="F10" s="304">
        <f t="shared" ref="F10:F12" si="4">E10/D10</f>
        <v>100</v>
      </c>
      <c r="G10" s="303">
        <v>5</v>
      </c>
      <c r="H10" s="305">
        <f t="shared" ref="H10:H12" si="5">G10/$B$20</f>
        <v>0.2</v>
      </c>
      <c r="I10" s="356">
        <f t="shared" ref="I10:I12" si="6">E10*G10</f>
        <v>12500</v>
      </c>
      <c r="J10" s="306"/>
    </row>
    <row r="11" spans="1:25" ht="13.2">
      <c r="A11" s="281">
        <v>11</v>
      </c>
      <c r="B11" s="282">
        <v>1</v>
      </c>
      <c r="D11" s="302">
        <v>30</v>
      </c>
      <c r="E11" s="303">
        <v>3500</v>
      </c>
      <c r="F11" s="304">
        <f t="shared" si="4"/>
        <v>116.66666666666667</v>
      </c>
      <c r="G11" s="303">
        <v>1</v>
      </c>
      <c r="H11" s="305">
        <f t="shared" si="5"/>
        <v>0.04</v>
      </c>
      <c r="I11" s="356">
        <f t="shared" si="6"/>
        <v>3500</v>
      </c>
      <c r="J11" s="307"/>
    </row>
    <row r="12" spans="1:25" ht="13.2">
      <c r="A12" s="281">
        <v>14</v>
      </c>
      <c r="B12" s="282">
        <v>2</v>
      </c>
      <c r="D12" s="302">
        <v>35</v>
      </c>
      <c r="E12" s="304">
        <v>4500</v>
      </c>
      <c r="F12" s="304">
        <f t="shared" si="4"/>
        <v>128.57142857142858</v>
      </c>
      <c r="G12" s="303">
        <v>0</v>
      </c>
      <c r="H12" s="305">
        <f t="shared" si="5"/>
        <v>0</v>
      </c>
      <c r="I12" s="356">
        <f t="shared" si="6"/>
        <v>0</v>
      </c>
      <c r="J12" s="308"/>
    </row>
    <row r="13" spans="1:25" ht="13.2">
      <c r="A13" s="281">
        <v>16</v>
      </c>
      <c r="B13" s="282">
        <v>2</v>
      </c>
      <c r="G13" s="289" t="s">
        <v>990</v>
      </c>
      <c r="H13" s="290">
        <f t="shared" ref="H13:I13" si="7">SUM(H10:H12)</f>
        <v>0.24000000000000002</v>
      </c>
      <c r="I13" s="291">
        <f t="shared" si="7"/>
        <v>16000</v>
      </c>
      <c r="J13" s="309">
        <f>I13/$M$5</f>
        <v>0.10065653223147983</v>
      </c>
    </row>
    <row r="14" spans="1:25" ht="13.2">
      <c r="A14" s="281">
        <v>17</v>
      </c>
      <c r="B14" s="282">
        <v>1</v>
      </c>
    </row>
    <row r="15" spans="1:25" ht="13.2">
      <c r="A15" s="281">
        <v>22</v>
      </c>
      <c r="B15" s="282">
        <v>1</v>
      </c>
    </row>
    <row r="16" spans="1:25" ht="13.2">
      <c r="A16" s="281">
        <v>24</v>
      </c>
      <c r="B16" s="282">
        <v>1</v>
      </c>
    </row>
    <row r="17" spans="1:29" ht="13.2">
      <c r="A17" s="281">
        <v>27</v>
      </c>
      <c r="B17" s="282">
        <v>2</v>
      </c>
    </row>
    <row r="18" spans="1:29" ht="13.2">
      <c r="A18" s="281">
        <v>29</v>
      </c>
      <c r="B18" s="282">
        <v>1</v>
      </c>
    </row>
    <row r="19" spans="1:29" ht="13.2">
      <c r="A19" s="281">
        <v>32</v>
      </c>
      <c r="B19" s="282">
        <v>1</v>
      </c>
    </row>
    <row r="20" spans="1:29" ht="13.2">
      <c r="A20" s="292" t="s">
        <v>127</v>
      </c>
      <c r="B20" s="293">
        <v>25</v>
      </c>
    </row>
    <row r="24" spans="1:29" ht="16.8">
      <c r="A24" s="441" t="s">
        <v>1219</v>
      </c>
      <c r="B24" s="442"/>
      <c r="C24" s="442"/>
      <c r="D24" s="442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</row>
    <row r="25" spans="1:29" ht="13.2">
      <c r="A25" s="164"/>
      <c r="B25" s="164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</row>
    <row r="26" spans="1:29" ht="15.6">
      <c r="Q26" s="301" t="s">
        <v>984</v>
      </c>
      <c r="R26" s="301" t="s">
        <v>1198</v>
      </c>
      <c r="S26" s="301" t="s">
        <v>1051</v>
      </c>
      <c r="T26" s="301" t="s">
        <v>1207</v>
      </c>
      <c r="U26" s="301" t="s">
        <v>1208</v>
      </c>
      <c r="V26" s="301" t="s">
        <v>1209</v>
      </c>
      <c r="W26" s="301" t="s">
        <v>1210</v>
      </c>
      <c r="X26" s="301" t="s">
        <v>1211</v>
      </c>
      <c r="Y26" s="301" t="s">
        <v>991</v>
      </c>
    </row>
    <row r="27" spans="1:29" ht="13.8">
      <c r="A27" s="423" t="s">
        <v>1220</v>
      </c>
      <c r="B27" s="417"/>
      <c r="D27" s="423" t="s">
        <v>1193</v>
      </c>
      <c r="E27" s="419"/>
      <c r="F27" s="419"/>
      <c r="G27" s="419"/>
      <c r="H27" s="419"/>
      <c r="I27" s="419"/>
      <c r="J27" s="417"/>
    </row>
    <row r="28" spans="1:29" ht="27">
      <c r="A28" s="277" t="s">
        <v>1123</v>
      </c>
      <c r="B28" s="278" t="s">
        <v>1065</v>
      </c>
      <c r="D28" s="227" t="s">
        <v>976</v>
      </c>
      <c r="E28" s="227" t="s">
        <v>977</v>
      </c>
      <c r="F28" s="228" t="s">
        <v>978</v>
      </c>
      <c r="G28" s="228" t="s">
        <v>979</v>
      </c>
      <c r="H28" s="227" t="s">
        <v>153</v>
      </c>
      <c r="I28" s="97" t="s">
        <v>980</v>
      </c>
      <c r="J28" s="261" t="s">
        <v>981</v>
      </c>
      <c r="L28" s="289" t="s">
        <v>982</v>
      </c>
      <c r="M28" s="301" t="s">
        <v>984</v>
      </c>
    </row>
    <row r="29" spans="1:29" ht="13.2">
      <c r="A29" s="281">
        <v>1</v>
      </c>
      <c r="B29" s="282">
        <v>6</v>
      </c>
      <c r="D29" s="302">
        <v>15</v>
      </c>
      <c r="E29" s="303">
        <v>2100</v>
      </c>
      <c r="F29" s="304">
        <f t="shared" ref="F29:F31" si="8">E29/D29</f>
        <v>140</v>
      </c>
      <c r="G29" s="303">
        <v>2</v>
      </c>
      <c r="H29" s="305">
        <f t="shared" ref="H29:H31" si="9">G29/$B$40</f>
        <v>7.407407407407407E-2</v>
      </c>
      <c r="I29" s="356">
        <f t="shared" ref="I29:I31" si="10">E29*G29</f>
        <v>4200</v>
      </c>
      <c r="J29" s="306"/>
      <c r="L29" s="140" t="s">
        <v>986</v>
      </c>
      <c r="M29" s="143">
        <f>HLOOKUP(M28,'выгрузка Красноярск'!$B$1:$J$3,2,0)</f>
        <v>1544.0027030000001</v>
      </c>
    </row>
    <row r="30" spans="1:29" ht="13.2">
      <c r="A30" s="281">
        <v>2</v>
      </c>
      <c r="B30" s="282">
        <v>2</v>
      </c>
      <c r="D30" s="302">
        <v>20</v>
      </c>
      <c r="E30" s="303">
        <v>3200</v>
      </c>
      <c r="F30" s="304">
        <f t="shared" si="8"/>
        <v>160</v>
      </c>
      <c r="G30" s="303">
        <v>0</v>
      </c>
      <c r="H30" s="305">
        <f t="shared" si="9"/>
        <v>0</v>
      </c>
      <c r="I30" s="356">
        <f t="shared" si="10"/>
        <v>0</v>
      </c>
      <c r="J30" s="307"/>
      <c r="L30" s="3" t="s">
        <v>987</v>
      </c>
      <c r="M30" s="144">
        <f>M29/10</f>
        <v>154.40027030000002</v>
      </c>
    </row>
    <row r="31" spans="1:29" ht="13.2">
      <c r="A31" s="281">
        <v>3</v>
      </c>
      <c r="B31" s="282">
        <v>1</v>
      </c>
      <c r="D31" s="302">
        <v>25</v>
      </c>
      <c r="E31" s="303">
        <v>4500</v>
      </c>
      <c r="F31" s="304">
        <f t="shared" si="8"/>
        <v>180</v>
      </c>
      <c r="G31" s="303">
        <v>0</v>
      </c>
      <c r="H31" s="305">
        <f t="shared" si="9"/>
        <v>0</v>
      </c>
      <c r="I31" s="356">
        <f t="shared" si="10"/>
        <v>0</v>
      </c>
      <c r="J31" s="308"/>
      <c r="L31" s="3" t="s">
        <v>988</v>
      </c>
      <c r="M31" s="143">
        <f>HLOOKUP(M28,'выгрузка Красноярск'!$B$1:$J$3,3,0)</f>
        <v>243405.6</v>
      </c>
    </row>
    <row r="32" spans="1:29" ht="13.2">
      <c r="A32" s="281">
        <v>4</v>
      </c>
      <c r="B32" s="282">
        <v>3</v>
      </c>
      <c r="G32" s="357" t="s">
        <v>990</v>
      </c>
      <c r="H32" s="358">
        <f t="shared" ref="H32:I32" si="11">SUM(H29:H31)</f>
        <v>7.407407407407407E-2</v>
      </c>
      <c r="I32" s="288">
        <f t="shared" si="11"/>
        <v>4200</v>
      </c>
      <c r="J32" s="309">
        <f>I32/$M$31</f>
        <v>1.7255149429594059E-2</v>
      </c>
    </row>
    <row r="33" spans="1:25" ht="13.2">
      <c r="A33" s="281">
        <v>5</v>
      </c>
      <c r="B33" s="282">
        <v>3</v>
      </c>
    </row>
    <row r="34" spans="1:25" ht="13.2">
      <c r="A34" s="281">
        <v>7</v>
      </c>
      <c r="B34" s="282">
        <v>1</v>
      </c>
    </row>
    <row r="35" spans="1:25" ht="13.8">
      <c r="A35" s="281">
        <v>8</v>
      </c>
      <c r="B35" s="282">
        <v>1</v>
      </c>
      <c r="D35" s="436" t="s">
        <v>1194</v>
      </c>
      <c r="E35" s="419"/>
      <c r="F35" s="419"/>
      <c r="G35" s="419"/>
      <c r="H35" s="419"/>
      <c r="I35" s="419"/>
      <c r="J35" s="417"/>
    </row>
    <row r="36" spans="1:25" ht="26.4">
      <c r="A36" s="281">
        <v>9</v>
      </c>
      <c r="B36" s="282">
        <v>4</v>
      </c>
      <c r="D36" s="227" t="s">
        <v>976</v>
      </c>
      <c r="E36" s="227" t="s">
        <v>977</v>
      </c>
      <c r="F36" s="228" t="s">
        <v>978</v>
      </c>
      <c r="G36" s="228" t="s">
        <v>979</v>
      </c>
      <c r="H36" s="227" t="s">
        <v>153</v>
      </c>
      <c r="I36" s="97" t="s">
        <v>980</v>
      </c>
      <c r="J36" s="261" t="s">
        <v>981</v>
      </c>
    </row>
    <row r="37" spans="1:25" ht="13.2">
      <c r="A37" s="281">
        <v>10</v>
      </c>
      <c r="B37" s="282">
        <v>2</v>
      </c>
      <c r="D37" s="302">
        <v>10</v>
      </c>
      <c r="E37" s="303">
        <v>2000</v>
      </c>
      <c r="F37" s="304">
        <f t="shared" ref="F37:F39" si="12">E37/D37</f>
        <v>200</v>
      </c>
      <c r="G37" s="303">
        <v>4</v>
      </c>
      <c r="H37" s="305">
        <f t="shared" ref="H37:H39" si="13">G37/$B$40</f>
        <v>0.14814814814814814</v>
      </c>
      <c r="I37" s="356">
        <f t="shared" ref="I37:I39" si="14">E37*G37</f>
        <v>8000</v>
      </c>
      <c r="J37" s="306"/>
    </row>
    <row r="38" spans="1:25" ht="13.2">
      <c r="A38" s="281">
        <v>11</v>
      </c>
      <c r="B38" s="282">
        <v>2</v>
      </c>
      <c r="D38" s="302">
        <v>15</v>
      </c>
      <c r="E38" s="303">
        <v>3000</v>
      </c>
      <c r="F38" s="304">
        <f t="shared" si="12"/>
        <v>200</v>
      </c>
      <c r="G38" s="303">
        <v>2</v>
      </c>
      <c r="H38" s="305">
        <f t="shared" si="13"/>
        <v>7.407407407407407E-2</v>
      </c>
      <c r="I38" s="356">
        <f t="shared" si="14"/>
        <v>6000</v>
      </c>
      <c r="J38" s="307"/>
    </row>
    <row r="39" spans="1:25" ht="13.2">
      <c r="A39" s="281">
        <v>18</v>
      </c>
      <c r="B39" s="282">
        <v>2</v>
      </c>
      <c r="D39" s="302">
        <v>20</v>
      </c>
      <c r="E39" s="303">
        <v>4000</v>
      </c>
      <c r="F39" s="304">
        <f t="shared" si="12"/>
        <v>200</v>
      </c>
      <c r="G39" s="303">
        <v>0</v>
      </c>
      <c r="H39" s="305">
        <f t="shared" si="13"/>
        <v>0</v>
      </c>
      <c r="I39" s="356">
        <f t="shared" si="14"/>
        <v>0</v>
      </c>
      <c r="J39" s="308"/>
    </row>
    <row r="40" spans="1:25" ht="13.8">
      <c r="A40" s="292" t="s">
        <v>127</v>
      </c>
      <c r="B40" s="293">
        <v>27</v>
      </c>
      <c r="G40" s="357" t="s">
        <v>990</v>
      </c>
      <c r="H40" s="358">
        <f t="shared" ref="H40:I40" si="15">SUM(H37:H39)</f>
        <v>0.22222222222222221</v>
      </c>
      <c r="I40" s="288">
        <f t="shared" si="15"/>
        <v>14000</v>
      </c>
      <c r="J40" s="309">
        <f>I40/$M$31</f>
        <v>5.751716476531353E-2</v>
      </c>
      <c r="L40" s="423" t="s">
        <v>1221</v>
      </c>
      <c r="M40" s="419"/>
      <c r="N40" s="419"/>
      <c r="O40" s="419"/>
      <c r="P40" s="419"/>
      <c r="Q40" s="419"/>
      <c r="R40" s="419"/>
      <c r="S40" s="419"/>
      <c r="T40" s="419"/>
      <c r="U40" s="419"/>
      <c r="V40" s="419"/>
      <c r="W40" s="419"/>
      <c r="X40" s="419"/>
      <c r="Y40" s="417"/>
    </row>
    <row r="60" spans="1:24" ht="13.8">
      <c r="A60" s="423" t="s">
        <v>1222</v>
      </c>
      <c r="B60" s="417"/>
      <c r="D60" s="423" t="s">
        <v>1197</v>
      </c>
      <c r="E60" s="419"/>
      <c r="F60" s="419"/>
      <c r="G60" s="419"/>
      <c r="H60" s="419"/>
      <c r="I60" s="419"/>
      <c r="J60" s="417"/>
    </row>
    <row r="61" spans="1:24" ht="27">
      <c r="A61" s="354" t="s">
        <v>1123</v>
      </c>
      <c r="B61" s="355" t="s">
        <v>1065</v>
      </c>
      <c r="D61" s="227" t="s">
        <v>976</v>
      </c>
      <c r="E61" s="227" t="s">
        <v>977</v>
      </c>
      <c r="F61" s="228" t="s">
        <v>978</v>
      </c>
      <c r="G61" s="228" t="s">
        <v>979</v>
      </c>
      <c r="H61" s="227" t="s">
        <v>153</v>
      </c>
      <c r="I61" s="97" t="s">
        <v>980</v>
      </c>
      <c r="J61" s="261" t="s">
        <v>981</v>
      </c>
      <c r="L61" s="289" t="s">
        <v>982</v>
      </c>
      <c r="M61" s="301" t="s">
        <v>1198</v>
      </c>
    </row>
    <row r="62" spans="1:24" ht="15.6">
      <c r="A62" s="281">
        <v>1</v>
      </c>
      <c r="B62" s="282">
        <v>1</v>
      </c>
      <c r="D62" s="302">
        <v>10</v>
      </c>
      <c r="E62" s="303">
        <v>2000</v>
      </c>
      <c r="F62" s="304">
        <f t="shared" ref="F62:F64" si="16">E62/D62</f>
        <v>200</v>
      </c>
      <c r="G62" s="303">
        <v>0</v>
      </c>
      <c r="H62" s="305">
        <f t="shared" ref="H62:H64" si="17">G62/$B$67</f>
        <v>0</v>
      </c>
      <c r="I62" s="291">
        <f t="shared" ref="I62:I64" si="18">E62*G62</f>
        <v>0</v>
      </c>
      <c r="J62" s="306"/>
      <c r="L62" s="140" t="s">
        <v>986</v>
      </c>
      <c r="M62" s="143">
        <f>HLOOKUP(M61,'выгрузка Красноярск'!$B$1:$J$3,2,0)</f>
        <v>2147.5292679999998</v>
      </c>
      <c r="P62" s="301" t="s">
        <v>984</v>
      </c>
      <c r="Q62" s="301" t="s">
        <v>1198</v>
      </c>
      <c r="R62" s="301" t="s">
        <v>1051</v>
      </c>
      <c r="S62" s="301" t="s">
        <v>1207</v>
      </c>
      <c r="T62" s="301" t="s">
        <v>1208</v>
      </c>
      <c r="U62" s="301" t="s">
        <v>1209</v>
      </c>
      <c r="V62" s="301" t="s">
        <v>1210</v>
      </c>
      <c r="W62" s="301" t="s">
        <v>1211</v>
      </c>
      <c r="X62" s="301" t="s">
        <v>991</v>
      </c>
    </row>
    <row r="63" spans="1:24" ht="13.2">
      <c r="A63" s="281">
        <v>2</v>
      </c>
      <c r="B63" s="282">
        <v>1</v>
      </c>
      <c r="D63" s="302">
        <v>15</v>
      </c>
      <c r="E63" s="303">
        <v>3400</v>
      </c>
      <c r="F63" s="304">
        <f t="shared" si="16"/>
        <v>226.66666666666666</v>
      </c>
      <c r="G63" s="303">
        <v>1</v>
      </c>
      <c r="H63" s="305">
        <f t="shared" si="17"/>
        <v>0.14285714285714285</v>
      </c>
      <c r="I63" s="291">
        <f t="shared" si="18"/>
        <v>3400</v>
      </c>
      <c r="J63" s="307"/>
      <c r="L63" s="3" t="s">
        <v>987</v>
      </c>
      <c r="M63" s="144">
        <f>M62/10</f>
        <v>214.75292679999998</v>
      </c>
    </row>
    <row r="64" spans="1:24" ht="13.2">
      <c r="A64" s="281">
        <v>5</v>
      </c>
      <c r="B64" s="282">
        <v>3</v>
      </c>
      <c r="D64" s="302">
        <v>20</v>
      </c>
      <c r="E64" s="303">
        <v>5000</v>
      </c>
      <c r="F64" s="304">
        <f t="shared" si="16"/>
        <v>250</v>
      </c>
      <c r="G64" s="303">
        <v>0</v>
      </c>
      <c r="H64" s="305">
        <f t="shared" si="17"/>
        <v>0</v>
      </c>
      <c r="I64" s="291">
        <f t="shared" si="18"/>
        <v>0</v>
      </c>
      <c r="J64" s="308"/>
      <c r="L64" s="3" t="s">
        <v>988</v>
      </c>
      <c r="M64" s="143">
        <f>HLOOKUP(M61,'выгрузка Красноярск'!$B$1:$J$3,3,0)</f>
        <v>33554</v>
      </c>
    </row>
    <row r="65" spans="1:25" ht="13.2">
      <c r="A65" s="281">
        <v>8</v>
      </c>
      <c r="B65" s="282">
        <v>1</v>
      </c>
      <c r="G65" s="289" t="s">
        <v>990</v>
      </c>
      <c r="H65" s="290">
        <f t="shared" ref="H65:I65" si="19">SUM(H62:H64)</f>
        <v>0.14285714285714285</v>
      </c>
      <c r="I65" s="291">
        <f t="shared" si="19"/>
        <v>3400</v>
      </c>
      <c r="J65" s="309">
        <f>I65/$M$64</f>
        <v>0.10132920069142277</v>
      </c>
    </row>
    <row r="66" spans="1:25" ht="13.8">
      <c r="A66" s="281">
        <v>18</v>
      </c>
      <c r="B66" s="282">
        <v>1</v>
      </c>
      <c r="L66" s="423" t="s">
        <v>1223</v>
      </c>
      <c r="M66" s="419"/>
      <c r="N66" s="419"/>
      <c r="O66" s="419"/>
      <c r="P66" s="419"/>
      <c r="Q66" s="419"/>
      <c r="R66" s="419"/>
      <c r="S66" s="419"/>
      <c r="T66" s="419"/>
      <c r="U66" s="419"/>
      <c r="V66" s="419"/>
      <c r="W66" s="419"/>
      <c r="X66" s="419"/>
      <c r="Y66" s="417"/>
    </row>
    <row r="67" spans="1:25" ht="13.8">
      <c r="A67" s="292" t="s">
        <v>127</v>
      </c>
      <c r="B67" s="293">
        <v>7</v>
      </c>
      <c r="D67" s="440" t="s">
        <v>1199</v>
      </c>
      <c r="E67" s="419"/>
      <c r="F67" s="419"/>
      <c r="G67" s="419"/>
      <c r="H67" s="419"/>
      <c r="I67" s="419"/>
      <c r="J67" s="417"/>
    </row>
    <row r="68" spans="1:25" ht="26.4">
      <c r="D68" s="227" t="s">
        <v>976</v>
      </c>
      <c r="E68" s="227" t="s">
        <v>977</v>
      </c>
      <c r="F68" s="228" t="s">
        <v>978</v>
      </c>
      <c r="G68" s="228" t="s">
        <v>979</v>
      </c>
      <c r="H68" s="227" t="s">
        <v>153</v>
      </c>
      <c r="I68" s="97" t="s">
        <v>980</v>
      </c>
      <c r="J68" s="261" t="s">
        <v>981</v>
      </c>
    </row>
    <row r="69" spans="1:25" ht="13.2">
      <c r="D69" s="302">
        <v>8</v>
      </c>
      <c r="E69" s="303">
        <v>1500</v>
      </c>
      <c r="F69" s="304">
        <f t="shared" ref="F69:F71" si="20">E69/D69</f>
        <v>187.5</v>
      </c>
      <c r="G69" s="303">
        <v>1</v>
      </c>
      <c r="H69" s="305">
        <f t="shared" ref="H69:H71" si="21">G69/$B$67</f>
        <v>0.14285714285714285</v>
      </c>
      <c r="I69" s="291">
        <f t="shared" ref="I69:I71" si="22">E69*G69</f>
        <v>1500</v>
      </c>
      <c r="J69" s="306"/>
    </row>
    <row r="70" spans="1:25" ht="13.2">
      <c r="D70" s="302">
        <v>13</v>
      </c>
      <c r="E70" s="303">
        <v>2800</v>
      </c>
      <c r="F70" s="304">
        <f t="shared" si="20"/>
        <v>215.38461538461539</v>
      </c>
      <c r="G70" s="303">
        <v>0</v>
      </c>
      <c r="H70" s="305">
        <f t="shared" si="21"/>
        <v>0</v>
      </c>
      <c r="I70" s="291">
        <f t="shared" si="22"/>
        <v>0</v>
      </c>
      <c r="J70" s="307"/>
    </row>
    <row r="71" spans="1:25" ht="13.2">
      <c r="D71" s="302">
        <v>17</v>
      </c>
      <c r="E71" s="303">
        <v>4000</v>
      </c>
      <c r="F71" s="304">
        <f t="shared" si="20"/>
        <v>235.29411764705881</v>
      </c>
      <c r="G71" s="303">
        <v>1</v>
      </c>
      <c r="H71" s="305">
        <f t="shared" si="21"/>
        <v>0.14285714285714285</v>
      </c>
      <c r="I71" s="291">
        <f t="shared" si="22"/>
        <v>4000</v>
      </c>
      <c r="J71" s="308"/>
    </row>
    <row r="72" spans="1:25" ht="13.2">
      <c r="G72" s="289" t="s">
        <v>990</v>
      </c>
      <c r="H72" s="290">
        <f t="shared" ref="H72:I72" si="23">SUM(H69:H71)</f>
        <v>0.2857142857142857</v>
      </c>
      <c r="I72" s="291">
        <f t="shared" si="23"/>
        <v>5500</v>
      </c>
      <c r="J72" s="309">
        <f>I72/$M$64</f>
        <v>0.16391488347141919</v>
      </c>
    </row>
    <row r="84" spans="1:29" ht="13.2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</row>
    <row r="85" spans="1:29" ht="15.6" hidden="1">
      <c r="P85" s="301" t="s">
        <v>984</v>
      </c>
      <c r="Q85" s="301" t="s">
        <v>1198</v>
      </c>
      <c r="R85" s="301" t="s">
        <v>1051</v>
      </c>
      <c r="S85" s="301" t="s">
        <v>1207</v>
      </c>
      <c r="T85" s="301" t="s">
        <v>1208</v>
      </c>
      <c r="U85" s="301" t="s">
        <v>1209</v>
      </c>
      <c r="V85" s="301" t="s">
        <v>1210</v>
      </c>
      <c r="W85" s="301" t="s">
        <v>1211</v>
      </c>
      <c r="X85" s="301" t="s">
        <v>991</v>
      </c>
    </row>
    <row r="86" spans="1:29" ht="13.8" hidden="1">
      <c r="A86" s="423" t="s">
        <v>1224</v>
      </c>
      <c r="B86" s="417"/>
      <c r="D86" s="423" t="s">
        <v>1225</v>
      </c>
      <c r="E86" s="419"/>
      <c r="F86" s="419"/>
      <c r="G86" s="419"/>
      <c r="H86" s="419"/>
      <c r="I86" s="419"/>
      <c r="J86" s="417"/>
    </row>
    <row r="87" spans="1:29" ht="27" hidden="1">
      <c r="A87" s="354" t="s">
        <v>1123</v>
      </c>
      <c r="B87" s="355" t="s">
        <v>1065</v>
      </c>
      <c r="D87" s="227" t="s">
        <v>976</v>
      </c>
      <c r="E87" s="227" t="s">
        <v>977</v>
      </c>
      <c r="F87" s="228" t="s">
        <v>978</v>
      </c>
      <c r="G87" s="228" t="s">
        <v>979</v>
      </c>
      <c r="H87" s="227" t="s">
        <v>153</v>
      </c>
      <c r="I87" s="97" t="s">
        <v>980</v>
      </c>
      <c r="J87" s="261" t="s">
        <v>981</v>
      </c>
      <c r="L87" s="289" t="s">
        <v>982</v>
      </c>
      <c r="M87" s="301" t="s">
        <v>1209</v>
      </c>
    </row>
    <row r="88" spans="1:29" ht="13.2" hidden="1">
      <c r="A88" s="281">
        <v>1</v>
      </c>
      <c r="B88" s="282">
        <v>1</v>
      </c>
      <c r="D88" s="302">
        <v>10</v>
      </c>
      <c r="E88" s="303">
        <v>2000</v>
      </c>
      <c r="F88" s="304">
        <f t="shared" ref="F88:F90" si="24">E88/D88</f>
        <v>200</v>
      </c>
      <c r="G88" s="303">
        <v>4</v>
      </c>
      <c r="H88" s="305">
        <f t="shared" ref="H88:H90" si="25">G88/$B$121</f>
        <v>0.66666666666666663</v>
      </c>
      <c r="I88" s="291">
        <f t="shared" ref="I88:I90" si="26">E88*G88</f>
        <v>8000</v>
      </c>
      <c r="J88" s="306"/>
      <c r="L88" s="140" t="s">
        <v>986</v>
      </c>
      <c r="M88" s="143">
        <f>HLOOKUP(M87,'выгрузка Красноярск'!$B$1:$J$3,2,0)</f>
        <v>2859.9235290000001</v>
      </c>
    </row>
    <row r="89" spans="1:29" ht="13.2" hidden="1">
      <c r="A89" s="281">
        <v>2</v>
      </c>
      <c r="B89" s="282">
        <v>1</v>
      </c>
      <c r="D89" s="302">
        <v>15</v>
      </c>
      <c r="E89" s="303">
        <v>3500</v>
      </c>
      <c r="F89" s="304">
        <f t="shared" si="24"/>
        <v>233.33333333333334</v>
      </c>
      <c r="G89" s="303">
        <v>0</v>
      </c>
      <c r="H89" s="305">
        <f t="shared" si="25"/>
        <v>0</v>
      </c>
      <c r="I89" s="291">
        <f t="shared" si="26"/>
        <v>0</v>
      </c>
      <c r="J89" s="307"/>
      <c r="L89" s="3" t="s">
        <v>987</v>
      </c>
      <c r="M89" s="144">
        <f>M88/10</f>
        <v>285.99235290000001</v>
      </c>
    </row>
    <row r="90" spans="1:29" ht="13.2" hidden="1">
      <c r="A90" s="281">
        <v>3</v>
      </c>
      <c r="B90" s="282">
        <v>1</v>
      </c>
      <c r="D90" s="302">
        <v>20</v>
      </c>
      <c r="E90" s="303">
        <v>5500</v>
      </c>
      <c r="F90" s="304">
        <f t="shared" si="24"/>
        <v>275</v>
      </c>
      <c r="G90" s="303">
        <v>1</v>
      </c>
      <c r="H90" s="305">
        <f t="shared" si="25"/>
        <v>0.16666666666666666</v>
      </c>
      <c r="I90" s="291">
        <f t="shared" si="26"/>
        <v>5500</v>
      </c>
      <c r="J90" s="308"/>
      <c r="L90" s="3" t="s">
        <v>988</v>
      </c>
      <c r="M90" s="143">
        <f>HLOOKUP(M87,'выгрузка Красноярск'!$B$1:$J$3,3,0)</f>
        <v>153256.6</v>
      </c>
    </row>
    <row r="91" spans="1:29" ht="13.2" hidden="1">
      <c r="A91" s="281">
        <v>10</v>
      </c>
      <c r="B91" s="282">
        <v>2</v>
      </c>
      <c r="G91" s="289" t="s">
        <v>990</v>
      </c>
      <c r="H91" s="290">
        <f t="shared" ref="H91:I91" si="27">SUM(H88:H90)</f>
        <v>0.83333333333333326</v>
      </c>
      <c r="I91" s="291">
        <f t="shared" si="27"/>
        <v>13500</v>
      </c>
      <c r="J91" s="309">
        <f>I91/$M$90</f>
        <v>8.8087560339978832E-2</v>
      </c>
    </row>
    <row r="92" spans="1:29" ht="13.2" hidden="1">
      <c r="A92" s="281">
        <v>11</v>
      </c>
      <c r="B92" s="282">
        <v>2</v>
      </c>
    </row>
    <row r="93" spans="1:29" ht="13.8" hidden="1">
      <c r="A93" s="281">
        <v>26</v>
      </c>
      <c r="B93" s="282">
        <v>1</v>
      </c>
      <c r="D93" s="423" t="s">
        <v>1226</v>
      </c>
      <c r="E93" s="419"/>
      <c r="F93" s="419"/>
      <c r="G93" s="419"/>
      <c r="H93" s="419"/>
      <c r="I93" s="419"/>
      <c r="J93" s="417"/>
    </row>
    <row r="94" spans="1:29" ht="26.4" hidden="1">
      <c r="A94" s="292" t="s">
        <v>127</v>
      </c>
      <c r="B94" s="293">
        <v>8</v>
      </c>
      <c r="D94" s="227" t="s">
        <v>976</v>
      </c>
      <c r="E94" s="227" t="s">
        <v>977</v>
      </c>
      <c r="F94" s="228" t="s">
        <v>978</v>
      </c>
      <c r="G94" s="228" t="s">
        <v>979</v>
      </c>
      <c r="H94" s="227" t="s">
        <v>153</v>
      </c>
      <c r="I94" s="97" t="s">
        <v>980</v>
      </c>
      <c r="J94" s="261" t="s">
        <v>981</v>
      </c>
    </row>
    <row r="95" spans="1:29" ht="13.2" hidden="1">
      <c r="D95" s="302">
        <v>15</v>
      </c>
      <c r="E95" s="303">
        <v>2500</v>
      </c>
      <c r="F95" s="304">
        <f t="shared" ref="F95:F97" si="28">E95/D95</f>
        <v>166.66666666666666</v>
      </c>
      <c r="G95" s="303">
        <v>0</v>
      </c>
      <c r="H95" s="305">
        <f t="shared" ref="H95:H97" si="29">G95/$B$121</f>
        <v>0</v>
      </c>
      <c r="I95" s="291">
        <f t="shared" ref="I95:I97" si="30">E95*G95</f>
        <v>0</v>
      </c>
      <c r="J95" s="306"/>
    </row>
    <row r="96" spans="1:29" ht="13.8" hidden="1">
      <c r="D96" s="302">
        <v>20</v>
      </c>
      <c r="E96" s="303">
        <v>4000</v>
      </c>
      <c r="F96" s="304">
        <f t="shared" si="28"/>
        <v>200</v>
      </c>
      <c r="G96" s="303">
        <v>0</v>
      </c>
      <c r="H96" s="305">
        <f t="shared" si="29"/>
        <v>0</v>
      </c>
      <c r="I96" s="291">
        <f t="shared" si="30"/>
        <v>0</v>
      </c>
      <c r="J96" s="307"/>
      <c r="L96" s="423" t="s">
        <v>1227</v>
      </c>
      <c r="M96" s="419"/>
      <c r="N96" s="419"/>
      <c r="O96" s="419"/>
      <c r="P96" s="419"/>
      <c r="Q96" s="419"/>
      <c r="R96" s="419"/>
      <c r="S96" s="419"/>
      <c r="T96" s="419"/>
      <c r="U96" s="419"/>
      <c r="V96" s="419"/>
      <c r="W96" s="419"/>
      <c r="X96" s="419"/>
      <c r="Y96" s="417"/>
    </row>
    <row r="97" spans="1:10" ht="13.2" hidden="1">
      <c r="D97" s="302">
        <v>25</v>
      </c>
      <c r="E97" s="303">
        <v>6000</v>
      </c>
      <c r="F97" s="304">
        <f t="shared" si="28"/>
        <v>240</v>
      </c>
      <c r="G97" s="303">
        <v>1</v>
      </c>
      <c r="H97" s="305">
        <f t="shared" si="29"/>
        <v>0.16666666666666666</v>
      </c>
      <c r="I97" s="291">
        <f t="shared" si="30"/>
        <v>6000</v>
      </c>
      <c r="J97" s="308"/>
    </row>
    <row r="98" spans="1:10" ht="13.2" hidden="1">
      <c r="G98" s="289" t="s">
        <v>990</v>
      </c>
      <c r="H98" s="290">
        <f t="shared" ref="H98:I98" si="31">SUM(H95:H97)</f>
        <v>0.16666666666666666</v>
      </c>
      <c r="I98" s="291">
        <f t="shared" si="31"/>
        <v>6000</v>
      </c>
      <c r="J98" s="309">
        <f>I98/$M$90</f>
        <v>3.9150026817768371E-2</v>
      </c>
    </row>
    <row r="99" spans="1:10" ht="13.2" hidden="1">
      <c r="A99" s="5"/>
    </row>
    <row r="100" spans="1:10" ht="13.8" hidden="1">
      <c r="D100" s="423" t="s">
        <v>1228</v>
      </c>
      <c r="E100" s="419"/>
      <c r="F100" s="419"/>
      <c r="G100" s="419"/>
      <c r="H100" s="419"/>
      <c r="I100" s="419"/>
      <c r="J100" s="417"/>
    </row>
    <row r="101" spans="1:10" ht="26.4" hidden="1">
      <c r="D101" s="227" t="s">
        <v>976</v>
      </c>
      <c r="E101" s="227" t="s">
        <v>977</v>
      </c>
      <c r="F101" s="228" t="s">
        <v>978</v>
      </c>
      <c r="G101" s="228" t="s">
        <v>979</v>
      </c>
      <c r="H101" s="227" t="s">
        <v>153</v>
      </c>
      <c r="I101" s="97" t="s">
        <v>980</v>
      </c>
      <c r="J101" s="261" t="s">
        <v>981</v>
      </c>
    </row>
    <row r="102" spans="1:10" ht="13.2" hidden="1">
      <c r="D102" s="302">
        <v>20</v>
      </c>
      <c r="E102" s="303">
        <v>3500</v>
      </c>
      <c r="F102" s="304">
        <f t="shared" ref="F102:F104" si="32">E102/D102</f>
        <v>175</v>
      </c>
      <c r="G102" s="303">
        <v>0</v>
      </c>
      <c r="H102" s="305">
        <f t="shared" ref="H102:H104" si="33">G102/$B$121</f>
        <v>0</v>
      </c>
      <c r="I102" s="291">
        <f t="shared" ref="I102:I104" si="34">E102*G102</f>
        <v>0</v>
      </c>
      <c r="J102" s="306"/>
    </row>
    <row r="103" spans="1:10" ht="13.2" hidden="1">
      <c r="D103" s="302">
        <v>25</v>
      </c>
      <c r="E103" s="303">
        <v>5000</v>
      </c>
      <c r="F103" s="304">
        <f t="shared" si="32"/>
        <v>200</v>
      </c>
      <c r="G103" s="303">
        <v>1</v>
      </c>
      <c r="H103" s="305">
        <f t="shared" si="33"/>
        <v>0.16666666666666666</v>
      </c>
      <c r="I103" s="291">
        <f t="shared" si="34"/>
        <v>5000</v>
      </c>
      <c r="J103" s="307"/>
    </row>
    <row r="104" spans="1:10" ht="13.2" hidden="1">
      <c r="D104" s="302">
        <v>30</v>
      </c>
      <c r="E104" s="303">
        <v>7000</v>
      </c>
      <c r="F104" s="304">
        <f t="shared" si="32"/>
        <v>233.33333333333334</v>
      </c>
      <c r="G104" s="303">
        <v>0</v>
      </c>
      <c r="H104" s="305">
        <f t="shared" si="33"/>
        <v>0</v>
      </c>
      <c r="I104" s="291">
        <f t="shared" si="34"/>
        <v>0</v>
      </c>
      <c r="J104" s="308"/>
    </row>
    <row r="105" spans="1:10" ht="13.2" hidden="1">
      <c r="G105" s="289" t="s">
        <v>990</v>
      </c>
      <c r="H105" s="290">
        <f t="shared" ref="H105:I105" si="35">SUM(H102:H104)</f>
        <v>0.16666666666666666</v>
      </c>
      <c r="I105" s="291">
        <f t="shared" si="35"/>
        <v>5000</v>
      </c>
      <c r="J105" s="309">
        <f>I105/$M$90</f>
        <v>3.2625022348140305E-2</v>
      </c>
    </row>
    <row r="106" spans="1:10" ht="13.2" hidden="1"/>
    <row r="107" spans="1:10" ht="13.2" hidden="1"/>
    <row r="108" spans="1:10" ht="13.2" hidden="1"/>
    <row r="109" spans="1:10" ht="13.2" hidden="1"/>
    <row r="110" spans="1:10" ht="13.2" hidden="1"/>
    <row r="111" spans="1:10" ht="13.2" hidden="1"/>
    <row r="113" spans="1:25" ht="13.8">
      <c r="A113" s="423" t="s">
        <v>1229</v>
      </c>
      <c r="B113" s="417"/>
      <c r="D113" s="423" t="s">
        <v>1203</v>
      </c>
      <c r="E113" s="419"/>
      <c r="F113" s="419"/>
      <c r="G113" s="419"/>
      <c r="H113" s="419"/>
      <c r="I113" s="419"/>
      <c r="J113" s="417"/>
    </row>
    <row r="114" spans="1:25" ht="27">
      <c r="A114" s="277" t="s">
        <v>1123</v>
      </c>
      <c r="B114" s="278" t="s">
        <v>1065</v>
      </c>
      <c r="D114" s="227" t="s">
        <v>976</v>
      </c>
      <c r="E114" s="227" t="s">
        <v>977</v>
      </c>
      <c r="F114" s="228" t="s">
        <v>978</v>
      </c>
      <c r="G114" s="228" t="s">
        <v>979</v>
      </c>
      <c r="H114" s="227" t="s">
        <v>153</v>
      </c>
      <c r="I114" s="97" t="s">
        <v>980</v>
      </c>
      <c r="J114" s="261" t="s">
        <v>981</v>
      </c>
      <c r="L114" s="289" t="s">
        <v>982</v>
      </c>
      <c r="M114" s="301" t="s">
        <v>1051</v>
      </c>
    </row>
    <row r="115" spans="1:25" ht="13.2">
      <c r="A115" s="281">
        <v>4</v>
      </c>
      <c r="B115" s="282">
        <v>1</v>
      </c>
      <c r="D115" s="302">
        <v>10</v>
      </c>
      <c r="E115" s="303">
        <v>2500</v>
      </c>
      <c r="F115" s="304">
        <f t="shared" ref="F115:F117" si="36">E115/D115</f>
        <v>250</v>
      </c>
      <c r="G115" s="303">
        <v>3</v>
      </c>
      <c r="H115" s="305">
        <f t="shared" ref="H115:H117" si="37">G115/$B$121</f>
        <v>0.5</v>
      </c>
      <c r="I115" s="291">
        <f t="shared" ref="I115:I117" si="38">E115*G115</f>
        <v>7500</v>
      </c>
      <c r="J115" s="306"/>
      <c r="L115" s="140" t="s">
        <v>986</v>
      </c>
      <c r="M115" s="143">
        <f>HLOOKUP(M114,'выгрузка Красноярск'!$B$1:$J$3,2,0)</f>
        <v>3752.393939</v>
      </c>
    </row>
    <row r="116" spans="1:25" ht="13.2">
      <c r="A116" s="281">
        <v>6</v>
      </c>
      <c r="B116" s="282">
        <v>1</v>
      </c>
      <c r="D116" s="302">
        <v>15</v>
      </c>
      <c r="E116" s="303">
        <v>4000</v>
      </c>
      <c r="F116" s="304">
        <f t="shared" si="36"/>
        <v>266.66666666666669</v>
      </c>
      <c r="G116" s="303">
        <v>1</v>
      </c>
      <c r="H116" s="305">
        <f t="shared" si="37"/>
        <v>0.16666666666666666</v>
      </c>
      <c r="I116" s="291">
        <f t="shared" si="38"/>
        <v>4000</v>
      </c>
      <c r="J116" s="307"/>
      <c r="L116" s="3" t="s">
        <v>987</v>
      </c>
      <c r="M116" s="144">
        <f>M115/10</f>
        <v>375.23939389999998</v>
      </c>
    </row>
    <row r="117" spans="1:25" ht="13.2">
      <c r="A117" s="281">
        <v>10</v>
      </c>
      <c r="B117" s="282">
        <v>1</v>
      </c>
      <c r="D117" s="302">
        <v>20</v>
      </c>
      <c r="E117" s="303">
        <v>6000</v>
      </c>
      <c r="F117" s="304">
        <f t="shared" si="36"/>
        <v>300</v>
      </c>
      <c r="G117" s="303">
        <v>0</v>
      </c>
      <c r="H117" s="305">
        <f t="shared" si="37"/>
        <v>0</v>
      </c>
      <c r="I117" s="291">
        <f t="shared" si="38"/>
        <v>0</v>
      </c>
      <c r="J117" s="308"/>
      <c r="L117" s="3" t="s">
        <v>988</v>
      </c>
      <c r="M117" s="143">
        <f>HLOOKUP(M114,'выгрузка Красноярск'!$B$1:$J$3,3,0)</f>
        <v>84953.2</v>
      </c>
    </row>
    <row r="118" spans="1:25" ht="13.2">
      <c r="A118" s="281">
        <v>11</v>
      </c>
      <c r="B118" s="282">
        <v>1</v>
      </c>
      <c r="G118" s="289" t="s">
        <v>990</v>
      </c>
      <c r="H118" s="290">
        <f t="shared" ref="H118:I118" si="39">SUM(H115:H117)</f>
        <v>0.66666666666666663</v>
      </c>
      <c r="I118" s="291">
        <f t="shared" si="39"/>
        <v>11500</v>
      </c>
      <c r="J118" s="309">
        <f>I118/$M$117</f>
        <v>0.13536865003319476</v>
      </c>
    </row>
    <row r="119" spans="1:25" ht="13.2">
      <c r="A119" s="281">
        <v>12</v>
      </c>
      <c r="B119" s="282">
        <v>1</v>
      </c>
    </row>
    <row r="120" spans="1:25" ht="13.8">
      <c r="A120" s="281">
        <v>15</v>
      </c>
      <c r="B120" s="282">
        <v>1</v>
      </c>
      <c r="D120" s="440" t="s">
        <v>1230</v>
      </c>
      <c r="E120" s="419"/>
      <c r="F120" s="419"/>
      <c r="G120" s="419"/>
      <c r="H120" s="419"/>
      <c r="I120" s="419"/>
      <c r="J120" s="417"/>
      <c r="L120" s="423" t="s">
        <v>1231</v>
      </c>
      <c r="M120" s="419"/>
      <c r="N120" s="419"/>
      <c r="O120" s="419"/>
      <c r="P120" s="419"/>
      <c r="Q120" s="419"/>
      <c r="R120" s="419"/>
      <c r="S120" s="419"/>
      <c r="T120" s="419"/>
      <c r="U120" s="419"/>
      <c r="V120" s="419"/>
      <c r="W120" s="419"/>
      <c r="X120" s="419"/>
      <c r="Y120" s="417"/>
    </row>
    <row r="121" spans="1:25" ht="26.4">
      <c r="A121" s="292" t="s">
        <v>127</v>
      </c>
      <c r="B121" s="293">
        <v>6</v>
      </c>
      <c r="D121" s="227" t="s">
        <v>976</v>
      </c>
      <c r="E121" s="227" t="s">
        <v>977</v>
      </c>
      <c r="F121" s="228" t="s">
        <v>978</v>
      </c>
      <c r="G121" s="228" t="s">
        <v>979</v>
      </c>
      <c r="H121" s="227" t="s">
        <v>153</v>
      </c>
      <c r="I121" s="97" t="s">
        <v>980</v>
      </c>
      <c r="J121" s="261" t="s">
        <v>981</v>
      </c>
    </row>
    <row r="122" spans="1:25" ht="13.2">
      <c r="D122" s="302">
        <v>15</v>
      </c>
      <c r="E122" s="303">
        <v>3500</v>
      </c>
      <c r="F122" s="304">
        <f t="shared" ref="F122:F124" si="40">E122/D122</f>
        <v>233.33333333333334</v>
      </c>
      <c r="G122" s="303">
        <v>1</v>
      </c>
      <c r="H122" s="305">
        <f t="shared" ref="H122:H124" si="41">G122/$B$121</f>
        <v>0.16666666666666666</v>
      </c>
      <c r="I122" s="291">
        <f t="shared" ref="I122:I124" si="42">E122*G122</f>
        <v>3500</v>
      </c>
      <c r="J122" s="306"/>
    </row>
    <row r="123" spans="1:25" ht="13.2">
      <c r="D123" s="302">
        <v>20</v>
      </c>
      <c r="E123" s="303">
        <v>5000</v>
      </c>
      <c r="F123" s="304">
        <f t="shared" si="40"/>
        <v>250</v>
      </c>
      <c r="G123" s="303">
        <v>0</v>
      </c>
      <c r="H123" s="305">
        <f t="shared" si="41"/>
        <v>0</v>
      </c>
      <c r="I123" s="291">
        <f t="shared" si="42"/>
        <v>0</v>
      </c>
      <c r="J123" s="307"/>
    </row>
    <row r="124" spans="1:25" ht="13.2">
      <c r="D124" s="302">
        <v>25</v>
      </c>
      <c r="E124" s="303">
        <v>7000</v>
      </c>
      <c r="F124" s="304">
        <f t="shared" si="40"/>
        <v>280</v>
      </c>
      <c r="G124" s="303">
        <v>0</v>
      </c>
      <c r="H124" s="305">
        <f t="shared" si="41"/>
        <v>0</v>
      </c>
      <c r="I124" s="291">
        <f t="shared" si="42"/>
        <v>0</v>
      </c>
      <c r="J124" s="308"/>
    </row>
    <row r="125" spans="1:25" ht="13.2">
      <c r="G125" s="289" t="s">
        <v>990</v>
      </c>
      <c r="H125" s="290">
        <f t="shared" ref="H125:I125" si="43">SUM(H122:H124)</f>
        <v>0.16666666666666666</v>
      </c>
      <c r="I125" s="291">
        <f t="shared" si="43"/>
        <v>3500</v>
      </c>
      <c r="J125" s="309">
        <f>I125/$M$117</f>
        <v>4.1199154357928834E-2</v>
      </c>
    </row>
    <row r="139" spans="5:15" ht="13.2">
      <c r="E139" s="123"/>
      <c r="F139" s="124"/>
      <c r="G139" s="124"/>
      <c r="H139" s="124"/>
      <c r="I139" s="124"/>
      <c r="J139" s="124"/>
      <c r="K139" s="124"/>
      <c r="L139" s="124"/>
      <c r="M139" s="124"/>
      <c r="N139" s="124"/>
      <c r="O139" s="125"/>
    </row>
    <row r="140" spans="5:15" ht="15">
      <c r="E140" s="126"/>
      <c r="F140" s="425" t="s">
        <v>974</v>
      </c>
      <c r="G140" s="419"/>
      <c r="H140" s="419"/>
      <c r="I140" s="419"/>
      <c r="J140" s="419"/>
      <c r="K140" s="419"/>
      <c r="L140" s="417"/>
      <c r="M140" s="127"/>
      <c r="N140" s="127"/>
      <c r="O140" s="128"/>
    </row>
    <row r="141" spans="5:15" ht="13.2">
      <c r="E141" s="126"/>
      <c r="F141" s="129" t="s">
        <v>976</v>
      </c>
      <c r="G141" s="130" t="s">
        <v>977</v>
      </c>
      <c r="H141" s="131" t="s">
        <v>978</v>
      </c>
      <c r="I141" s="131" t="s">
        <v>979</v>
      </c>
      <c r="J141" s="131" t="s">
        <v>153</v>
      </c>
      <c r="K141" s="132" t="s">
        <v>980</v>
      </c>
      <c r="L141" s="133" t="s">
        <v>981</v>
      </c>
      <c r="M141" s="134" t="s">
        <v>982</v>
      </c>
      <c r="N141" s="134" t="s">
        <v>984</v>
      </c>
      <c r="O141" s="128"/>
    </row>
    <row r="142" spans="5:15" ht="13.2">
      <c r="E142" s="126"/>
      <c r="F142" s="135">
        <v>10</v>
      </c>
      <c r="G142" s="136">
        <v>2000</v>
      </c>
      <c r="H142" s="137">
        <v>200</v>
      </c>
      <c r="I142" s="136">
        <v>4</v>
      </c>
      <c r="J142" s="141">
        <v>0.14814814814814814</v>
      </c>
      <c r="K142" s="142">
        <v>8000</v>
      </c>
      <c r="L142" s="139"/>
      <c r="M142" s="140" t="s">
        <v>986</v>
      </c>
      <c r="N142" s="143">
        <v>1544.0027030000001</v>
      </c>
      <c r="O142" s="128"/>
    </row>
    <row r="143" spans="5:15" ht="13.2">
      <c r="E143" s="126"/>
      <c r="F143" s="135">
        <v>15</v>
      </c>
      <c r="G143" s="136">
        <v>3000</v>
      </c>
      <c r="H143" s="137">
        <v>200</v>
      </c>
      <c r="I143" s="136">
        <v>2</v>
      </c>
      <c r="J143" s="141">
        <v>7.407407407407407E-2</v>
      </c>
      <c r="K143" s="142">
        <v>6000</v>
      </c>
      <c r="L143" s="139"/>
      <c r="M143" s="3" t="s">
        <v>987</v>
      </c>
      <c r="N143" s="144">
        <v>154.40027030000002</v>
      </c>
      <c r="O143" s="128"/>
    </row>
    <row r="144" spans="5:15" ht="13.2">
      <c r="E144" s="126"/>
      <c r="F144" s="145">
        <v>20</v>
      </c>
      <c r="G144" s="146">
        <v>4000</v>
      </c>
      <c r="H144" s="147">
        <v>200</v>
      </c>
      <c r="I144" s="136">
        <v>0</v>
      </c>
      <c r="J144" s="150">
        <v>0</v>
      </c>
      <c r="K144" s="151">
        <v>0</v>
      </c>
      <c r="L144" s="149"/>
      <c r="M144" s="3" t="s">
        <v>988</v>
      </c>
      <c r="N144" s="143">
        <v>243405.6</v>
      </c>
      <c r="O144" s="128"/>
    </row>
    <row r="145" spans="5:15" ht="15">
      <c r="E145" s="126"/>
      <c r="F145" s="127"/>
      <c r="G145" s="127"/>
      <c r="H145" s="127"/>
      <c r="I145" s="152" t="s">
        <v>990</v>
      </c>
      <c r="J145" s="150">
        <v>0.22222222222222221</v>
      </c>
      <c r="K145" s="155">
        <v>14000</v>
      </c>
      <c r="L145" s="156">
        <v>5.751716476531353E-2</v>
      </c>
      <c r="M145" s="127"/>
      <c r="N145" s="127"/>
      <c r="O145" s="128"/>
    </row>
    <row r="146" spans="5:15" ht="13.2">
      <c r="E146" s="126"/>
      <c r="O146" s="128"/>
    </row>
    <row r="147" spans="5:15" ht="15">
      <c r="E147" s="126"/>
      <c r="F147" s="425"/>
      <c r="G147" s="419"/>
      <c r="H147" s="419"/>
      <c r="I147" s="419"/>
      <c r="J147" s="419"/>
      <c r="K147" s="419"/>
      <c r="L147" s="417"/>
      <c r="M147" s="127"/>
      <c r="N147" s="127"/>
      <c r="O147" s="128"/>
    </row>
    <row r="148" spans="5:15" ht="15.6">
      <c r="E148" s="126"/>
      <c r="F148" s="129"/>
      <c r="G148" s="130"/>
      <c r="H148" s="131"/>
      <c r="I148" s="131"/>
      <c r="J148" s="131"/>
      <c r="K148" s="132"/>
      <c r="L148" s="133"/>
      <c r="M148" s="134"/>
      <c r="N148" s="157"/>
      <c r="O148" s="128"/>
    </row>
    <row r="149" spans="5:15" ht="13.2">
      <c r="E149" s="126"/>
      <c r="F149" s="135"/>
      <c r="G149" s="136"/>
      <c r="H149" s="137"/>
      <c r="I149" s="136"/>
      <c r="J149" s="141"/>
      <c r="K149" s="142"/>
      <c r="L149" s="139"/>
      <c r="M149" s="158"/>
      <c r="N149" s="159"/>
      <c r="O149" s="128"/>
    </row>
    <row r="150" spans="5:15" ht="13.2">
      <c r="E150" s="126"/>
      <c r="F150" s="135"/>
      <c r="G150" s="136"/>
      <c r="H150" s="137"/>
      <c r="I150" s="136"/>
      <c r="J150" s="141"/>
      <c r="K150" s="142"/>
      <c r="L150" s="139"/>
      <c r="M150" s="160"/>
      <c r="N150" s="161"/>
      <c r="O150" s="128"/>
    </row>
    <row r="151" spans="5:15" ht="13.2">
      <c r="E151" s="126"/>
      <c r="F151" s="145"/>
      <c r="G151" s="146"/>
      <c r="H151" s="147"/>
      <c r="I151" s="136"/>
      <c r="J151" s="150"/>
      <c r="K151" s="151"/>
      <c r="L151" s="149"/>
      <c r="M151" s="162"/>
      <c r="N151" s="155"/>
      <c r="O151" s="128"/>
    </row>
    <row r="152" spans="5:15" ht="15">
      <c r="E152" s="126"/>
      <c r="F152" s="127"/>
      <c r="G152" s="127"/>
      <c r="H152" s="127"/>
      <c r="I152" s="152"/>
      <c r="J152" s="150"/>
      <c r="K152" s="155"/>
      <c r="L152" s="156"/>
      <c r="M152" s="127"/>
      <c r="N152" s="127"/>
      <c r="O152" s="128"/>
    </row>
    <row r="153" spans="5:15" ht="13.2">
      <c r="E153" s="163"/>
      <c r="F153" s="164"/>
      <c r="G153" s="164"/>
      <c r="H153" s="164"/>
      <c r="I153" s="164"/>
      <c r="J153" s="164"/>
      <c r="K153" s="164"/>
      <c r="L153" s="164"/>
      <c r="M153" s="164"/>
      <c r="N153" s="164"/>
      <c r="O153" s="165"/>
    </row>
  </sheetData>
  <mergeCells count="24">
    <mergeCell ref="A1:B1"/>
    <mergeCell ref="D1:J1"/>
    <mergeCell ref="L7:Y7"/>
    <mergeCell ref="D8:J8"/>
    <mergeCell ref="A24:D24"/>
    <mergeCell ref="A27:B27"/>
    <mergeCell ref="D27:J27"/>
    <mergeCell ref="D35:J35"/>
    <mergeCell ref="L40:Y40"/>
    <mergeCell ref="A60:B60"/>
    <mergeCell ref="D60:J60"/>
    <mergeCell ref="L66:Y66"/>
    <mergeCell ref="D67:J67"/>
    <mergeCell ref="A86:B86"/>
    <mergeCell ref="D120:J120"/>
    <mergeCell ref="F140:L140"/>
    <mergeCell ref="A113:B113"/>
    <mergeCell ref="F147:L147"/>
    <mergeCell ref="D86:J86"/>
    <mergeCell ref="D93:J93"/>
    <mergeCell ref="L96:Y96"/>
    <mergeCell ref="D100:J100"/>
    <mergeCell ref="D113:J113"/>
    <mergeCell ref="L120:Y120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Y21"/>
  <sheetViews>
    <sheetView workbookViewId="0"/>
  </sheetViews>
  <sheetFormatPr defaultColWidth="12.6640625" defaultRowHeight="15.75" customHeight="1"/>
  <sheetData>
    <row r="1" spans="1:25" ht="13.8">
      <c r="A1" s="209" t="s">
        <v>1123</v>
      </c>
      <c r="B1" s="210" t="s">
        <v>1065</v>
      </c>
      <c r="D1" s="423" t="s">
        <v>1136</v>
      </c>
      <c r="E1" s="419"/>
      <c r="F1" s="419"/>
      <c r="G1" s="419"/>
      <c r="H1" s="419"/>
      <c r="I1" s="419"/>
      <c r="J1" s="417"/>
    </row>
    <row r="2" spans="1:25" ht="15.75" customHeight="1">
      <c r="A2" s="211">
        <v>1</v>
      </c>
      <c r="B2" s="212">
        <v>1</v>
      </c>
      <c r="D2" s="227" t="s">
        <v>976</v>
      </c>
      <c r="E2" s="227" t="s">
        <v>977</v>
      </c>
      <c r="F2" s="228" t="s">
        <v>978</v>
      </c>
      <c r="G2" s="228" t="s">
        <v>979</v>
      </c>
      <c r="H2" s="227" t="s">
        <v>153</v>
      </c>
      <c r="I2" s="97" t="s">
        <v>980</v>
      </c>
      <c r="J2" s="261" t="s">
        <v>981</v>
      </c>
      <c r="L2" s="289" t="s">
        <v>982</v>
      </c>
      <c r="M2" s="301" t="s">
        <v>1091</v>
      </c>
    </row>
    <row r="3" spans="1:25" ht="13.2">
      <c r="A3" s="211">
        <v>2</v>
      </c>
      <c r="B3" s="212">
        <v>9</v>
      </c>
      <c r="D3" s="302">
        <v>15</v>
      </c>
      <c r="E3" s="303">
        <v>1700</v>
      </c>
      <c r="F3" s="304">
        <f t="shared" ref="F3:F5" si="0">E3/D3</f>
        <v>113.33333333333333</v>
      </c>
      <c r="G3" s="303">
        <v>2</v>
      </c>
      <c r="H3" s="305">
        <f t="shared" ref="H3:H5" si="1">G3/53</f>
        <v>3.7735849056603772E-2</v>
      </c>
      <c r="I3" s="356">
        <f t="shared" ref="I3:I5" si="2">E3*G3</f>
        <v>3400</v>
      </c>
      <c r="J3" s="306"/>
      <c r="L3" s="140" t="s">
        <v>986</v>
      </c>
      <c r="M3" s="86">
        <v>1359</v>
      </c>
    </row>
    <row r="4" spans="1:25" ht="13.2">
      <c r="A4" s="211">
        <v>3</v>
      </c>
      <c r="B4" s="212">
        <v>5</v>
      </c>
      <c r="D4" s="302">
        <v>20</v>
      </c>
      <c r="E4" s="303">
        <v>2700</v>
      </c>
      <c r="F4" s="304">
        <f t="shared" si="0"/>
        <v>135</v>
      </c>
      <c r="G4" s="303">
        <v>2</v>
      </c>
      <c r="H4" s="305">
        <f t="shared" si="1"/>
        <v>3.7735849056603772E-2</v>
      </c>
      <c r="I4" s="356">
        <f t="shared" si="2"/>
        <v>5400</v>
      </c>
      <c r="J4" s="307"/>
      <c r="L4" s="3" t="s">
        <v>987</v>
      </c>
      <c r="M4" s="144">
        <v>136</v>
      </c>
    </row>
    <row r="5" spans="1:25" ht="13.2">
      <c r="A5" s="211">
        <v>4</v>
      </c>
      <c r="B5" s="212">
        <v>6</v>
      </c>
      <c r="D5" s="302">
        <v>25</v>
      </c>
      <c r="E5" s="303">
        <v>3500</v>
      </c>
      <c r="F5" s="304">
        <f t="shared" si="0"/>
        <v>140</v>
      </c>
      <c r="G5" s="303">
        <v>5</v>
      </c>
      <c r="H5" s="305">
        <f t="shared" si="1"/>
        <v>9.4339622641509441E-2</v>
      </c>
      <c r="I5" s="356">
        <f t="shared" si="2"/>
        <v>17500</v>
      </c>
      <c r="J5" s="308"/>
      <c r="L5" s="3" t="s">
        <v>1232</v>
      </c>
      <c r="M5" s="143">
        <v>852066</v>
      </c>
    </row>
    <row r="6" spans="1:25" ht="13.2">
      <c r="A6" s="211">
        <v>5</v>
      </c>
      <c r="B6" s="212">
        <v>4</v>
      </c>
      <c r="G6" s="357" t="s">
        <v>990</v>
      </c>
      <c r="H6" s="358">
        <f t="shared" ref="H6:I6" si="3">SUM(H3:H5)</f>
        <v>0.169811320754717</v>
      </c>
      <c r="I6" s="288">
        <f t="shared" si="3"/>
        <v>26300</v>
      </c>
      <c r="J6" s="309">
        <f>I6/$M$5</f>
        <v>3.0866153560874392E-2</v>
      </c>
    </row>
    <row r="7" spans="1:25" ht="13.2">
      <c r="A7" s="211">
        <v>6</v>
      </c>
      <c r="B7" s="212">
        <v>2</v>
      </c>
    </row>
    <row r="8" spans="1:25" ht="13.2">
      <c r="A8" s="211">
        <v>8</v>
      </c>
      <c r="B8" s="212">
        <v>4</v>
      </c>
    </row>
    <row r="9" spans="1:25" ht="13.8">
      <c r="A9" s="211">
        <v>9</v>
      </c>
      <c r="B9" s="212">
        <v>2</v>
      </c>
      <c r="D9" s="436" t="s">
        <v>1141</v>
      </c>
      <c r="E9" s="419"/>
      <c r="F9" s="419"/>
      <c r="G9" s="419"/>
      <c r="H9" s="419"/>
      <c r="I9" s="419"/>
      <c r="J9" s="417"/>
    </row>
    <row r="10" spans="1:25" ht="26.4">
      <c r="A10" s="211">
        <v>10</v>
      </c>
      <c r="B10" s="212">
        <v>4</v>
      </c>
      <c r="D10" s="227" t="s">
        <v>976</v>
      </c>
      <c r="E10" s="227" t="s">
        <v>977</v>
      </c>
      <c r="F10" s="228" t="s">
        <v>978</v>
      </c>
      <c r="G10" s="228" t="s">
        <v>979</v>
      </c>
      <c r="H10" s="227" t="s">
        <v>153</v>
      </c>
      <c r="I10" s="97" t="s">
        <v>980</v>
      </c>
      <c r="J10" s="261" t="s">
        <v>981</v>
      </c>
    </row>
    <row r="11" spans="1:25" ht="13.2">
      <c r="A11" s="211">
        <v>11</v>
      </c>
      <c r="B11" s="212">
        <v>2</v>
      </c>
      <c r="D11" s="302">
        <v>12</v>
      </c>
      <c r="E11" s="303">
        <v>2000</v>
      </c>
      <c r="F11" s="304">
        <f t="shared" ref="F11:F13" si="4">E11/D11</f>
        <v>166.66666666666666</v>
      </c>
      <c r="G11" s="303">
        <v>7</v>
      </c>
      <c r="H11" s="305">
        <f t="shared" ref="H11:H13" si="5">G11/53</f>
        <v>0.13207547169811321</v>
      </c>
      <c r="I11" s="356">
        <f t="shared" ref="I11:I13" si="6">E11*G11</f>
        <v>14000</v>
      </c>
      <c r="J11" s="306"/>
    </row>
    <row r="12" spans="1:25" ht="13.2">
      <c r="A12" s="211">
        <v>12</v>
      </c>
      <c r="B12" s="212">
        <v>2</v>
      </c>
      <c r="D12" s="302">
        <v>17</v>
      </c>
      <c r="E12" s="303">
        <v>3000</v>
      </c>
      <c r="F12" s="304">
        <f t="shared" si="4"/>
        <v>176.47058823529412</v>
      </c>
      <c r="G12" s="303">
        <v>1</v>
      </c>
      <c r="H12" s="305">
        <f t="shared" si="5"/>
        <v>1.8867924528301886E-2</v>
      </c>
      <c r="I12" s="356">
        <f t="shared" si="6"/>
        <v>3000</v>
      </c>
      <c r="J12" s="307"/>
    </row>
    <row r="13" spans="1:25" ht="13.2">
      <c r="A13" s="211">
        <v>13</v>
      </c>
      <c r="B13" s="212">
        <v>3</v>
      </c>
      <c r="D13" s="302">
        <v>23</v>
      </c>
      <c r="E13" s="303">
        <v>4500</v>
      </c>
      <c r="F13" s="304">
        <f t="shared" si="4"/>
        <v>195.65217391304347</v>
      </c>
      <c r="G13" s="303">
        <v>6</v>
      </c>
      <c r="H13" s="305">
        <f t="shared" si="5"/>
        <v>0.11320754716981132</v>
      </c>
      <c r="I13" s="356">
        <f t="shared" si="6"/>
        <v>27000</v>
      </c>
      <c r="J13" s="308"/>
    </row>
    <row r="14" spans="1:25" ht="13.8">
      <c r="A14" s="211">
        <v>14</v>
      </c>
      <c r="B14" s="212">
        <v>1</v>
      </c>
      <c r="G14" s="357" t="s">
        <v>990</v>
      </c>
      <c r="H14" s="358">
        <f t="shared" ref="H14:I14" si="7">SUM(H11:H13)</f>
        <v>0.26415094339622641</v>
      </c>
      <c r="I14" s="288">
        <f t="shared" si="7"/>
        <v>44000</v>
      </c>
      <c r="J14" s="309">
        <f>I14/$M$5</f>
        <v>5.1639192269143472E-2</v>
      </c>
      <c r="L14" s="423"/>
      <c r="M14" s="419"/>
      <c r="N14" s="419"/>
      <c r="O14" s="419"/>
      <c r="P14" s="419"/>
      <c r="Q14" s="419"/>
      <c r="R14" s="419"/>
      <c r="S14" s="419"/>
      <c r="T14" s="419"/>
      <c r="U14" s="419"/>
      <c r="V14" s="419"/>
      <c r="W14" s="419"/>
      <c r="X14" s="419"/>
      <c r="Y14" s="417"/>
    </row>
    <row r="15" spans="1:25" ht="13.2">
      <c r="A15" s="211">
        <v>16</v>
      </c>
      <c r="B15" s="212">
        <v>1</v>
      </c>
    </row>
    <row r="16" spans="1:25" ht="13.2">
      <c r="A16" s="211">
        <v>17</v>
      </c>
      <c r="B16" s="212">
        <v>1</v>
      </c>
    </row>
    <row r="17" spans="1:2" ht="13.2">
      <c r="A17" s="211">
        <v>23</v>
      </c>
      <c r="B17" s="212">
        <v>1</v>
      </c>
    </row>
    <row r="18" spans="1:2" ht="13.2">
      <c r="A18" s="211">
        <v>24</v>
      </c>
      <c r="B18" s="212">
        <v>1</v>
      </c>
    </row>
    <row r="19" spans="1:2" ht="13.2">
      <c r="A19" s="211">
        <v>33</v>
      </c>
      <c r="B19" s="212">
        <v>3</v>
      </c>
    </row>
    <row r="20" spans="1:2" ht="13.2">
      <c r="A20" s="211">
        <v>45</v>
      </c>
      <c r="B20" s="212">
        <v>1</v>
      </c>
    </row>
    <row r="21" spans="1:2" ht="13.2">
      <c r="A21" s="214" t="s">
        <v>127</v>
      </c>
      <c r="B21" s="215">
        <v>53</v>
      </c>
    </row>
  </sheetData>
  <mergeCells count="3">
    <mergeCell ref="D1:J1"/>
    <mergeCell ref="D9:J9"/>
    <mergeCell ref="L14:Y1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00FF"/>
    <outlinePr summaryBelow="0" summaryRight="0"/>
  </sheetPr>
  <dimension ref="A2:M36"/>
  <sheetViews>
    <sheetView showGridLines="0" topLeftCell="A47" workbookViewId="0"/>
  </sheetViews>
  <sheetFormatPr defaultColWidth="12.6640625" defaultRowHeight="15.75" customHeight="1"/>
  <cols>
    <col min="12" max="12" width="14" customWidth="1"/>
  </cols>
  <sheetData>
    <row r="2" spans="1:10" ht="13.8">
      <c r="A2" s="443" t="s">
        <v>1233</v>
      </c>
      <c r="B2" s="417"/>
      <c r="D2" s="423" t="s">
        <v>1234</v>
      </c>
      <c r="E2" s="419"/>
      <c r="F2" s="419"/>
      <c r="G2" s="419"/>
      <c r="H2" s="419"/>
      <c r="I2" s="419"/>
      <c r="J2" s="417"/>
    </row>
    <row r="3" spans="1:10" ht="26.4">
      <c r="A3" s="279" t="s">
        <v>1135</v>
      </c>
      <c r="B3" s="280" t="s">
        <v>1119</v>
      </c>
      <c r="D3" s="97" t="s">
        <v>976</v>
      </c>
      <c r="E3" s="97" t="s">
        <v>977</v>
      </c>
      <c r="F3" s="299" t="s">
        <v>978</v>
      </c>
      <c r="G3" s="299" t="s">
        <v>979</v>
      </c>
      <c r="H3" s="97" t="s">
        <v>153</v>
      </c>
      <c r="I3" s="97" t="s">
        <v>980</v>
      </c>
      <c r="J3" s="261" t="s">
        <v>981</v>
      </c>
    </row>
    <row r="4" spans="1:10" ht="13.2">
      <c r="A4" s="281">
        <v>1</v>
      </c>
      <c r="B4" s="282">
        <v>17</v>
      </c>
      <c r="D4" s="302">
        <v>16</v>
      </c>
      <c r="E4" s="303">
        <v>3100</v>
      </c>
      <c r="F4" s="304">
        <f t="shared" ref="F4:F6" si="0">E4/D4</f>
        <v>193.75</v>
      </c>
      <c r="G4" s="303">
        <v>8</v>
      </c>
      <c r="H4" s="305">
        <f t="shared" ref="H4:H6" si="1">G4/123</f>
        <v>6.5040650406504072E-2</v>
      </c>
      <c r="I4" s="291">
        <f t="shared" ref="I4:I6" si="2">E4*G4</f>
        <v>24800</v>
      </c>
      <c r="J4" s="306"/>
    </row>
    <row r="5" spans="1:10" ht="13.2">
      <c r="A5" s="281">
        <v>2</v>
      </c>
      <c r="B5" s="282">
        <v>25</v>
      </c>
      <c r="D5" s="302">
        <v>21</v>
      </c>
      <c r="E5" s="303">
        <v>4500</v>
      </c>
      <c r="F5" s="304">
        <f t="shared" si="0"/>
        <v>214.28571428571428</v>
      </c>
      <c r="G5" s="303">
        <v>4</v>
      </c>
      <c r="H5" s="305">
        <f t="shared" si="1"/>
        <v>3.2520325203252036E-2</v>
      </c>
      <c r="I5" s="291">
        <f t="shared" si="2"/>
        <v>18000</v>
      </c>
      <c r="J5" s="307"/>
    </row>
    <row r="6" spans="1:10" ht="13.2">
      <c r="A6" s="281">
        <v>3</v>
      </c>
      <c r="B6" s="282">
        <v>6</v>
      </c>
      <c r="D6" s="302">
        <v>26</v>
      </c>
      <c r="E6" s="303">
        <v>5800</v>
      </c>
      <c r="F6" s="304">
        <f t="shared" si="0"/>
        <v>223.07692307692307</v>
      </c>
      <c r="G6" s="303">
        <v>1</v>
      </c>
      <c r="H6" s="305">
        <f t="shared" si="1"/>
        <v>8.130081300813009E-3</v>
      </c>
      <c r="I6" s="291">
        <f t="shared" si="2"/>
        <v>5800</v>
      </c>
      <c r="J6" s="308"/>
    </row>
    <row r="7" spans="1:10" ht="13.2">
      <c r="A7" s="281">
        <v>4</v>
      </c>
      <c r="B7" s="282">
        <v>9</v>
      </c>
      <c r="G7" s="289" t="s">
        <v>990</v>
      </c>
      <c r="H7" s="290">
        <f t="shared" ref="H7:I7" si="3">SUM(H4:H6)</f>
        <v>0.10569105691056911</v>
      </c>
      <c r="I7" s="291">
        <f t="shared" si="3"/>
        <v>48600</v>
      </c>
      <c r="J7" s="309">
        <f>I7/$M$21</f>
        <v>4.1236627750716411E-2</v>
      </c>
    </row>
    <row r="8" spans="1:10" ht="13.2">
      <c r="A8" s="281">
        <v>5</v>
      </c>
      <c r="B8" s="282">
        <v>12</v>
      </c>
    </row>
    <row r="9" spans="1:10" ht="13.8">
      <c r="A9" s="281">
        <v>6</v>
      </c>
      <c r="B9" s="282">
        <v>9</v>
      </c>
      <c r="D9" s="439" t="s">
        <v>1235</v>
      </c>
      <c r="E9" s="419"/>
      <c r="F9" s="419"/>
      <c r="G9" s="419"/>
      <c r="H9" s="419"/>
      <c r="I9" s="419"/>
      <c r="J9" s="417"/>
    </row>
    <row r="10" spans="1:10" ht="26.4">
      <c r="A10" s="281">
        <v>7</v>
      </c>
      <c r="B10" s="282">
        <v>7</v>
      </c>
      <c r="D10" s="227" t="s">
        <v>976</v>
      </c>
      <c r="E10" s="227" t="s">
        <v>977</v>
      </c>
      <c r="F10" s="228" t="s">
        <v>978</v>
      </c>
      <c r="G10" s="228" t="s">
        <v>979</v>
      </c>
      <c r="H10" s="227" t="s">
        <v>153</v>
      </c>
      <c r="I10" s="97" t="s">
        <v>980</v>
      </c>
      <c r="J10" s="261" t="s">
        <v>981</v>
      </c>
    </row>
    <row r="11" spans="1:10" ht="13.2">
      <c r="A11" s="281">
        <v>8</v>
      </c>
      <c r="B11" s="282">
        <v>1</v>
      </c>
      <c r="D11" s="302">
        <v>12</v>
      </c>
      <c r="E11" s="303">
        <v>3000</v>
      </c>
      <c r="F11" s="304">
        <f t="shared" ref="F11:F13" si="4">E11/D11</f>
        <v>250</v>
      </c>
      <c r="G11" s="303">
        <v>13</v>
      </c>
      <c r="H11" s="305">
        <f t="shared" ref="H11:H13" si="5">G11/123</f>
        <v>0.10569105691056911</v>
      </c>
      <c r="I11" s="291">
        <f t="shared" ref="I11:I13" si="6">E11*G11</f>
        <v>39000</v>
      </c>
      <c r="J11" s="306"/>
    </row>
    <row r="12" spans="1:10" ht="13.2">
      <c r="A12" s="281">
        <v>9</v>
      </c>
      <c r="B12" s="282">
        <v>1</v>
      </c>
      <c r="D12" s="302">
        <v>17</v>
      </c>
      <c r="E12" s="303">
        <v>4000</v>
      </c>
      <c r="F12" s="304">
        <f t="shared" si="4"/>
        <v>235.29411764705881</v>
      </c>
      <c r="G12" s="303">
        <v>6</v>
      </c>
      <c r="H12" s="305">
        <f t="shared" si="5"/>
        <v>4.878048780487805E-2</v>
      </c>
      <c r="I12" s="291">
        <f t="shared" si="6"/>
        <v>24000</v>
      </c>
      <c r="J12" s="307"/>
    </row>
    <row r="13" spans="1:10" ht="13.2">
      <c r="A13" s="281">
        <v>10</v>
      </c>
      <c r="B13" s="282">
        <v>6</v>
      </c>
      <c r="D13" s="302">
        <v>22</v>
      </c>
      <c r="E13" s="303">
        <v>5500</v>
      </c>
      <c r="F13" s="304">
        <f t="shared" si="4"/>
        <v>250</v>
      </c>
      <c r="G13" s="303">
        <v>5</v>
      </c>
      <c r="H13" s="305">
        <f t="shared" si="5"/>
        <v>4.065040650406504E-2</v>
      </c>
      <c r="I13" s="291">
        <f t="shared" si="6"/>
        <v>27500</v>
      </c>
      <c r="J13" s="308"/>
    </row>
    <row r="14" spans="1:10" ht="13.2">
      <c r="A14" s="281">
        <v>11</v>
      </c>
      <c r="B14" s="282">
        <v>6</v>
      </c>
      <c r="G14" s="289" t="s">
        <v>990</v>
      </c>
      <c r="H14" s="290">
        <f t="shared" ref="H14:I14" si="7">SUM(H11:H13)</f>
        <v>0.1951219512195122</v>
      </c>
      <c r="I14" s="291">
        <f t="shared" si="7"/>
        <v>90500</v>
      </c>
      <c r="J14" s="309">
        <f>I14/$M$21</f>
        <v>7.6788370605757925E-2</v>
      </c>
    </row>
    <row r="15" spans="1:10" ht="13.2">
      <c r="A15" s="281">
        <v>12</v>
      </c>
      <c r="B15" s="282">
        <v>5</v>
      </c>
    </row>
    <row r="16" spans="1:10" ht="13.2">
      <c r="A16" s="281">
        <v>13</v>
      </c>
      <c r="B16" s="282">
        <v>4</v>
      </c>
    </row>
    <row r="17" spans="1:13" ht="13.8">
      <c r="A17" s="281">
        <v>14</v>
      </c>
      <c r="B17" s="282">
        <v>2</v>
      </c>
      <c r="D17" s="423" t="s">
        <v>1236</v>
      </c>
      <c r="E17" s="419"/>
      <c r="F17" s="419"/>
      <c r="G17" s="419"/>
      <c r="H17" s="419"/>
      <c r="I17" s="419"/>
      <c r="J17" s="417"/>
    </row>
    <row r="18" spans="1:13" ht="15.75" customHeight="1">
      <c r="A18" s="281">
        <v>16</v>
      </c>
      <c r="B18" s="282">
        <v>2</v>
      </c>
      <c r="D18" s="227" t="s">
        <v>976</v>
      </c>
      <c r="E18" s="227" t="s">
        <v>977</v>
      </c>
      <c r="F18" s="228" t="s">
        <v>978</v>
      </c>
      <c r="G18" s="228" t="s">
        <v>979</v>
      </c>
      <c r="H18" s="227" t="s">
        <v>153</v>
      </c>
      <c r="I18" s="97" t="s">
        <v>980</v>
      </c>
      <c r="J18" s="261" t="s">
        <v>981</v>
      </c>
      <c r="L18" s="174" t="s">
        <v>982</v>
      </c>
      <c r="M18" s="175" t="s">
        <v>1091</v>
      </c>
    </row>
    <row r="19" spans="1:13" ht="13.2">
      <c r="A19" s="281">
        <v>17</v>
      </c>
      <c r="B19" s="282">
        <v>1</v>
      </c>
      <c r="D19" s="302">
        <v>15</v>
      </c>
      <c r="E19" s="303">
        <v>2500</v>
      </c>
      <c r="F19" s="304">
        <f t="shared" ref="F19:F21" si="8">E19/D19</f>
        <v>166.66666666666666</v>
      </c>
      <c r="G19" s="303">
        <v>8</v>
      </c>
      <c r="H19" s="305">
        <f t="shared" ref="H19:H21" si="9">G19/123</f>
        <v>6.5040650406504072E-2</v>
      </c>
      <c r="I19" s="291">
        <f t="shared" ref="I19:I21" si="10">E19*G19</f>
        <v>20000</v>
      </c>
      <c r="J19" s="306"/>
      <c r="L19" s="176" t="s">
        <v>986</v>
      </c>
      <c r="M19" s="180">
        <v>1830</v>
      </c>
    </row>
    <row r="20" spans="1:13" ht="13.2">
      <c r="A20" s="281">
        <v>18</v>
      </c>
      <c r="B20" s="282">
        <v>1</v>
      </c>
      <c r="D20" s="302">
        <v>20</v>
      </c>
      <c r="E20" s="303">
        <v>3700</v>
      </c>
      <c r="F20" s="304">
        <f t="shared" si="8"/>
        <v>185</v>
      </c>
      <c r="G20" s="303">
        <v>3</v>
      </c>
      <c r="H20" s="305">
        <f t="shared" si="9"/>
        <v>2.4390243902439025E-2</v>
      </c>
      <c r="I20" s="291">
        <f t="shared" si="10"/>
        <v>11100</v>
      </c>
      <c r="J20" s="307"/>
      <c r="L20" s="3" t="s">
        <v>987</v>
      </c>
      <c r="M20" s="144">
        <f>M19/10</f>
        <v>183</v>
      </c>
    </row>
    <row r="21" spans="1:13" ht="13.2">
      <c r="A21" s="281">
        <v>19</v>
      </c>
      <c r="B21" s="282">
        <v>4</v>
      </c>
      <c r="D21" s="302">
        <v>25</v>
      </c>
      <c r="E21" s="303">
        <v>5000</v>
      </c>
      <c r="F21" s="304">
        <f t="shared" si="8"/>
        <v>200</v>
      </c>
      <c r="G21" s="303">
        <v>2</v>
      </c>
      <c r="H21" s="305">
        <f t="shared" si="9"/>
        <v>1.6260162601626018E-2</v>
      </c>
      <c r="I21" s="291">
        <f t="shared" si="10"/>
        <v>10000</v>
      </c>
      <c r="J21" s="308"/>
      <c r="L21" s="178" t="s">
        <v>1205</v>
      </c>
      <c r="M21" s="180">
        <v>1178563.8799999999</v>
      </c>
    </row>
    <row r="22" spans="1:13" ht="13.2">
      <c r="A22" s="281">
        <v>22</v>
      </c>
      <c r="B22" s="282">
        <v>1</v>
      </c>
      <c r="G22" s="289" t="s">
        <v>990</v>
      </c>
      <c r="H22" s="290">
        <f t="shared" ref="H22:I22" si="11">SUM(H19:H21)</f>
        <v>0.10569105691056913</v>
      </c>
      <c r="I22" s="291">
        <f t="shared" si="11"/>
        <v>41100</v>
      </c>
      <c r="J22" s="309">
        <f>I22/$M$21</f>
        <v>3.4872950628692272E-2</v>
      </c>
    </row>
    <row r="23" spans="1:13" ht="13.2">
      <c r="A23" s="281">
        <v>23</v>
      </c>
      <c r="B23" s="282">
        <v>1</v>
      </c>
    </row>
    <row r="24" spans="1:13" ht="13.8">
      <c r="A24" s="281">
        <v>24</v>
      </c>
      <c r="B24" s="282">
        <v>1</v>
      </c>
      <c r="D24" s="436" t="s">
        <v>1237</v>
      </c>
      <c r="E24" s="419"/>
      <c r="F24" s="419"/>
      <c r="G24" s="419"/>
      <c r="H24" s="419"/>
      <c r="I24" s="419"/>
      <c r="J24" s="417"/>
    </row>
    <row r="25" spans="1:13" ht="26.4">
      <c r="A25" s="281">
        <v>25</v>
      </c>
      <c r="B25" s="282">
        <v>1</v>
      </c>
      <c r="D25" s="227" t="s">
        <v>976</v>
      </c>
      <c r="E25" s="227" t="s">
        <v>977</v>
      </c>
      <c r="F25" s="228" t="s">
        <v>978</v>
      </c>
      <c r="G25" s="228" t="s">
        <v>979</v>
      </c>
      <c r="H25" s="227" t="s">
        <v>153</v>
      </c>
      <c r="I25" s="97" t="s">
        <v>980</v>
      </c>
      <c r="J25" s="261" t="s">
        <v>981</v>
      </c>
    </row>
    <row r="26" spans="1:13" ht="13.2">
      <c r="A26" s="281">
        <v>32</v>
      </c>
      <c r="B26" s="282">
        <v>1</v>
      </c>
      <c r="D26" s="302">
        <v>15</v>
      </c>
      <c r="E26" s="303">
        <v>2800</v>
      </c>
      <c r="F26" s="304">
        <f t="shared" ref="F26:F28" si="12">E26/D26</f>
        <v>186.66666666666666</v>
      </c>
      <c r="G26" s="303">
        <v>8</v>
      </c>
      <c r="H26" s="305">
        <f t="shared" ref="H26:H28" si="13">G26/123</f>
        <v>6.5040650406504072E-2</v>
      </c>
      <c r="I26" s="291">
        <f t="shared" ref="I26:I28" si="14">E26*G26</f>
        <v>22400</v>
      </c>
      <c r="J26" s="306"/>
    </row>
    <row r="27" spans="1:13" ht="13.2">
      <c r="A27" s="292" t="s">
        <v>127</v>
      </c>
      <c r="B27" s="293">
        <v>123</v>
      </c>
      <c r="D27" s="302">
        <v>20</v>
      </c>
      <c r="E27" s="303">
        <v>4200</v>
      </c>
      <c r="F27" s="304">
        <f t="shared" si="12"/>
        <v>210</v>
      </c>
      <c r="G27" s="303">
        <v>3</v>
      </c>
      <c r="H27" s="305">
        <f t="shared" si="13"/>
        <v>2.4390243902439025E-2</v>
      </c>
      <c r="I27" s="291">
        <f t="shared" si="14"/>
        <v>12600</v>
      </c>
      <c r="J27" s="307"/>
    </row>
    <row r="28" spans="1:13" ht="13.2">
      <c r="D28" s="302">
        <v>25</v>
      </c>
      <c r="E28" s="303">
        <v>5800</v>
      </c>
      <c r="F28" s="304">
        <f t="shared" si="12"/>
        <v>232</v>
      </c>
      <c r="G28" s="303">
        <v>2</v>
      </c>
      <c r="H28" s="305">
        <f t="shared" si="13"/>
        <v>1.6260162601626018E-2</v>
      </c>
      <c r="I28" s="291">
        <f t="shared" si="14"/>
        <v>11600</v>
      </c>
      <c r="J28" s="308"/>
    </row>
    <row r="29" spans="1:13" ht="13.2">
      <c r="G29" s="289" t="s">
        <v>990</v>
      </c>
      <c r="H29" s="290">
        <f t="shared" ref="H29:I29" si="15">SUM(H26:H28)</f>
        <v>0.10569105691056913</v>
      </c>
      <c r="I29" s="291">
        <f t="shared" si="15"/>
        <v>46600</v>
      </c>
      <c r="J29" s="309">
        <f>I29/$M$21</f>
        <v>3.9539647184843305E-2</v>
      </c>
    </row>
    <row r="31" spans="1:13" ht="13.8">
      <c r="D31" s="423" t="s">
        <v>1238</v>
      </c>
      <c r="E31" s="419"/>
      <c r="F31" s="419"/>
      <c r="G31" s="419"/>
      <c r="H31" s="419"/>
      <c r="I31" s="419"/>
      <c r="J31" s="417"/>
    </row>
    <row r="32" spans="1:13" ht="26.4">
      <c r="D32" s="227" t="s">
        <v>976</v>
      </c>
      <c r="E32" s="227" t="s">
        <v>977</v>
      </c>
      <c r="F32" s="228" t="s">
        <v>978</v>
      </c>
      <c r="G32" s="228" t="s">
        <v>979</v>
      </c>
      <c r="H32" s="227" t="s">
        <v>153</v>
      </c>
      <c r="I32" s="97" t="s">
        <v>980</v>
      </c>
      <c r="J32" s="261" t="s">
        <v>981</v>
      </c>
    </row>
    <row r="33" spans="4:10" ht="13.2">
      <c r="D33" s="302">
        <v>15</v>
      </c>
      <c r="E33" s="303">
        <v>3000</v>
      </c>
      <c r="F33" s="304">
        <f t="shared" ref="F33:F35" si="16">E33/D33</f>
        <v>200</v>
      </c>
      <c r="G33" s="303">
        <v>8</v>
      </c>
      <c r="H33" s="305">
        <f t="shared" ref="H33:H35" si="17">G33/123</f>
        <v>6.5040650406504072E-2</v>
      </c>
      <c r="I33" s="291">
        <f t="shared" ref="I33:I35" si="18">E33*G33</f>
        <v>24000</v>
      </c>
      <c r="J33" s="306"/>
    </row>
    <row r="34" spans="4:10" ht="13.2">
      <c r="D34" s="302">
        <v>20</v>
      </c>
      <c r="E34" s="303">
        <v>4500</v>
      </c>
      <c r="F34" s="304">
        <f t="shared" si="16"/>
        <v>225</v>
      </c>
      <c r="G34" s="303">
        <v>3</v>
      </c>
      <c r="H34" s="305">
        <f t="shared" si="17"/>
        <v>2.4390243902439025E-2</v>
      </c>
      <c r="I34" s="291">
        <f t="shared" si="18"/>
        <v>13500</v>
      </c>
      <c r="J34" s="307"/>
    </row>
    <row r="35" spans="4:10" ht="13.2">
      <c r="D35" s="302">
        <v>25</v>
      </c>
      <c r="E35" s="303">
        <v>6000</v>
      </c>
      <c r="F35" s="304">
        <f t="shared" si="16"/>
        <v>240</v>
      </c>
      <c r="G35" s="303">
        <v>2</v>
      </c>
      <c r="H35" s="305">
        <f t="shared" si="17"/>
        <v>1.6260162601626018E-2</v>
      </c>
      <c r="I35" s="291">
        <f t="shared" si="18"/>
        <v>12000</v>
      </c>
      <c r="J35" s="308"/>
    </row>
    <row r="36" spans="4:10" ht="13.2">
      <c r="G36" s="289" t="s">
        <v>990</v>
      </c>
      <c r="H36" s="290">
        <f t="shared" ref="H36:I36" si="19">SUM(H33:H35)</f>
        <v>0.10569105691056913</v>
      </c>
      <c r="I36" s="291">
        <f t="shared" si="19"/>
        <v>49500</v>
      </c>
      <c r="J36" s="309">
        <f>I36/$M$21</f>
        <v>4.2000269005359303E-2</v>
      </c>
    </row>
  </sheetData>
  <mergeCells count="6">
    <mergeCell ref="D31:J31"/>
    <mergeCell ref="A2:B2"/>
    <mergeCell ref="D2:J2"/>
    <mergeCell ref="D9:J9"/>
    <mergeCell ref="D17:J17"/>
    <mergeCell ref="D24:J2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00FF"/>
    <outlinePr summaryBelow="0" summaryRight="0"/>
  </sheetPr>
  <dimension ref="A1:M20"/>
  <sheetViews>
    <sheetView workbookViewId="0"/>
  </sheetViews>
  <sheetFormatPr defaultColWidth="12.6640625" defaultRowHeight="15.75" customHeight="1"/>
  <sheetData>
    <row r="1" spans="1:13">
      <c r="A1" s="360">
        <v>45810</v>
      </c>
      <c r="F1" s="97" t="s">
        <v>1151</v>
      </c>
      <c r="G1" s="97">
        <v>3536.43</v>
      </c>
      <c r="H1" s="97" t="s">
        <v>1152</v>
      </c>
      <c r="I1" s="86">
        <v>53275</v>
      </c>
      <c r="M1" s="2" t="s">
        <v>1239</v>
      </c>
    </row>
    <row r="2" spans="1:13">
      <c r="A2" s="209" t="s">
        <v>1135</v>
      </c>
      <c r="B2" s="210" t="s">
        <v>1119</v>
      </c>
      <c r="F2" s="325"/>
    </row>
    <row r="3" spans="1:13">
      <c r="A3" s="211">
        <v>2</v>
      </c>
      <c r="B3" s="212">
        <v>1</v>
      </c>
      <c r="F3" s="227" t="s">
        <v>976</v>
      </c>
      <c r="G3" s="227" t="s">
        <v>977</v>
      </c>
      <c r="H3" s="228" t="s">
        <v>978</v>
      </c>
      <c r="I3" s="228" t="s">
        <v>979</v>
      </c>
      <c r="J3" s="227" t="s">
        <v>153</v>
      </c>
      <c r="K3" s="97" t="s">
        <v>980</v>
      </c>
    </row>
    <row r="4" spans="1:13">
      <c r="A4" s="211">
        <v>2</v>
      </c>
      <c r="B4" s="212">
        <v>1</v>
      </c>
      <c r="F4" s="123">
        <v>2</v>
      </c>
      <c r="G4" s="124">
        <v>1500</v>
      </c>
      <c r="H4" s="283">
        <f t="shared" ref="H4:H5" si="0">G4/F4</f>
        <v>750</v>
      </c>
      <c r="I4" s="124">
        <v>1</v>
      </c>
      <c r="J4" s="284">
        <f t="shared" ref="J4:J5" si="1">I4/3</f>
        <v>0.33333333333333331</v>
      </c>
      <c r="K4" s="285">
        <f t="shared" ref="K4:K5" si="2">G4*I4</f>
        <v>1500</v>
      </c>
    </row>
    <row r="5" spans="1:13">
      <c r="A5" s="211"/>
      <c r="B5" s="212"/>
      <c r="F5" s="126">
        <v>3</v>
      </c>
      <c r="G5" s="5">
        <v>3000</v>
      </c>
      <c r="H5" s="294">
        <f t="shared" si="0"/>
        <v>1000</v>
      </c>
      <c r="I5" s="5">
        <v>1</v>
      </c>
      <c r="J5" s="91">
        <f t="shared" si="1"/>
        <v>0.33333333333333331</v>
      </c>
      <c r="K5" s="295">
        <f t="shared" si="2"/>
        <v>3000</v>
      </c>
    </row>
    <row r="6" spans="1:13">
      <c r="A6" s="214"/>
      <c r="B6" s="215">
        <v>2</v>
      </c>
      <c r="F6" s="163"/>
      <c r="G6" s="164"/>
      <c r="H6" s="164"/>
      <c r="I6" s="164"/>
      <c r="J6" s="287"/>
      <c r="K6" s="288"/>
    </row>
    <row r="7" spans="1:13">
      <c r="I7" s="289" t="s">
        <v>990</v>
      </c>
      <c r="J7" s="290">
        <f t="shared" ref="J7:K7" si="3">SUM(J4:J6)</f>
        <v>0.66666666666666663</v>
      </c>
      <c r="K7" s="291">
        <f t="shared" si="3"/>
        <v>4500</v>
      </c>
    </row>
    <row r="8" spans="1:13">
      <c r="K8" s="262">
        <f>K7/I1</f>
        <v>8.4467386203660247E-2</v>
      </c>
    </row>
    <row r="9" spans="1:13">
      <c r="A9" s="360">
        <v>45817</v>
      </c>
    </row>
    <row r="10" spans="1:13">
      <c r="A10" s="209" t="s">
        <v>1135</v>
      </c>
      <c r="B10" s="210" t="s">
        <v>1119</v>
      </c>
      <c r="F10" s="227" t="s">
        <v>976</v>
      </c>
      <c r="G10" s="227" t="s">
        <v>977</v>
      </c>
      <c r="H10" s="228" t="s">
        <v>978</v>
      </c>
      <c r="I10" s="228" t="s">
        <v>979</v>
      </c>
      <c r="J10" s="227" t="s">
        <v>153</v>
      </c>
      <c r="K10" s="97" t="s">
        <v>980</v>
      </c>
    </row>
    <row r="11" spans="1:13">
      <c r="A11" s="211">
        <v>2</v>
      </c>
      <c r="B11" s="212">
        <v>1</v>
      </c>
      <c r="F11" s="123">
        <v>2</v>
      </c>
      <c r="G11" s="124">
        <v>1200</v>
      </c>
      <c r="H11" s="283">
        <f t="shared" ref="H11:H12" si="4">G11/F11</f>
        <v>600</v>
      </c>
      <c r="I11" s="124">
        <v>1</v>
      </c>
      <c r="J11" s="284">
        <f t="shared" ref="J11:J12" si="5">I11/3</f>
        <v>0.33333333333333331</v>
      </c>
      <c r="K11" s="285">
        <f t="shared" ref="K11:K12" si="6">G11*I11</f>
        <v>1200</v>
      </c>
    </row>
    <row r="12" spans="1:13">
      <c r="A12" s="211">
        <v>4</v>
      </c>
      <c r="B12" s="212">
        <v>1</v>
      </c>
      <c r="F12" s="126">
        <v>3</v>
      </c>
      <c r="G12" s="5">
        <v>2600</v>
      </c>
      <c r="H12" s="294">
        <f t="shared" si="4"/>
        <v>866.66666666666663</v>
      </c>
      <c r="I12" s="5">
        <v>1</v>
      </c>
      <c r="J12" s="91">
        <f t="shared" si="5"/>
        <v>0.33333333333333331</v>
      </c>
      <c r="K12" s="295">
        <f t="shared" si="6"/>
        <v>2600</v>
      </c>
    </row>
    <row r="13" spans="1:13">
      <c r="A13" s="211"/>
      <c r="B13" s="212"/>
      <c r="F13" s="163"/>
      <c r="G13" s="164"/>
      <c r="H13" s="164"/>
      <c r="I13" s="164"/>
      <c r="J13" s="287"/>
      <c r="K13" s="288"/>
    </row>
    <row r="14" spans="1:13">
      <c r="A14" s="214"/>
      <c r="B14" s="215">
        <v>2</v>
      </c>
      <c r="I14" s="289" t="s">
        <v>990</v>
      </c>
      <c r="J14" s="290">
        <f t="shared" ref="J14:K14" si="7">SUM(J11:J13)</f>
        <v>0.66666666666666663</v>
      </c>
      <c r="K14" s="291">
        <f t="shared" si="7"/>
        <v>3800</v>
      </c>
    </row>
    <row r="15" spans="1:13">
      <c r="A15" s="360">
        <v>45818</v>
      </c>
      <c r="K15" s="262" t="e">
        <f>K14/I8</f>
        <v>#DIV/0!</v>
      </c>
    </row>
    <row r="16" spans="1:13">
      <c r="A16" s="209" t="s">
        <v>1135</v>
      </c>
      <c r="B16" s="210" t="s">
        <v>1119</v>
      </c>
    </row>
    <row r="17" spans="1:2">
      <c r="A17" s="211">
        <v>1</v>
      </c>
      <c r="B17" s="212">
        <v>1</v>
      </c>
    </row>
    <row r="18" spans="1:2">
      <c r="A18" s="211">
        <v>4</v>
      </c>
      <c r="B18" s="212">
        <v>1</v>
      </c>
    </row>
    <row r="19" spans="1:2">
      <c r="A19" s="211"/>
      <c r="B19" s="212"/>
    </row>
    <row r="20" spans="1:2">
      <c r="A20" s="214"/>
      <c r="B20" s="215">
        <v>2</v>
      </c>
    </row>
  </sheetData>
  <hyperlinks>
    <hyperlink ref="M1" r:id="rId1" xr:uid="{00000000-0004-0000-1E00-000000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00FF"/>
    <outlinePr summaryBelow="0" summaryRight="0"/>
  </sheetPr>
  <dimension ref="A1:AD122"/>
  <sheetViews>
    <sheetView showGridLines="0" topLeftCell="A41" workbookViewId="0">
      <selection activeCell="F18" sqref="F18"/>
    </sheetView>
  </sheetViews>
  <sheetFormatPr defaultColWidth="12.6640625" defaultRowHeight="15.75" customHeight="1"/>
  <cols>
    <col min="13" max="13" width="14" customWidth="1"/>
  </cols>
  <sheetData>
    <row r="1" spans="1:30" ht="15.75" customHeight="1">
      <c r="A1" s="423" t="s">
        <v>1222</v>
      </c>
      <c r="B1" s="417"/>
      <c r="D1" s="445" t="s">
        <v>1197</v>
      </c>
      <c r="E1" s="419"/>
      <c r="F1" s="419"/>
      <c r="G1" s="419"/>
      <c r="H1" s="419"/>
      <c r="I1" s="419"/>
      <c r="J1" s="417"/>
      <c r="R1" s="241" t="s">
        <v>984</v>
      </c>
      <c r="S1" s="241" t="s">
        <v>1198</v>
      </c>
      <c r="T1" s="241" t="s">
        <v>1051</v>
      </c>
      <c r="U1" s="241" t="s">
        <v>1207</v>
      </c>
      <c r="V1" s="241" t="s">
        <v>1208</v>
      </c>
      <c r="W1" s="241" t="s">
        <v>1209</v>
      </c>
      <c r="X1" s="241" t="s">
        <v>1240</v>
      </c>
      <c r="Y1" s="241" t="s">
        <v>1241</v>
      </c>
      <c r="Z1" s="241" t="s">
        <v>1242</v>
      </c>
      <c r="AA1" s="241" t="s">
        <v>1243</v>
      </c>
      <c r="AB1" s="241" t="s">
        <v>1210</v>
      </c>
      <c r="AC1" s="241" t="s">
        <v>1211</v>
      </c>
      <c r="AD1" s="241" t="s">
        <v>991</v>
      </c>
    </row>
    <row r="2" spans="1:30" ht="15.75" customHeight="1">
      <c r="A2" s="277" t="s">
        <v>1123</v>
      </c>
      <c r="B2" s="278" t="s">
        <v>1065</v>
      </c>
      <c r="D2" s="97" t="s">
        <v>976</v>
      </c>
      <c r="E2" s="97" t="s">
        <v>977</v>
      </c>
      <c r="F2" s="299" t="s">
        <v>978</v>
      </c>
      <c r="G2" s="299" t="s">
        <v>979</v>
      </c>
      <c r="H2" s="97" t="s">
        <v>153</v>
      </c>
      <c r="I2" s="97" t="s">
        <v>980</v>
      </c>
      <c r="J2" s="261" t="s">
        <v>981</v>
      </c>
      <c r="M2" s="289" t="s">
        <v>982</v>
      </c>
      <c r="N2" s="316" t="s">
        <v>1198</v>
      </c>
    </row>
    <row r="3" spans="1:30" ht="13.2">
      <c r="A3" s="281">
        <v>2</v>
      </c>
      <c r="B3" s="282">
        <v>1</v>
      </c>
      <c r="D3" s="302">
        <v>15</v>
      </c>
      <c r="E3" s="303">
        <v>2700</v>
      </c>
      <c r="F3" s="304">
        <f t="shared" ref="F3:F5" si="0">E3/D3</f>
        <v>180</v>
      </c>
      <c r="G3" s="303">
        <v>2</v>
      </c>
      <c r="H3" s="305">
        <f t="shared" ref="H3:H5" si="1">G3/$B$16</f>
        <v>0.125</v>
      </c>
      <c r="I3" s="291">
        <f t="shared" ref="I3:I5" si="2">E3*G3</f>
        <v>5400</v>
      </c>
      <c r="J3" s="306"/>
      <c r="M3" s="140" t="s">
        <v>986</v>
      </c>
      <c r="N3" s="143">
        <f>HLOOKUP(N2,'выгрузка НиНо'!$B$1:$N$3,2,0)</f>
        <v>2144.8470590000002</v>
      </c>
    </row>
    <row r="4" spans="1:30" ht="13.2">
      <c r="A4" s="281">
        <v>5</v>
      </c>
      <c r="B4" s="282">
        <v>1</v>
      </c>
      <c r="D4" s="302">
        <v>20</v>
      </c>
      <c r="E4" s="303">
        <v>4000</v>
      </c>
      <c r="F4" s="304">
        <f t="shared" si="0"/>
        <v>200</v>
      </c>
      <c r="G4" s="303">
        <v>1</v>
      </c>
      <c r="H4" s="305">
        <f t="shared" si="1"/>
        <v>6.25E-2</v>
      </c>
      <c r="I4" s="291">
        <f t="shared" si="2"/>
        <v>4000</v>
      </c>
      <c r="J4" s="307"/>
      <c r="M4" s="3" t="s">
        <v>987</v>
      </c>
      <c r="N4" s="144">
        <f>N3/10</f>
        <v>214.48470590000002</v>
      </c>
    </row>
    <row r="5" spans="1:30" ht="13.2">
      <c r="A5" s="281">
        <v>6</v>
      </c>
      <c r="B5" s="282">
        <v>1</v>
      </c>
      <c r="D5" s="302">
        <v>25</v>
      </c>
      <c r="E5" s="303">
        <v>6000</v>
      </c>
      <c r="F5" s="304">
        <f t="shared" si="0"/>
        <v>240</v>
      </c>
      <c r="G5" s="303">
        <v>1</v>
      </c>
      <c r="H5" s="305">
        <f t="shared" si="1"/>
        <v>6.25E-2</v>
      </c>
      <c r="I5" s="291">
        <f t="shared" si="2"/>
        <v>6000</v>
      </c>
      <c r="J5" s="308"/>
      <c r="M5" s="3" t="s">
        <v>988</v>
      </c>
      <c r="N5" s="143">
        <f>HLOOKUP(N2,'выгрузка НиНо'!$B$1:$N$3,3,0)</f>
        <v>218774.39999999999</v>
      </c>
    </row>
    <row r="6" spans="1:30" ht="13.2">
      <c r="A6" s="281">
        <v>7</v>
      </c>
      <c r="B6" s="282">
        <v>1</v>
      </c>
      <c r="G6" s="289" t="s">
        <v>990</v>
      </c>
      <c r="H6" s="290">
        <f t="shared" ref="H6:I6" si="3">SUM(H3:H5)</f>
        <v>0.25</v>
      </c>
      <c r="I6" s="291">
        <f t="shared" si="3"/>
        <v>15400</v>
      </c>
      <c r="J6" s="309">
        <f>I6/$N$5</f>
        <v>7.0392148258662801E-2</v>
      </c>
    </row>
    <row r="7" spans="1:30" ht="13.8">
      <c r="A7" s="281">
        <v>8</v>
      </c>
      <c r="B7" s="282">
        <v>2</v>
      </c>
      <c r="M7" s="423" t="s">
        <v>1223</v>
      </c>
      <c r="N7" s="419"/>
      <c r="O7" s="419"/>
      <c r="P7" s="419"/>
      <c r="Q7" s="419"/>
      <c r="R7" s="419"/>
      <c r="S7" s="419"/>
      <c r="T7" s="419"/>
      <c r="U7" s="419"/>
      <c r="V7" s="419"/>
      <c r="W7" s="419"/>
      <c r="X7" s="419"/>
      <c r="Y7" s="419"/>
      <c r="Z7" s="417"/>
    </row>
    <row r="8" spans="1:30" ht="13.8">
      <c r="A8" s="281">
        <v>9</v>
      </c>
      <c r="B8" s="282">
        <v>2</v>
      </c>
      <c r="D8" s="423" t="s">
        <v>1199</v>
      </c>
      <c r="E8" s="419"/>
      <c r="F8" s="419"/>
      <c r="G8" s="419"/>
      <c r="H8" s="419"/>
      <c r="I8" s="419"/>
      <c r="J8" s="417"/>
    </row>
    <row r="9" spans="1:30" ht="26.4">
      <c r="A9" s="281">
        <v>10</v>
      </c>
      <c r="B9" s="282">
        <v>1</v>
      </c>
      <c r="D9" s="227" t="s">
        <v>976</v>
      </c>
      <c r="E9" s="227" t="s">
        <v>977</v>
      </c>
      <c r="F9" s="228" t="s">
        <v>978</v>
      </c>
      <c r="G9" s="228" t="s">
        <v>979</v>
      </c>
      <c r="H9" s="227" t="s">
        <v>153</v>
      </c>
      <c r="I9" s="97" t="s">
        <v>980</v>
      </c>
      <c r="J9" s="261" t="s">
        <v>981</v>
      </c>
    </row>
    <row r="10" spans="1:30" ht="13.2">
      <c r="A10" s="281">
        <v>11</v>
      </c>
      <c r="B10" s="282">
        <v>1</v>
      </c>
      <c r="D10" s="302">
        <v>18</v>
      </c>
      <c r="E10" s="303">
        <v>3500</v>
      </c>
      <c r="F10" s="304">
        <f t="shared" ref="F10:F12" si="4">E10/D10</f>
        <v>194.44444444444446</v>
      </c>
      <c r="G10" s="303">
        <v>2</v>
      </c>
      <c r="H10" s="305">
        <f t="shared" ref="H10:H12" si="5">G10/$B$16</f>
        <v>0.125</v>
      </c>
      <c r="I10" s="291">
        <f t="shared" ref="I10:I12" si="6">E10*G10</f>
        <v>7000</v>
      </c>
      <c r="J10" s="306"/>
    </row>
    <row r="11" spans="1:30" ht="13.2">
      <c r="A11" s="281">
        <v>14</v>
      </c>
      <c r="B11" s="282">
        <v>2</v>
      </c>
      <c r="D11" s="302">
        <v>23</v>
      </c>
      <c r="E11" s="303">
        <v>5000</v>
      </c>
      <c r="F11" s="304">
        <f t="shared" si="4"/>
        <v>217.39130434782609</v>
      </c>
      <c r="G11" s="303">
        <v>0</v>
      </c>
      <c r="H11" s="305">
        <f t="shared" si="5"/>
        <v>0</v>
      </c>
      <c r="I11" s="291">
        <f t="shared" si="6"/>
        <v>0</v>
      </c>
      <c r="J11" s="307"/>
    </row>
    <row r="12" spans="1:30" ht="13.2">
      <c r="A12" s="281">
        <v>15</v>
      </c>
      <c r="B12" s="282">
        <v>1</v>
      </c>
      <c r="D12" s="302">
        <v>28</v>
      </c>
      <c r="E12" s="303">
        <v>6500</v>
      </c>
      <c r="F12" s="304">
        <f t="shared" si="4"/>
        <v>232.14285714285714</v>
      </c>
      <c r="G12" s="303">
        <v>1</v>
      </c>
      <c r="H12" s="305">
        <f t="shared" si="5"/>
        <v>6.25E-2</v>
      </c>
      <c r="I12" s="291">
        <f t="shared" si="6"/>
        <v>6500</v>
      </c>
      <c r="J12" s="308"/>
    </row>
    <row r="13" spans="1:30" ht="13.2">
      <c r="A13" s="281">
        <v>18</v>
      </c>
      <c r="B13" s="282">
        <v>1</v>
      </c>
      <c r="G13" s="289" t="s">
        <v>990</v>
      </c>
      <c r="H13" s="290">
        <f t="shared" ref="H13:I13" si="7">SUM(H10:H12)</f>
        <v>0.1875</v>
      </c>
      <c r="I13" s="291">
        <f t="shared" si="7"/>
        <v>13500</v>
      </c>
      <c r="J13" s="309">
        <f>I13/$N$5</f>
        <v>6.1707402694282328E-2</v>
      </c>
    </row>
    <row r="14" spans="1:30" ht="13.2">
      <c r="A14" s="281">
        <v>21</v>
      </c>
      <c r="B14" s="282">
        <v>1</v>
      </c>
    </row>
    <row r="15" spans="1:30" ht="13.2">
      <c r="A15" s="281">
        <v>34</v>
      </c>
      <c r="B15" s="282">
        <v>1</v>
      </c>
    </row>
    <row r="16" spans="1:30" ht="13.2">
      <c r="A16" s="292" t="s">
        <v>127</v>
      </c>
      <c r="B16" s="293">
        <v>16</v>
      </c>
    </row>
    <row r="18" spans="1:26" ht="13.2">
      <c r="K18" s="8">
        <v>200000</v>
      </c>
      <c r="L18" s="8">
        <v>8285000</v>
      </c>
    </row>
    <row r="19" spans="1:26" ht="13.2">
      <c r="L19" s="7">
        <f>K18/L18</f>
        <v>2.4140012070006035E-2</v>
      </c>
    </row>
    <row r="23" spans="1:26" ht="13.8">
      <c r="A23" s="423" t="s">
        <v>1224</v>
      </c>
      <c r="B23" s="417"/>
      <c r="D23" s="436" t="s">
        <v>1225</v>
      </c>
      <c r="E23" s="419"/>
      <c r="F23" s="419"/>
      <c r="G23" s="419"/>
      <c r="H23" s="419"/>
      <c r="I23" s="419"/>
      <c r="J23" s="417"/>
    </row>
    <row r="24" spans="1:26" ht="27">
      <c r="A24" s="361" t="s">
        <v>1123</v>
      </c>
      <c r="B24" s="362" t="s">
        <v>1065</v>
      </c>
      <c r="D24" s="97" t="s">
        <v>976</v>
      </c>
      <c r="E24" s="97" t="s">
        <v>977</v>
      </c>
      <c r="F24" s="299" t="s">
        <v>978</v>
      </c>
      <c r="G24" s="299" t="s">
        <v>979</v>
      </c>
      <c r="H24" s="97" t="s">
        <v>153</v>
      </c>
      <c r="I24" s="97" t="s">
        <v>980</v>
      </c>
      <c r="J24" s="261" t="s">
        <v>981</v>
      </c>
      <c r="M24" s="289" t="s">
        <v>982</v>
      </c>
      <c r="N24" s="316" t="s">
        <v>1209</v>
      </c>
    </row>
    <row r="25" spans="1:26" ht="13.2">
      <c r="A25" s="363">
        <v>1</v>
      </c>
      <c r="B25" s="364">
        <v>2</v>
      </c>
      <c r="D25" s="302">
        <v>15</v>
      </c>
      <c r="E25" s="303">
        <v>2500</v>
      </c>
      <c r="F25" s="304">
        <f t="shared" ref="F25:F27" si="8">E25/D25</f>
        <v>166.66666666666666</v>
      </c>
      <c r="G25" s="303">
        <v>2</v>
      </c>
      <c r="H25" s="305">
        <f t="shared" ref="H25:H27" si="9">G25/$B$35</f>
        <v>0.14285714285714285</v>
      </c>
      <c r="I25" s="291">
        <f t="shared" ref="I25:I27" si="10">E25*G25</f>
        <v>5000</v>
      </c>
      <c r="J25" s="306"/>
      <c r="M25" s="140" t="s">
        <v>986</v>
      </c>
      <c r="N25" s="143">
        <f>HLOOKUP(N24,'выгрузка НиНо'!$B$1:$N$3,2,0)</f>
        <v>2763.2966289999999</v>
      </c>
    </row>
    <row r="26" spans="1:26" ht="13.2">
      <c r="A26" s="365">
        <v>2</v>
      </c>
      <c r="B26" s="282">
        <v>2</v>
      </c>
      <c r="D26" s="302">
        <v>20</v>
      </c>
      <c r="E26" s="303">
        <v>4000</v>
      </c>
      <c r="F26" s="304">
        <f t="shared" si="8"/>
        <v>200</v>
      </c>
      <c r="G26" s="303">
        <v>1</v>
      </c>
      <c r="H26" s="305">
        <f t="shared" si="9"/>
        <v>7.1428571428571425E-2</v>
      </c>
      <c r="I26" s="291">
        <f t="shared" si="10"/>
        <v>4000</v>
      </c>
      <c r="J26" s="307"/>
      <c r="M26" s="3" t="s">
        <v>987</v>
      </c>
      <c r="N26" s="144">
        <f>N25/10</f>
        <v>276.32966290000002</v>
      </c>
    </row>
    <row r="27" spans="1:26" ht="13.2">
      <c r="A27" s="365">
        <v>3</v>
      </c>
      <c r="B27" s="282">
        <v>2</v>
      </c>
      <c r="D27" s="302">
        <v>25</v>
      </c>
      <c r="E27" s="303">
        <v>6500</v>
      </c>
      <c r="F27" s="304">
        <f t="shared" si="8"/>
        <v>260</v>
      </c>
      <c r="G27" s="303">
        <v>3</v>
      </c>
      <c r="H27" s="305">
        <f t="shared" si="9"/>
        <v>0.21428571428571427</v>
      </c>
      <c r="I27" s="291">
        <f t="shared" si="10"/>
        <v>19500</v>
      </c>
      <c r="J27" s="308"/>
      <c r="M27" s="3" t="s">
        <v>988</v>
      </c>
      <c r="N27" s="143">
        <f>HLOOKUP(N24,'выгрузка НиНо'!$B$1:$N$3,3,0)</f>
        <v>491866.8</v>
      </c>
    </row>
    <row r="28" spans="1:26" ht="13.2">
      <c r="A28" s="365">
        <v>11</v>
      </c>
      <c r="B28" s="282">
        <v>2</v>
      </c>
      <c r="G28" s="289" t="s">
        <v>990</v>
      </c>
      <c r="H28" s="290">
        <f t="shared" ref="H28:I28" si="11">SUM(H25:H27)</f>
        <v>0.42857142857142855</v>
      </c>
      <c r="I28" s="291">
        <f t="shared" si="11"/>
        <v>28500</v>
      </c>
      <c r="J28" s="309">
        <f>I28/$N$27</f>
        <v>5.7942516144614764E-2</v>
      </c>
    </row>
    <row r="29" spans="1:26" ht="13.8">
      <c r="A29" s="365">
        <v>12</v>
      </c>
      <c r="B29" s="282">
        <v>1</v>
      </c>
      <c r="M29" s="423" t="s">
        <v>1227</v>
      </c>
      <c r="N29" s="419"/>
      <c r="O29" s="419"/>
      <c r="P29" s="419"/>
      <c r="Q29" s="419"/>
      <c r="R29" s="419"/>
      <c r="S29" s="419"/>
      <c r="T29" s="419"/>
      <c r="U29" s="419"/>
      <c r="V29" s="419"/>
      <c r="W29" s="419"/>
      <c r="X29" s="419"/>
      <c r="Y29" s="419"/>
      <c r="Z29" s="417"/>
    </row>
    <row r="30" spans="1:26" ht="13.8">
      <c r="A30" s="365">
        <v>14</v>
      </c>
      <c r="B30" s="282">
        <v>1</v>
      </c>
      <c r="D30" s="423" t="s">
        <v>1226</v>
      </c>
      <c r="E30" s="419"/>
      <c r="F30" s="419"/>
      <c r="G30" s="419"/>
      <c r="H30" s="419"/>
      <c r="I30" s="419"/>
      <c r="J30" s="417"/>
    </row>
    <row r="31" spans="1:26" ht="26.4">
      <c r="A31" s="365">
        <v>16</v>
      </c>
      <c r="B31" s="282">
        <v>1</v>
      </c>
      <c r="D31" s="227" t="s">
        <v>976</v>
      </c>
      <c r="E31" s="227" t="s">
        <v>977</v>
      </c>
      <c r="F31" s="228" t="s">
        <v>978</v>
      </c>
      <c r="G31" s="228" t="s">
        <v>979</v>
      </c>
      <c r="H31" s="227" t="s">
        <v>153</v>
      </c>
      <c r="I31" s="97" t="s">
        <v>980</v>
      </c>
      <c r="J31" s="261" t="s">
        <v>981</v>
      </c>
    </row>
    <row r="32" spans="1:26" ht="13.2">
      <c r="A32" s="365">
        <v>26</v>
      </c>
      <c r="B32" s="282">
        <v>1</v>
      </c>
      <c r="D32" s="302">
        <v>15</v>
      </c>
      <c r="E32" s="303">
        <v>2500</v>
      </c>
      <c r="F32" s="304">
        <f t="shared" ref="F32:F34" si="12">E32/D32</f>
        <v>166.66666666666666</v>
      </c>
      <c r="G32" s="303"/>
      <c r="H32" s="305">
        <f t="shared" ref="H32:H34" si="13">G32/$B$35</f>
        <v>0</v>
      </c>
      <c r="I32" s="291">
        <f t="shared" ref="I32:I34" si="14">E32*G32</f>
        <v>0</v>
      </c>
      <c r="J32" s="306"/>
    </row>
    <row r="33" spans="1:10" ht="13.2">
      <c r="A33" s="365">
        <v>31</v>
      </c>
      <c r="B33" s="282">
        <v>1</v>
      </c>
      <c r="D33" s="302">
        <v>20</v>
      </c>
      <c r="E33" s="303">
        <v>4000</v>
      </c>
      <c r="F33" s="304">
        <f t="shared" si="12"/>
        <v>200</v>
      </c>
      <c r="G33" s="303"/>
      <c r="H33" s="305">
        <f t="shared" si="13"/>
        <v>0</v>
      </c>
      <c r="I33" s="291">
        <f t="shared" si="14"/>
        <v>0</v>
      </c>
      <c r="J33" s="307"/>
    </row>
    <row r="34" spans="1:10" ht="13.2">
      <c r="A34" s="366">
        <v>44</v>
      </c>
      <c r="B34" s="344">
        <v>1</v>
      </c>
      <c r="D34" s="302">
        <v>25</v>
      </c>
      <c r="E34" s="303">
        <v>6000</v>
      </c>
      <c r="F34" s="304">
        <f t="shared" si="12"/>
        <v>240</v>
      </c>
      <c r="G34" s="303"/>
      <c r="H34" s="305">
        <f t="shared" si="13"/>
        <v>0</v>
      </c>
      <c r="I34" s="291">
        <f t="shared" si="14"/>
        <v>0</v>
      </c>
      <c r="J34" s="308"/>
    </row>
    <row r="35" spans="1:10" ht="13.2">
      <c r="A35" s="367" t="s">
        <v>127</v>
      </c>
      <c r="B35" s="368">
        <v>14</v>
      </c>
      <c r="G35" s="289" t="s">
        <v>990</v>
      </c>
      <c r="H35" s="290">
        <f t="shared" ref="H35:I35" si="15">SUM(H32:H34)</f>
        <v>0</v>
      </c>
      <c r="I35" s="291">
        <f t="shared" si="15"/>
        <v>0</v>
      </c>
      <c r="J35" s="309">
        <f>I35/$N$27</f>
        <v>0</v>
      </c>
    </row>
    <row r="37" spans="1:10" ht="13.8">
      <c r="D37" s="423" t="s">
        <v>1228</v>
      </c>
      <c r="E37" s="419"/>
      <c r="F37" s="419"/>
      <c r="G37" s="419"/>
      <c r="H37" s="419"/>
      <c r="I37" s="419"/>
      <c r="J37" s="417"/>
    </row>
    <row r="38" spans="1:10" ht="26.4">
      <c r="D38" s="227" t="s">
        <v>976</v>
      </c>
      <c r="E38" s="227" t="s">
        <v>977</v>
      </c>
      <c r="F38" s="228" t="s">
        <v>978</v>
      </c>
      <c r="G38" s="228" t="s">
        <v>979</v>
      </c>
      <c r="H38" s="227" t="s">
        <v>153</v>
      </c>
      <c r="I38" s="97" t="s">
        <v>980</v>
      </c>
      <c r="J38" s="261" t="s">
        <v>981</v>
      </c>
    </row>
    <row r="39" spans="1:10" ht="13.2">
      <c r="D39" s="302">
        <v>20</v>
      </c>
      <c r="E39" s="303">
        <v>3500</v>
      </c>
      <c r="F39" s="304">
        <f t="shared" ref="F39:F41" si="16">E39/D39</f>
        <v>175</v>
      </c>
      <c r="G39" s="303"/>
      <c r="H39" s="305">
        <f t="shared" ref="H39:H41" si="17">G39/$B$35</f>
        <v>0</v>
      </c>
      <c r="I39" s="291">
        <f t="shared" ref="I39:I41" si="18">E39*G39</f>
        <v>0</v>
      </c>
      <c r="J39" s="306"/>
    </row>
    <row r="40" spans="1:10" ht="13.2">
      <c r="D40" s="302">
        <v>25</v>
      </c>
      <c r="E40" s="303">
        <v>5000</v>
      </c>
      <c r="F40" s="304">
        <f t="shared" si="16"/>
        <v>200</v>
      </c>
      <c r="G40" s="303"/>
      <c r="H40" s="305">
        <f t="shared" si="17"/>
        <v>0</v>
      </c>
      <c r="I40" s="291">
        <f t="shared" si="18"/>
        <v>0</v>
      </c>
      <c r="J40" s="307"/>
    </row>
    <row r="41" spans="1:10" ht="13.2">
      <c r="D41" s="302">
        <v>30</v>
      </c>
      <c r="E41" s="303">
        <v>7000</v>
      </c>
      <c r="F41" s="304">
        <f t="shared" si="16"/>
        <v>233.33333333333334</v>
      </c>
      <c r="G41" s="303"/>
      <c r="H41" s="305">
        <f t="shared" si="17"/>
        <v>0</v>
      </c>
      <c r="I41" s="291">
        <f t="shared" si="18"/>
        <v>0</v>
      </c>
      <c r="J41" s="308"/>
    </row>
    <row r="42" spans="1:10" ht="13.2">
      <c r="G42" s="289" t="s">
        <v>990</v>
      </c>
      <c r="H42" s="290">
        <f t="shared" ref="H42:I42" si="19">SUM(H39:H41)</f>
        <v>0</v>
      </c>
      <c r="I42" s="291">
        <f t="shared" si="19"/>
        <v>0</v>
      </c>
      <c r="J42" s="309">
        <f>I42/$N$27</f>
        <v>0</v>
      </c>
    </row>
    <row r="48" spans="1:10" ht="13.2">
      <c r="A48" s="209" t="s">
        <v>1123</v>
      </c>
      <c r="B48" s="210" t="s">
        <v>1065</v>
      </c>
    </row>
    <row r="49" spans="1:13" ht="13.8">
      <c r="A49" s="211">
        <v>2</v>
      </c>
      <c r="B49" s="212">
        <v>1</v>
      </c>
      <c r="D49" s="423" t="s">
        <v>1197</v>
      </c>
      <c r="E49" s="419"/>
      <c r="F49" s="419"/>
      <c r="G49" s="419"/>
      <c r="H49" s="419"/>
      <c r="I49" s="419"/>
      <c r="J49" s="417"/>
    </row>
    <row r="50" spans="1:13" ht="27">
      <c r="A50" s="211">
        <v>5</v>
      </c>
      <c r="B50" s="212">
        <v>1</v>
      </c>
      <c r="D50" s="227" t="s">
        <v>976</v>
      </c>
      <c r="E50" s="227" t="s">
        <v>977</v>
      </c>
      <c r="F50" s="228" t="s">
        <v>978</v>
      </c>
      <c r="G50" s="228" t="s">
        <v>979</v>
      </c>
      <c r="H50" s="227" t="s">
        <v>153</v>
      </c>
      <c r="I50" s="97" t="s">
        <v>980</v>
      </c>
      <c r="J50" s="261" t="s">
        <v>981</v>
      </c>
      <c r="L50" s="289" t="s">
        <v>982</v>
      </c>
      <c r="M50" s="316" t="s">
        <v>1198</v>
      </c>
    </row>
    <row r="51" spans="1:13" ht="13.2">
      <c r="A51" s="211">
        <v>6</v>
      </c>
      <c r="B51" s="212">
        <v>1</v>
      </c>
      <c r="D51" s="302">
        <v>10</v>
      </c>
      <c r="E51" s="303">
        <v>2000</v>
      </c>
      <c r="F51" s="304">
        <f t="shared" ref="F51:F53" si="20">E51/D51</f>
        <v>200</v>
      </c>
      <c r="G51" s="303">
        <v>4</v>
      </c>
      <c r="H51" s="305">
        <f t="shared" ref="H51:H53" si="21">G51/$B$62</f>
        <v>0.25</v>
      </c>
      <c r="I51" s="291">
        <f t="shared" ref="I51:I53" si="22">E51*G51</f>
        <v>8000</v>
      </c>
      <c r="J51" s="306"/>
      <c r="L51" s="140" t="s">
        <v>986</v>
      </c>
      <c r="M51" s="143">
        <f>HLOOKUP(M50,'выгрузка НиНо'!$B$1:$N$3,2,0)</f>
        <v>2144.8470590000002</v>
      </c>
    </row>
    <row r="52" spans="1:13" ht="13.2">
      <c r="A52" s="211">
        <v>7</v>
      </c>
      <c r="B52" s="212">
        <v>1</v>
      </c>
      <c r="D52" s="302">
        <v>15</v>
      </c>
      <c r="E52" s="303">
        <v>3400</v>
      </c>
      <c r="F52" s="304">
        <f t="shared" si="20"/>
        <v>226.66666666666666</v>
      </c>
      <c r="G52" s="303">
        <v>2</v>
      </c>
      <c r="H52" s="305">
        <f t="shared" si="21"/>
        <v>0.125</v>
      </c>
      <c r="I52" s="291">
        <f t="shared" si="22"/>
        <v>6800</v>
      </c>
      <c r="J52" s="307"/>
      <c r="L52" s="3" t="s">
        <v>987</v>
      </c>
      <c r="M52" s="144">
        <f>M51/10</f>
        <v>214.48470590000002</v>
      </c>
    </row>
    <row r="53" spans="1:13" ht="13.2">
      <c r="A53" s="211">
        <v>8</v>
      </c>
      <c r="B53" s="212">
        <v>2</v>
      </c>
      <c r="D53" s="302">
        <v>20</v>
      </c>
      <c r="E53" s="303">
        <v>5000</v>
      </c>
      <c r="F53" s="304">
        <f t="shared" si="20"/>
        <v>250</v>
      </c>
      <c r="G53" s="303">
        <v>2</v>
      </c>
      <c r="H53" s="305">
        <f t="shared" si="21"/>
        <v>0.125</v>
      </c>
      <c r="I53" s="291">
        <f t="shared" si="22"/>
        <v>10000</v>
      </c>
      <c r="J53" s="308"/>
      <c r="L53" s="3" t="s">
        <v>988</v>
      </c>
      <c r="M53" s="143">
        <f>HLOOKUP(M50,'выгрузка НиНо'!$B$1:$N$3,3,0)</f>
        <v>218774.39999999999</v>
      </c>
    </row>
    <row r="54" spans="1:13" ht="13.2">
      <c r="A54" s="211">
        <v>9</v>
      </c>
      <c r="B54" s="212">
        <v>2</v>
      </c>
      <c r="G54" s="289" t="s">
        <v>990</v>
      </c>
      <c r="H54" s="290">
        <f t="shared" ref="H54:I54" si="23">SUM(H51:H53)</f>
        <v>0.5</v>
      </c>
      <c r="I54" s="291">
        <f t="shared" si="23"/>
        <v>24800</v>
      </c>
      <c r="J54" s="309">
        <f>I54/$M$53</f>
        <v>0.11335878420875568</v>
      </c>
    </row>
    <row r="55" spans="1:13" ht="13.2">
      <c r="A55" s="211">
        <v>10</v>
      </c>
      <c r="B55" s="212">
        <v>1</v>
      </c>
    </row>
    <row r="56" spans="1:13" ht="13.8">
      <c r="A56" s="211">
        <v>11</v>
      </c>
      <c r="B56" s="212">
        <v>1</v>
      </c>
      <c r="D56" s="423" t="s">
        <v>1197</v>
      </c>
      <c r="E56" s="419"/>
      <c r="F56" s="419"/>
      <c r="G56" s="419"/>
      <c r="H56" s="419"/>
      <c r="I56" s="419"/>
      <c r="J56" s="417"/>
    </row>
    <row r="57" spans="1:13" ht="26.4">
      <c r="A57" s="211">
        <v>14</v>
      </c>
      <c r="B57" s="212">
        <v>2</v>
      </c>
      <c r="D57" s="227" t="s">
        <v>976</v>
      </c>
      <c r="E57" s="227" t="s">
        <v>977</v>
      </c>
      <c r="F57" s="228" t="s">
        <v>978</v>
      </c>
      <c r="G57" s="228" t="s">
        <v>979</v>
      </c>
      <c r="H57" s="227" t="s">
        <v>153</v>
      </c>
      <c r="I57" s="97" t="s">
        <v>980</v>
      </c>
      <c r="J57" s="261" t="s">
        <v>981</v>
      </c>
    </row>
    <row r="58" spans="1:13" ht="13.2">
      <c r="A58" s="211">
        <v>15</v>
      </c>
      <c r="B58" s="212">
        <v>1</v>
      </c>
      <c r="D58" s="302">
        <v>10</v>
      </c>
      <c r="E58" s="303">
        <v>2000</v>
      </c>
      <c r="F58" s="304">
        <f t="shared" ref="F58:F60" si="24">E58/D58</f>
        <v>200</v>
      </c>
      <c r="G58" s="303">
        <v>4</v>
      </c>
      <c r="H58" s="305">
        <f t="shared" ref="H58:H60" si="25">G58/$B$62</f>
        <v>0.25</v>
      </c>
      <c r="I58" s="291">
        <f t="shared" ref="I58:I60" si="26">E58*G58</f>
        <v>8000</v>
      </c>
      <c r="J58" s="306"/>
    </row>
    <row r="59" spans="1:13" ht="13.2">
      <c r="A59" s="211">
        <v>18</v>
      </c>
      <c r="B59" s="212">
        <v>1</v>
      </c>
      <c r="D59" s="302">
        <v>15</v>
      </c>
      <c r="E59" s="303">
        <v>3400</v>
      </c>
      <c r="F59" s="304">
        <f t="shared" si="24"/>
        <v>226.66666666666666</v>
      </c>
      <c r="G59" s="303">
        <v>2</v>
      </c>
      <c r="H59" s="305">
        <f t="shared" si="25"/>
        <v>0.125</v>
      </c>
      <c r="I59" s="291">
        <f t="shared" si="26"/>
        <v>6800</v>
      </c>
      <c r="J59" s="307"/>
    </row>
    <row r="60" spans="1:13" ht="13.2">
      <c r="A60" s="211">
        <v>21</v>
      </c>
      <c r="B60" s="212">
        <v>1</v>
      </c>
      <c r="D60" s="302">
        <v>20</v>
      </c>
      <c r="E60" s="303">
        <v>5000</v>
      </c>
      <c r="F60" s="304">
        <f t="shared" si="24"/>
        <v>250</v>
      </c>
      <c r="G60" s="303">
        <v>2</v>
      </c>
      <c r="H60" s="305">
        <f t="shared" si="25"/>
        <v>0.125</v>
      </c>
      <c r="I60" s="291">
        <f t="shared" si="26"/>
        <v>10000</v>
      </c>
      <c r="J60" s="308"/>
    </row>
    <row r="61" spans="1:13" ht="13.2">
      <c r="A61" s="211">
        <v>34</v>
      </c>
      <c r="B61" s="212">
        <v>1</v>
      </c>
      <c r="G61" s="289" t="s">
        <v>990</v>
      </c>
      <c r="H61" s="290">
        <f t="shared" ref="H61:I61" si="27">SUM(H58:H60)</f>
        <v>0.5</v>
      </c>
      <c r="I61" s="291">
        <f t="shared" si="27"/>
        <v>24800</v>
      </c>
      <c r="J61" s="309">
        <f>I61/$M$53</f>
        <v>0.11335878420875568</v>
      </c>
    </row>
    <row r="62" spans="1:13" ht="13.2">
      <c r="A62" s="214" t="s">
        <v>127</v>
      </c>
      <c r="B62" s="215">
        <v>16</v>
      </c>
    </row>
    <row r="70" spans="1:14" ht="15.6">
      <c r="A70" s="209" t="s">
        <v>1123</v>
      </c>
      <c r="B70" s="210" t="s">
        <v>1065</v>
      </c>
      <c r="D70" s="423" t="s">
        <v>1203</v>
      </c>
      <c r="E70" s="419"/>
      <c r="F70" s="419"/>
      <c r="G70" s="419"/>
      <c r="H70" s="419"/>
      <c r="I70" s="419"/>
      <c r="J70" s="417"/>
      <c r="M70" s="289" t="s">
        <v>982</v>
      </c>
      <c r="N70" s="316" t="s">
        <v>1051</v>
      </c>
    </row>
    <row r="71" spans="1:14" ht="26.4">
      <c r="A71" s="211">
        <v>3</v>
      </c>
      <c r="B71" s="212">
        <v>1</v>
      </c>
      <c r="D71" s="227" t="s">
        <v>976</v>
      </c>
      <c r="E71" s="227" t="s">
        <v>977</v>
      </c>
      <c r="F71" s="228" t="s">
        <v>978</v>
      </c>
      <c r="G71" s="228" t="s">
        <v>979</v>
      </c>
      <c r="H71" s="227" t="s">
        <v>153</v>
      </c>
      <c r="I71" s="97" t="s">
        <v>980</v>
      </c>
      <c r="J71" s="261" t="s">
        <v>981</v>
      </c>
      <c r="M71" s="140" t="s">
        <v>986</v>
      </c>
      <c r="N71" s="143">
        <f>HLOOKUP(N70,'выгрузка НиНо'!$B$1:$N$3,2,0)</f>
        <v>2358.5103450000001</v>
      </c>
    </row>
    <row r="72" spans="1:14" ht="13.2">
      <c r="A72" s="211">
        <v>5</v>
      </c>
      <c r="B72" s="212">
        <v>1</v>
      </c>
      <c r="D72" s="302">
        <v>10</v>
      </c>
      <c r="E72" s="303">
        <v>2500</v>
      </c>
      <c r="F72" s="304">
        <f t="shared" ref="F72:F74" si="28">E72/D72</f>
        <v>250</v>
      </c>
      <c r="G72" s="303"/>
      <c r="H72" s="305">
        <f t="shared" ref="H72:H74" si="29">G72/$B$83</f>
        <v>0</v>
      </c>
      <c r="I72" s="291">
        <f t="shared" ref="I72:I74" si="30">E72*G72</f>
        <v>0</v>
      </c>
      <c r="J72" s="306"/>
      <c r="M72" s="3" t="s">
        <v>987</v>
      </c>
      <c r="N72" s="144">
        <f>N71/10</f>
        <v>235.85103450000003</v>
      </c>
    </row>
    <row r="73" spans="1:14" ht="13.2">
      <c r="A73" s="211">
        <v>13</v>
      </c>
      <c r="B73" s="212">
        <v>1</v>
      </c>
      <c r="D73" s="302">
        <v>15</v>
      </c>
      <c r="E73" s="303">
        <v>4000</v>
      </c>
      <c r="F73" s="304">
        <f t="shared" si="28"/>
        <v>266.66666666666669</v>
      </c>
      <c r="G73" s="303"/>
      <c r="H73" s="305">
        <f t="shared" si="29"/>
        <v>0</v>
      </c>
      <c r="I73" s="291">
        <f t="shared" si="30"/>
        <v>0</v>
      </c>
      <c r="J73" s="307"/>
      <c r="M73" s="3" t="s">
        <v>988</v>
      </c>
      <c r="N73" s="143">
        <f>HLOOKUP(N70,'выгрузка НиНо'!$B$1:$N$3,3,0)</f>
        <v>341984</v>
      </c>
    </row>
    <row r="74" spans="1:14" ht="13.2">
      <c r="A74" s="211">
        <v>14</v>
      </c>
      <c r="B74" s="212">
        <v>2</v>
      </c>
      <c r="D74" s="302">
        <v>20</v>
      </c>
      <c r="E74" s="303">
        <v>6000</v>
      </c>
      <c r="F74" s="304">
        <f t="shared" si="28"/>
        <v>300</v>
      </c>
      <c r="G74" s="303"/>
      <c r="H74" s="305">
        <f t="shared" si="29"/>
        <v>0</v>
      </c>
      <c r="I74" s="291">
        <f t="shared" si="30"/>
        <v>0</v>
      </c>
      <c r="J74" s="308"/>
    </row>
    <row r="75" spans="1:14" ht="13.2">
      <c r="A75" s="211">
        <v>17</v>
      </c>
      <c r="B75" s="212">
        <v>1</v>
      </c>
      <c r="G75" s="289" t="s">
        <v>990</v>
      </c>
      <c r="H75" s="290">
        <f t="shared" ref="H75:I75" si="31">SUM(H72:H74)</f>
        <v>0</v>
      </c>
      <c r="I75" s="291">
        <f t="shared" si="31"/>
        <v>0</v>
      </c>
      <c r="J75" s="309">
        <f>I75/$N$73</f>
        <v>0</v>
      </c>
    </row>
    <row r="76" spans="1:14" ht="13.2">
      <c r="A76" s="211">
        <v>18</v>
      </c>
      <c r="B76" s="212">
        <v>1</v>
      </c>
    </row>
    <row r="77" spans="1:14" ht="13.8">
      <c r="A77" s="211">
        <v>21</v>
      </c>
      <c r="B77" s="212">
        <v>1</v>
      </c>
      <c r="D77" s="436" t="s">
        <v>1230</v>
      </c>
      <c r="E77" s="419"/>
      <c r="F77" s="419"/>
      <c r="G77" s="419"/>
      <c r="H77" s="419"/>
      <c r="I77" s="419"/>
      <c r="J77" s="417"/>
    </row>
    <row r="78" spans="1:14" ht="26.4">
      <c r="A78" s="211">
        <v>24</v>
      </c>
      <c r="B78" s="212">
        <v>1</v>
      </c>
      <c r="D78" s="97" t="s">
        <v>976</v>
      </c>
      <c r="E78" s="97" t="s">
        <v>977</v>
      </c>
      <c r="F78" s="299" t="s">
        <v>978</v>
      </c>
      <c r="G78" s="299" t="s">
        <v>979</v>
      </c>
      <c r="H78" s="97" t="s">
        <v>153</v>
      </c>
      <c r="I78" s="97" t="s">
        <v>980</v>
      </c>
      <c r="J78" s="261" t="s">
        <v>981</v>
      </c>
    </row>
    <row r="79" spans="1:14" ht="13.2">
      <c r="A79" s="211">
        <v>31</v>
      </c>
      <c r="B79" s="212">
        <v>1</v>
      </c>
      <c r="D79" s="302">
        <v>20</v>
      </c>
      <c r="E79" s="303">
        <v>3500</v>
      </c>
      <c r="F79" s="304">
        <f t="shared" ref="F79:F81" si="32">E79/D79</f>
        <v>175</v>
      </c>
      <c r="G79" s="303">
        <v>2</v>
      </c>
      <c r="H79" s="305">
        <f t="shared" ref="H79:H81" si="33">G79/$B$83</f>
        <v>0.15384615384615385</v>
      </c>
      <c r="I79" s="291">
        <f t="shared" ref="I79:I81" si="34">E79*G79</f>
        <v>7000</v>
      </c>
      <c r="J79" s="306"/>
    </row>
    <row r="80" spans="1:14" ht="13.2">
      <c r="A80" s="211">
        <v>38</v>
      </c>
      <c r="B80" s="212">
        <v>1</v>
      </c>
      <c r="D80" s="302">
        <v>25</v>
      </c>
      <c r="E80" s="303">
        <v>5000</v>
      </c>
      <c r="F80" s="304">
        <f t="shared" si="32"/>
        <v>200</v>
      </c>
      <c r="G80" s="303">
        <v>0</v>
      </c>
      <c r="H80" s="305">
        <f t="shared" si="33"/>
        <v>0</v>
      </c>
      <c r="I80" s="291">
        <f t="shared" si="34"/>
        <v>0</v>
      </c>
      <c r="J80" s="307"/>
    </row>
    <row r="81" spans="1:17" ht="13.2">
      <c r="A81" s="211">
        <v>48</v>
      </c>
      <c r="B81" s="212">
        <v>1</v>
      </c>
      <c r="D81" s="302">
        <v>30</v>
      </c>
      <c r="E81" s="303">
        <v>7000</v>
      </c>
      <c r="F81" s="304">
        <f t="shared" si="32"/>
        <v>233.33333333333334</v>
      </c>
      <c r="G81" s="303">
        <v>4</v>
      </c>
      <c r="H81" s="305">
        <f t="shared" si="33"/>
        <v>0.30769230769230771</v>
      </c>
      <c r="I81" s="291">
        <f t="shared" si="34"/>
        <v>28000</v>
      </c>
      <c r="J81" s="308"/>
    </row>
    <row r="82" spans="1:17" ht="13.2">
      <c r="A82" s="211">
        <v>55</v>
      </c>
      <c r="B82" s="212">
        <v>1</v>
      </c>
      <c r="G82" s="289" t="s">
        <v>990</v>
      </c>
      <c r="H82" s="290">
        <f t="shared" ref="H82:I82" si="35">SUM(H79:H81)</f>
        <v>0.46153846153846156</v>
      </c>
      <c r="I82" s="291">
        <f t="shared" si="35"/>
        <v>35000</v>
      </c>
      <c r="J82" s="309">
        <f>I82/$N$73</f>
        <v>0.10234396930850566</v>
      </c>
    </row>
    <row r="83" spans="1:17" ht="13.2">
      <c r="A83" s="214" t="s">
        <v>127</v>
      </c>
      <c r="B83" s="215">
        <v>13</v>
      </c>
    </row>
    <row r="88" spans="1:17" ht="15.6">
      <c r="A88" s="209" t="s">
        <v>1123</v>
      </c>
      <c r="B88" s="210" t="s">
        <v>1065</v>
      </c>
      <c r="D88" s="436" t="s">
        <v>1244</v>
      </c>
      <c r="E88" s="419"/>
      <c r="F88" s="419"/>
      <c r="G88" s="419"/>
      <c r="H88" s="419"/>
      <c r="I88" s="419"/>
      <c r="J88" s="417"/>
      <c r="M88" s="289" t="s">
        <v>982</v>
      </c>
      <c r="N88" s="316" t="s">
        <v>1207</v>
      </c>
      <c r="P88" s="289" t="s">
        <v>982</v>
      </c>
      <c r="Q88" s="316" t="s">
        <v>1208</v>
      </c>
    </row>
    <row r="89" spans="1:17" ht="26.4">
      <c r="A89" s="211">
        <v>1</v>
      </c>
      <c r="B89" s="212">
        <v>16</v>
      </c>
      <c r="D89" s="97" t="s">
        <v>976</v>
      </c>
      <c r="E89" s="97" t="s">
        <v>977</v>
      </c>
      <c r="F89" s="299" t="s">
        <v>978</v>
      </c>
      <c r="G89" s="299" t="s">
        <v>979</v>
      </c>
      <c r="H89" s="97" t="s">
        <v>153</v>
      </c>
      <c r="I89" s="97" t="s">
        <v>980</v>
      </c>
      <c r="J89" s="261" t="s">
        <v>981</v>
      </c>
      <c r="M89" s="140" t="s">
        <v>986</v>
      </c>
      <c r="N89" s="143">
        <f>HLOOKUP(N88,'выгрузка НиНо'!$B$1:$N$3,2,0)</f>
        <v>1241.4502970000001</v>
      </c>
      <c r="P89" s="140" t="s">
        <v>986</v>
      </c>
      <c r="Q89" s="143">
        <f>HLOOKUP(Q88,'выгрузка НиНо'!$B$1:$N$3,2,0)</f>
        <v>2000.57492</v>
      </c>
    </row>
    <row r="90" spans="1:17" ht="13.2">
      <c r="A90" s="211">
        <v>2</v>
      </c>
      <c r="B90" s="212">
        <v>6</v>
      </c>
      <c r="D90" s="302">
        <v>25</v>
      </c>
      <c r="E90" s="303">
        <v>3000</v>
      </c>
      <c r="F90" s="304">
        <f t="shared" ref="F90:F92" si="36">E90/D90</f>
        <v>120</v>
      </c>
      <c r="G90" s="303">
        <v>10</v>
      </c>
      <c r="H90" s="305">
        <f t="shared" ref="H90:H92" si="37">G90/$B$122</f>
        <v>6.9444444444444448E-2</v>
      </c>
      <c r="I90" s="291">
        <f t="shared" ref="I90:I92" si="38">E90*G90</f>
        <v>30000</v>
      </c>
      <c r="J90" s="306"/>
      <c r="M90" s="3" t="s">
        <v>987</v>
      </c>
      <c r="N90" s="144">
        <f>N89/10</f>
        <v>124.14502970000001</v>
      </c>
      <c r="P90" s="3" t="s">
        <v>987</v>
      </c>
      <c r="Q90" s="144">
        <f>Q89/10</f>
        <v>200.057492</v>
      </c>
    </row>
    <row r="91" spans="1:17" ht="13.2">
      <c r="A91" s="211">
        <v>3</v>
      </c>
      <c r="B91" s="212">
        <v>10</v>
      </c>
      <c r="D91" s="302">
        <v>30</v>
      </c>
      <c r="E91" s="303">
        <v>4000</v>
      </c>
      <c r="F91" s="304">
        <f t="shared" si="36"/>
        <v>133.33333333333334</v>
      </c>
      <c r="G91" s="303">
        <v>5</v>
      </c>
      <c r="H91" s="305">
        <f t="shared" si="37"/>
        <v>3.4722222222222224E-2</v>
      </c>
      <c r="I91" s="291">
        <f t="shared" si="38"/>
        <v>20000</v>
      </c>
      <c r="J91" s="307"/>
      <c r="M91" s="3" t="s">
        <v>988</v>
      </c>
      <c r="N91" s="143">
        <f>HLOOKUP(N88,'выгрузка НиНо'!$B$1:$N$3,3,0)</f>
        <v>2300407.4</v>
      </c>
      <c r="P91" s="3" t="s">
        <v>988</v>
      </c>
      <c r="Q91" s="143">
        <f>HLOOKUP(Q88,'выгрузка НиНо'!$B$1:$N$3,3,0)</f>
        <v>622178.80000000005</v>
      </c>
    </row>
    <row r="92" spans="1:17" ht="13.2">
      <c r="A92" s="211">
        <v>4</v>
      </c>
      <c r="B92" s="212">
        <v>16</v>
      </c>
      <c r="D92" s="302">
        <v>35</v>
      </c>
      <c r="E92" s="303">
        <v>6000</v>
      </c>
      <c r="F92" s="304">
        <f t="shared" si="36"/>
        <v>171.42857142857142</v>
      </c>
      <c r="G92" s="303">
        <v>4</v>
      </c>
      <c r="H92" s="305">
        <f t="shared" si="37"/>
        <v>2.7777777777777776E-2</v>
      </c>
      <c r="I92" s="291">
        <f t="shared" si="38"/>
        <v>24000</v>
      </c>
      <c r="J92" s="308"/>
    </row>
    <row r="93" spans="1:17" ht="13.2">
      <c r="A93" s="211">
        <v>5</v>
      </c>
      <c r="B93" s="212">
        <v>9</v>
      </c>
      <c r="G93" s="289" t="s">
        <v>990</v>
      </c>
      <c r="H93" s="290">
        <f t="shared" ref="H93:I93" si="39">SUM(H90:H92)</f>
        <v>0.13194444444444445</v>
      </c>
      <c r="I93" s="291">
        <f t="shared" si="39"/>
        <v>74000</v>
      </c>
      <c r="J93" s="309">
        <f>I93/$N$94</f>
        <v>2.5320040175376177E-2</v>
      </c>
    </row>
    <row r="94" spans="1:17" ht="13.2">
      <c r="A94" s="211">
        <v>6</v>
      </c>
      <c r="B94" s="212">
        <v>10</v>
      </c>
      <c r="N94" s="8">
        <f>N91+Q91</f>
        <v>2922586.2</v>
      </c>
    </row>
    <row r="95" spans="1:17" ht="13.2">
      <c r="A95" s="211">
        <v>7</v>
      </c>
      <c r="B95" s="212">
        <v>3</v>
      </c>
    </row>
    <row r="96" spans="1:17" ht="13.2">
      <c r="A96" s="211">
        <v>8</v>
      </c>
      <c r="B96" s="212">
        <v>1</v>
      </c>
    </row>
    <row r="97" spans="1:12" ht="13.8">
      <c r="A97" s="211">
        <v>9</v>
      </c>
      <c r="B97" s="212">
        <v>6</v>
      </c>
      <c r="D97" s="444" t="s">
        <v>1245</v>
      </c>
      <c r="E97" s="419"/>
      <c r="F97" s="419"/>
      <c r="G97" s="419"/>
      <c r="H97" s="419"/>
      <c r="I97" s="419"/>
      <c r="J97" s="417"/>
    </row>
    <row r="98" spans="1:12" ht="26.4">
      <c r="A98" s="211">
        <v>10</v>
      </c>
      <c r="B98" s="212">
        <v>4</v>
      </c>
      <c r="D98" s="97" t="s">
        <v>976</v>
      </c>
      <c r="E98" s="97" t="s">
        <v>977</v>
      </c>
      <c r="F98" s="299" t="s">
        <v>978</v>
      </c>
      <c r="G98" s="299" t="s">
        <v>979</v>
      </c>
      <c r="H98" s="97" t="s">
        <v>153</v>
      </c>
      <c r="I98" s="97" t="s">
        <v>980</v>
      </c>
      <c r="J98" s="261" t="s">
        <v>981</v>
      </c>
    </row>
    <row r="99" spans="1:12" ht="13.2">
      <c r="A99" s="211">
        <v>11</v>
      </c>
      <c r="B99" s="212">
        <v>7</v>
      </c>
      <c r="D99" s="302">
        <v>20</v>
      </c>
      <c r="E99" s="303">
        <v>3000</v>
      </c>
      <c r="F99" s="304">
        <f t="shared" ref="F99:F101" si="40">E99/D99</f>
        <v>150</v>
      </c>
      <c r="G99" s="303">
        <v>10</v>
      </c>
      <c r="H99" s="305">
        <f t="shared" ref="H99:H101" si="41">G99/$B$122</f>
        <v>6.9444444444444448E-2</v>
      </c>
      <c r="I99" s="291">
        <f t="shared" ref="I99:I101" si="42">E99*G99</f>
        <v>30000</v>
      </c>
      <c r="J99" s="306"/>
    </row>
    <row r="100" spans="1:12" ht="13.2">
      <c r="A100" s="211">
        <v>12</v>
      </c>
      <c r="B100" s="212">
        <v>4</v>
      </c>
      <c r="D100" s="302">
        <v>25</v>
      </c>
      <c r="E100" s="303">
        <v>4000</v>
      </c>
      <c r="F100" s="304">
        <f t="shared" si="40"/>
        <v>160</v>
      </c>
      <c r="G100" s="303">
        <v>5</v>
      </c>
      <c r="H100" s="305">
        <f t="shared" si="41"/>
        <v>3.4722222222222224E-2</v>
      </c>
      <c r="I100" s="291">
        <f t="shared" si="42"/>
        <v>20000</v>
      </c>
      <c r="J100" s="307"/>
    </row>
    <row r="101" spans="1:12" ht="13.2">
      <c r="A101" s="211">
        <v>13</v>
      </c>
      <c r="B101" s="212">
        <v>7</v>
      </c>
      <c r="D101" s="302">
        <v>30</v>
      </c>
      <c r="E101" s="303">
        <v>6000</v>
      </c>
      <c r="F101" s="304">
        <f t="shared" si="40"/>
        <v>200</v>
      </c>
      <c r="G101" s="303">
        <v>4</v>
      </c>
      <c r="H101" s="305">
        <f t="shared" si="41"/>
        <v>2.7777777777777776E-2</v>
      </c>
      <c r="I101" s="291">
        <f t="shared" si="42"/>
        <v>24000</v>
      </c>
      <c r="J101" s="308"/>
    </row>
    <row r="102" spans="1:12" ht="13.2">
      <c r="A102" s="211">
        <v>14</v>
      </c>
      <c r="B102" s="212">
        <v>3</v>
      </c>
      <c r="G102" s="289" t="s">
        <v>990</v>
      </c>
      <c r="H102" s="290">
        <f t="shared" ref="H102:I102" si="43">SUM(H99:H101)</f>
        <v>0.13194444444444445</v>
      </c>
      <c r="I102" s="291">
        <f t="shared" si="43"/>
        <v>74000</v>
      </c>
      <c r="J102" s="309">
        <f>I102/$N$94</f>
        <v>2.5320040175376177E-2</v>
      </c>
      <c r="L102" s="369"/>
    </row>
    <row r="103" spans="1:12" ht="13.2">
      <c r="A103" s="211">
        <v>15</v>
      </c>
      <c r="B103" s="212">
        <v>3</v>
      </c>
    </row>
    <row r="104" spans="1:12" ht="13.2">
      <c r="A104" s="211">
        <v>16</v>
      </c>
      <c r="B104" s="212">
        <v>1</v>
      </c>
      <c r="L104" s="369"/>
    </row>
    <row r="105" spans="1:12" ht="13.2">
      <c r="A105" s="211">
        <v>17</v>
      </c>
      <c r="B105" s="212">
        <v>3</v>
      </c>
      <c r="K105" s="369"/>
    </row>
    <row r="106" spans="1:12" ht="13.2">
      <c r="A106" s="211">
        <v>18</v>
      </c>
      <c r="B106" s="212">
        <v>3</v>
      </c>
      <c r="I106" s="369"/>
    </row>
    <row r="107" spans="1:12" ht="13.2">
      <c r="A107" s="211">
        <v>19</v>
      </c>
      <c r="B107" s="212">
        <v>1</v>
      </c>
      <c r="G107" s="369"/>
    </row>
    <row r="108" spans="1:12" ht="13.2">
      <c r="A108" s="211">
        <v>20</v>
      </c>
      <c r="B108" s="212">
        <v>4</v>
      </c>
    </row>
    <row r="109" spans="1:12" ht="13.2">
      <c r="A109" s="211">
        <v>21</v>
      </c>
      <c r="B109" s="212">
        <v>1</v>
      </c>
    </row>
    <row r="110" spans="1:12" ht="13.2">
      <c r="A110" s="211">
        <v>23</v>
      </c>
      <c r="B110" s="212">
        <v>4</v>
      </c>
    </row>
    <row r="111" spans="1:12" ht="13.2">
      <c r="A111" s="211">
        <v>24</v>
      </c>
      <c r="B111" s="212">
        <v>3</v>
      </c>
    </row>
    <row r="112" spans="1:12" ht="13.2">
      <c r="A112" s="211">
        <v>25</v>
      </c>
      <c r="B112" s="212">
        <v>4</v>
      </c>
    </row>
    <row r="113" spans="1:2" ht="13.2">
      <c r="A113" s="211">
        <v>27</v>
      </c>
      <c r="B113" s="212">
        <v>3</v>
      </c>
    </row>
    <row r="114" spans="1:2" ht="13.2">
      <c r="A114" s="211">
        <v>28</v>
      </c>
      <c r="B114" s="212">
        <v>1</v>
      </c>
    </row>
    <row r="115" spans="1:2" ht="13.2">
      <c r="A115" s="211">
        <v>29</v>
      </c>
      <c r="B115" s="212">
        <v>2</v>
      </c>
    </row>
    <row r="116" spans="1:2" ht="13.2">
      <c r="A116" s="211">
        <v>31</v>
      </c>
      <c r="B116" s="212">
        <v>3</v>
      </c>
    </row>
    <row r="117" spans="1:2" ht="13.2">
      <c r="A117" s="211">
        <v>33</v>
      </c>
      <c r="B117" s="212">
        <v>1</v>
      </c>
    </row>
    <row r="118" spans="1:2" ht="13.2">
      <c r="A118" s="211">
        <v>34</v>
      </c>
      <c r="B118" s="212">
        <v>1</v>
      </c>
    </row>
    <row r="119" spans="1:2" ht="13.2">
      <c r="A119" s="211">
        <v>37</v>
      </c>
      <c r="B119" s="212">
        <v>2</v>
      </c>
    </row>
    <row r="120" spans="1:2" ht="13.2">
      <c r="A120" s="211">
        <v>41</v>
      </c>
      <c r="B120" s="212">
        <v>1</v>
      </c>
    </row>
    <row r="121" spans="1:2" ht="13.2">
      <c r="A121" s="211">
        <v>43</v>
      </c>
      <c r="B121" s="212">
        <v>1</v>
      </c>
    </row>
    <row r="122" spans="1:2" ht="13.2">
      <c r="A122" s="214" t="s">
        <v>127</v>
      </c>
      <c r="B122" s="215">
        <v>144</v>
      </c>
    </row>
  </sheetData>
  <mergeCells count="15">
    <mergeCell ref="D77:J77"/>
    <mergeCell ref="D88:J88"/>
    <mergeCell ref="D97:J97"/>
    <mergeCell ref="A1:B1"/>
    <mergeCell ref="D1:J1"/>
    <mergeCell ref="D30:J30"/>
    <mergeCell ref="D37:J37"/>
    <mergeCell ref="D49:J49"/>
    <mergeCell ref="D56:J56"/>
    <mergeCell ref="D70:J70"/>
    <mergeCell ref="M7:Z7"/>
    <mergeCell ref="D8:J8"/>
    <mergeCell ref="A23:B23"/>
    <mergeCell ref="D23:J23"/>
    <mergeCell ref="M29:Z29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0000"/>
    <outlinePr summaryBelow="0" summaryRight="0"/>
  </sheetPr>
  <dimension ref="A1:O3"/>
  <sheetViews>
    <sheetView workbookViewId="0"/>
  </sheetViews>
  <sheetFormatPr defaultColWidth="12.6640625" defaultRowHeight="15.75" customHeight="1"/>
  <cols>
    <col min="1" max="1" width="13.109375" customWidth="1"/>
  </cols>
  <sheetData>
    <row r="1" spans="1:15" ht="15.75" customHeight="1">
      <c r="A1" s="241" t="s">
        <v>1090</v>
      </c>
      <c r="B1" s="241" t="s">
        <v>984</v>
      </c>
      <c r="C1" s="241" t="s">
        <v>1198</v>
      </c>
      <c r="D1" s="241" t="s">
        <v>1051</v>
      </c>
      <c r="E1" s="241" t="s">
        <v>1207</v>
      </c>
      <c r="F1" s="241" t="s">
        <v>1208</v>
      </c>
      <c r="G1" s="241" t="s">
        <v>1209</v>
      </c>
      <c r="H1" s="241" t="s">
        <v>1240</v>
      </c>
      <c r="I1" s="241" t="s">
        <v>1241</v>
      </c>
      <c r="J1" s="241" t="s">
        <v>1242</v>
      </c>
      <c r="K1" s="241" t="s">
        <v>1243</v>
      </c>
      <c r="L1" s="241" t="s">
        <v>1210</v>
      </c>
      <c r="M1" s="241" t="s">
        <v>1211</v>
      </c>
      <c r="N1" s="241" t="s">
        <v>991</v>
      </c>
    </row>
    <row r="2" spans="1:15" ht="15.75" customHeight="1">
      <c r="A2" s="242" t="s">
        <v>986</v>
      </c>
      <c r="B2" s="359">
        <v>1610.7344639999999</v>
      </c>
      <c r="C2" s="359">
        <v>2144.8470590000002</v>
      </c>
      <c r="D2" s="359">
        <v>2358.5103450000001</v>
      </c>
      <c r="E2" s="359">
        <v>1241.4502970000001</v>
      </c>
      <c r="F2" s="359">
        <v>2000.57492</v>
      </c>
      <c r="G2" s="359">
        <v>2763.2966289999999</v>
      </c>
      <c r="H2" s="359">
        <v>1961.407179</v>
      </c>
      <c r="I2" s="359">
        <v>3277.2857140000001</v>
      </c>
      <c r="J2" s="359">
        <v>2751.833333</v>
      </c>
      <c r="K2" s="359">
        <v>2201.73</v>
      </c>
      <c r="L2" s="359">
        <v>918.8444968</v>
      </c>
      <c r="M2" s="359">
        <v>1309.8584619999999</v>
      </c>
      <c r="N2" s="359">
        <v>2272.853333</v>
      </c>
      <c r="O2" s="2" t="s">
        <v>1246</v>
      </c>
    </row>
    <row r="3" spans="1:15" ht="15.75" customHeight="1">
      <c r="A3" s="242" t="s">
        <v>988</v>
      </c>
      <c r="B3" s="359">
        <v>1518922.6</v>
      </c>
      <c r="C3" s="359">
        <v>218774.39999999999</v>
      </c>
      <c r="D3" s="359">
        <v>341984</v>
      </c>
      <c r="E3" s="359">
        <v>2300407.4</v>
      </c>
      <c r="F3" s="359">
        <v>622178.80000000005</v>
      </c>
      <c r="G3" s="359">
        <v>491866.8</v>
      </c>
      <c r="H3" s="359">
        <v>382474.4</v>
      </c>
      <c r="I3" s="359">
        <v>68823</v>
      </c>
      <c r="J3" s="359">
        <v>16511</v>
      </c>
      <c r="K3" s="359">
        <v>132103.79999999999</v>
      </c>
      <c r="L3" s="359">
        <v>1561116.8</v>
      </c>
      <c r="M3" s="359">
        <v>595985.6</v>
      </c>
      <c r="N3" s="359">
        <v>34092.800000000003</v>
      </c>
      <c r="O3" s="2" t="s">
        <v>1247</v>
      </c>
    </row>
  </sheetData>
  <hyperlinks>
    <hyperlink ref="O2" r:id="rId1" xr:uid="{00000000-0004-0000-2000-000000000000}"/>
    <hyperlink ref="O3" r:id="rId2" xr:uid="{00000000-0004-0000-2000-000001000000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00FF"/>
    <outlinePr summaryBelow="0" summaryRight="0"/>
  </sheetPr>
  <dimension ref="A1:BB113"/>
  <sheetViews>
    <sheetView topLeftCell="L1" workbookViewId="0">
      <selection sqref="A1:B1"/>
    </sheetView>
  </sheetViews>
  <sheetFormatPr defaultColWidth="12.6640625" defaultRowHeight="15.75" customHeight="1"/>
  <cols>
    <col min="1" max="11" width="12.6640625" hidden="1"/>
    <col min="13" max="13" width="13.77734375" customWidth="1"/>
  </cols>
  <sheetData>
    <row r="1" spans="1:54" ht="13.8">
      <c r="A1" s="435" t="s">
        <v>1131</v>
      </c>
      <c r="B1" s="428"/>
      <c r="C1" s="312"/>
      <c r="D1" s="312"/>
      <c r="E1" s="443" t="s">
        <v>1137</v>
      </c>
      <c r="F1" s="419"/>
      <c r="G1" s="419"/>
      <c r="H1" s="419"/>
      <c r="I1" s="419"/>
      <c r="J1" s="419"/>
      <c r="K1" s="417"/>
      <c r="M1" s="435" t="s">
        <v>1233</v>
      </c>
      <c r="N1" s="428"/>
      <c r="P1" s="443" t="s">
        <v>1136</v>
      </c>
      <c r="Q1" s="419"/>
      <c r="R1" s="419"/>
      <c r="S1" s="419"/>
      <c r="T1" s="419"/>
      <c r="U1" s="419"/>
      <c r="V1" s="417"/>
      <c r="AA1" s="435" t="s">
        <v>1248</v>
      </c>
      <c r="AB1" s="428"/>
      <c r="AN1" s="435" t="s">
        <v>1249</v>
      </c>
      <c r="AO1" s="428"/>
      <c r="AX1" s="263"/>
      <c r="AY1" s="263"/>
      <c r="AZ1" s="263"/>
    </row>
    <row r="2" spans="1:54" ht="13.8">
      <c r="A2" s="209" t="s">
        <v>1123</v>
      </c>
      <c r="B2" s="210" t="s">
        <v>1065</v>
      </c>
      <c r="C2" s="370"/>
      <c r="D2" s="370"/>
      <c r="E2" s="371" t="s">
        <v>976</v>
      </c>
      <c r="F2" s="372" t="s">
        <v>977</v>
      </c>
      <c r="G2" s="372" t="s">
        <v>978</v>
      </c>
      <c r="H2" s="372" t="s">
        <v>979</v>
      </c>
      <c r="I2" s="372" t="s">
        <v>153</v>
      </c>
      <c r="J2" s="373" t="s">
        <v>980</v>
      </c>
      <c r="K2" s="374" t="s">
        <v>981</v>
      </c>
      <c r="P2" s="371" t="s">
        <v>976</v>
      </c>
      <c r="Q2" s="372" t="s">
        <v>977</v>
      </c>
      <c r="R2" s="372" t="s">
        <v>978</v>
      </c>
      <c r="S2" s="372" t="s">
        <v>979</v>
      </c>
      <c r="T2" s="372" t="s">
        <v>153</v>
      </c>
      <c r="U2" s="373" t="s">
        <v>980</v>
      </c>
      <c r="V2" s="374" t="s">
        <v>981</v>
      </c>
      <c r="AA2" s="209" t="s">
        <v>1135</v>
      </c>
      <c r="AB2" s="210" t="s">
        <v>1119</v>
      </c>
      <c r="AD2" s="440" t="s">
        <v>1134</v>
      </c>
      <c r="AE2" s="419"/>
      <c r="AF2" s="419"/>
      <c r="AG2" s="419"/>
      <c r="AH2" s="419"/>
      <c r="AI2" s="419"/>
      <c r="AJ2" s="417"/>
      <c r="AN2" s="209" t="s">
        <v>1135</v>
      </c>
      <c r="AO2" s="210" t="s">
        <v>1119</v>
      </c>
      <c r="AQ2" s="436" t="s">
        <v>1132</v>
      </c>
      <c r="AR2" s="419"/>
      <c r="AS2" s="419"/>
      <c r="AT2" s="419"/>
      <c r="AU2" s="419"/>
      <c r="AV2" s="419"/>
      <c r="AW2" s="417"/>
      <c r="AX2" s="375"/>
      <c r="AY2" s="375"/>
      <c r="AZ2" s="375"/>
      <c r="BA2" s="375"/>
      <c r="BB2" s="375"/>
    </row>
    <row r="3" spans="1:54" ht="15.75" customHeight="1">
      <c r="A3" s="211">
        <v>1</v>
      </c>
      <c r="B3" s="212">
        <v>2</v>
      </c>
      <c r="C3" s="376"/>
      <c r="D3" s="376"/>
      <c r="E3" s="377">
        <v>15</v>
      </c>
      <c r="F3" s="378">
        <v>2200</v>
      </c>
      <c r="G3" s="378">
        <v>147</v>
      </c>
      <c r="H3" s="378">
        <v>2</v>
      </c>
      <c r="I3" s="378"/>
      <c r="J3" s="379"/>
      <c r="K3" s="380"/>
      <c r="M3" s="209" t="s">
        <v>1135</v>
      </c>
      <c r="N3" s="210" t="s">
        <v>1119</v>
      </c>
      <c r="P3" s="377">
        <v>10</v>
      </c>
      <c r="Q3" s="378">
        <v>1800</v>
      </c>
      <c r="R3" s="381">
        <f t="shared" ref="R3:R5" si="0">Q3/P3</f>
        <v>180</v>
      </c>
      <c r="S3" s="378">
        <v>15</v>
      </c>
      <c r="T3" s="382">
        <f t="shared" ref="T3:T5" si="1">S3/85</f>
        <v>0.17647058823529413</v>
      </c>
      <c r="U3" s="379">
        <f t="shared" ref="U3:U5" si="2">S3*Q3</f>
        <v>27000</v>
      </c>
      <c r="V3" s="380"/>
      <c r="X3" s="289" t="s">
        <v>982</v>
      </c>
      <c r="Y3" s="316" t="s">
        <v>1250</v>
      </c>
      <c r="AA3" s="211">
        <v>1</v>
      </c>
      <c r="AB3" s="212">
        <v>3</v>
      </c>
      <c r="AD3" s="97" t="s">
        <v>976</v>
      </c>
      <c r="AE3" s="97" t="s">
        <v>977</v>
      </c>
      <c r="AF3" s="299" t="s">
        <v>978</v>
      </c>
      <c r="AG3" s="299" t="s">
        <v>979</v>
      </c>
      <c r="AH3" s="97" t="s">
        <v>153</v>
      </c>
      <c r="AI3" s="97" t="s">
        <v>980</v>
      </c>
      <c r="AJ3" s="261" t="s">
        <v>981</v>
      </c>
      <c r="AK3" s="174" t="s">
        <v>982</v>
      </c>
      <c r="AL3" s="175" t="s">
        <v>1031</v>
      </c>
      <c r="AN3" s="211">
        <v>1</v>
      </c>
      <c r="AO3" s="212">
        <v>1</v>
      </c>
      <c r="AQ3" s="97" t="s">
        <v>976</v>
      </c>
      <c r="AR3" s="97" t="s">
        <v>977</v>
      </c>
      <c r="AS3" s="299" t="s">
        <v>978</v>
      </c>
      <c r="AT3" s="299" t="s">
        <v>979</v>
      </c>
      <c r="AU3" s="97" t="s">
        <v>153</v>
      </c>
      <c r="AV3" s="97" t="s">
        <v>980</v>
      </c>
      <c r="AW3" s="261" t="s">
        <v>981</v>
      </c>
      <c r="AX3" s="265"/>
      <c r="AY3" s="174" t="s">
        <v>982</v>
      </c>
      <c r="AZ3" s="175" t="s">
        <v>1056</v>
      </c>
      <c r="BA3" s="383"/>
      <c r="BB3" s="383"/>
    </row>
    <row r="4" spans="1:54" ht="13.2">
      <c r="A4" s="211">
        <v>2</v>
      </c>
      <c r="B4" s="212">
        <v>8</v>
      </c>
      <c r="C4" s="376"/>
      <c r="D4" s="376"/>
      <c r="E4" s="377">
        <v>20</v>
      </c>
      <c r="F4" s="378">
        <v>3200</v>
      </c>
      <c r="G4" s="378">
        <v>160</v>
      </c>
      <c r="H4" s="378">
        <v>3</v>
      </c>
      <c r="I4" s="378"/>
      <c r="J4" s="379"/>
      <c r="K4" s="380"/>
      <c r="M4" s="211">
        <v>1</v>
      </c>
      <c r="N4" s="212">
        <v>11</v>
      </c>
      <c r="P4" s="377">
        <v>15</v>
      </c>
      <c r="Q4" s="378">
        <v>2300</v>
      </c>
      <c r="R4" s="381">
        <f t="shared" si="0"/>
        <v>153.33333333333334</v>
      </c>
      <c r="S4" s="378">
        <v>13</v>
      </c>
      <c r="T4" s="382">
        <f t="shared" si="1"/>
        <v>0.15294117647058825</v>
      </c>
      <c r="U4" s="379">
        <f t="shared" si="2"/>
        <v>29900</v>
      </c>
      <c r="V4" s="380"/>
      <c r="X4" s="140" t="s">
        <v>986</v>
      </c>
      <c r="Y4" s="86">
        <v>1210</v>
      </c>
      <c r="AA4" s="211">
        <v>2</v>
      </c>
      <c r="AB4" s="212">
        <v>6</v>
      </c>
      <c r="AD4" s="302">
        <v>15</v>
      </c>
      <c r="AE4" s="303">
        <v>2500</v>
      </c>
      <c r="AF4" s="304">
        <f t="shared" ref="AF4:AF6" si="3">AE4/AD4</f>
        <v>166.66666666666666</v>
      </c>
      <c r="AG4" s="303">
        <v>3</v>
      </c>
      <c r="AH4" s="305">
        <f t="shared" ref="AH4:AH6" si="4">AG4/65</f>
        <v>4.6153846153846156E-2</v>
      </c>
      <c r="AI4" s="291">
        <f t="shared" ref="AI4:AI6" si="5">AE4*AG4</f>
        <v>7500</v>
      </c>
      <c r="AJ4" s="306"/>
      <c r="AK4" s="176" t="s">
        <v>986</v>
      </c>
      <c r="AL4" s="177">
        <v>1550</v>
      </c>
      <c r="AN4" s="211">
        <v>2</v>
      </c>
      <c r="AO4" s="212">
        <v>2</v>
      </c>
      <c r="AQ4" s="302">
        <v>12</v>
      </c>
      <c r="AR4" s="303">
        <v>2000</v>
      </c>
      <c r="AS4" s="304">
        <f t="shared" ref="AS4:AS6" si="6">AR4/AQ4</f>
        <v>166.66666666666666</v>
      </c>
      <c r="AT4" s="303">
        <v>6</v>
      </c>
      <c r="AU4" s="305">
        <f t="shared" ref="AU4:AU6" si="7">AT4/29</f>
        <v>0.20689655172413793</v>
      </c>
      <c r="AV4" s="291">
        <f t="shared" ref="AV4:AV6" si="8">AR4*AT4</f>
        <v>12000</v>
      </c>
      <c r="AW4" s="306"/>
      <c r="AX4" s="263"/>
      <c r="AY4" s="176" t="s">
        <v>986</v>
      </c>
      <c r="AZ4" s="177">
        <v>2230</v>
      </c>
      <c r="BA4" s="384"/>
      <c r="BB4" s="384"/>
    </row>
    <row r="5" spans="1:54" ht="13.2">
      <c r="A5" s="211">
        <v>3</v>
      </c>
      <c r="B5" s="212">
        <v>3</v>
      </c>
      <c r="C5" s="376"/>
      <c r="D5" s="376"/>
      <c r="E5" s="377">
        <v>25</v>
      </c>
      <c r="F5" s="378">
        <v>4200</v>
      </c>
      <c r="G5" s="378">
        <v>168</v>
      </c>
      <c r="H5" s="378">
        <v>1</v>
      </c>
      <c r="I5" s="378"/>
      <c r="J5" s="379"/>
      <c r="K5" s="385"/>
      <c r="M5" s="211">
        <v>2</v>
      </c>
      <c r="N5" s="212">
        <v>13</v>
      </c>
      <c r="P5" s="377">
        <v>20</v>
      </c>
      <c r="Q5" s="378">
        <v>3200</v>
      </c>
      <c r="R5" s="381">
        <f t="shared" si="0"/>
        <v>160</v>
      </c>
      <c r="S5" s="378">
        <v>7</v>
      </c>
      <c r="T5" s="382">
        <f t="shared" si="1"/>
        <v>8.2352941176470587E-2</v>
      </c>
      <c r="U5" s="379">
        <f t="shared" si="2"/>
        <v>22400</v>
      </c>
      <c r="V5" s="385"/>
      <c r="X5" s="3"/>
      <c r="Y5" s="144"/>
      <c r="AA5" s="211">
        <v>3</v>
      </c>
      <c r="AB5" s="212">
        <v>6</v>
      </c>
      <c r="AD5" s="302">
        <v>20</v>
      </c>
      <c r="AE5" s="303">
        <v>4000</v>
      </c>
      <c r="AF5" s="304">
        <f t="shared" si="3"/>
        <v>200</v>
      </c>
      <c r="AG5" s="303">
        <v>4</v>
      </c>
      <c r="AH5" s="305">
        <f t="shared" si="4"/>
        <v>6.1538461538461542E-2</v>
      </c>
      <c r="AI5" s="291">
        <f t="shared" si="5"/>
        <v>16000</v>
      </c>
      <c r="AJ5" s="307"/>
      <c r="AK5" s="178"/>
      <c r="AL5" s="179"/>
      <c r="AN5" s="211">
        <v>3</v>
      </c>
      <c r="AO5" s="212">
        <v>1</v>
      </c>
      <c r="AQ5" s="302">
        <v>17</v>
      </c>
      <c r="AR5" s="303">
        <v>3500</v>
      </c>
      <c r="AS5" s="304">
        <f t="shared" si="6"/>
        <v>205.88235294117646</v>
      </c>
      <c r="AT5" s="303">
        <v>0</v>
      </c>
      <c r="AU5" s="305">
        <f t="shared" si="7"/>
        <v>0</v>
      </c>
      <c r="AV5" s="291">
        <f t="shared" si="8"/>
        <v>0</v>
      </c>
      <c r="AW5" s="307"/>
      <c r="AX5" s="263"/>
      <c r="AY5" s="178"/>
      <c r="AZ5" s="179"/>
      <c r="BA5" s="384"/>
      <c r="BB5" s="384"/>
    </row>
    <row r="6" spans="1:54" ht="13.2">
      <c r="A6" s="211">
        <v>4</v>
      </c>
      <c r="B6" s="212">
        <v>5</v>
      </c>
      <c r="C6" s="386"/>
      <c r="D6" s="386"/>
      <c r="E6" s="386"/>
      <c r="F6" s="386"/>
      <c r="G6" s="387"/>
      <c r="H6" s="388" t="s">
        <v>990</v>
      </c>
      <c r="I6" s="378"/>
      <c r="J6" s="379"/>
      <c r="K6" s="379"/>
      <c r="M6" s="211">
        <v>3</v>
      </c>
      <c r="N6" s="212">
        <v>4</v>
      </c>
      <c r="P6" s="386"/>
      <c r="Q6" s="386"/>
      <c r="R6" s="387"/>
      <c r="S6" s="388" t="s">
        <v>990</v>
      </c>
      <c r="T6" s="382">
        <f t="shared" ref="T6:U6" si="9">SUM(T3:T5)</f>
        <v>0.41176470588235298</v>
      </c>
      <c r="U6" s="379">
        <f t="shared" si="9"/>
        <v>79300</v>
      </c>
      <c r="V6" s="389">
        <f>U6/Y6</f>
        <v>6.6592208795545962E-2</v>
      </c>
      <c r="X6" s="3" t="s">
        <v>988</v>
      </c>
      <c r="Y6" s="143">
        <v>1190830</v>
      </c>
      <c r="AA6" s="211">
        <v>4</v>
      </c>
      <c r="AB6" s="212">
        <v>9</v>
      </c>
      <c r="AD6" s="302">
        <v>25</v>
      </c>
      <c r="AE6" s="303">
        <v>6500</v>
      </c>
      <c r="AF6" s="304">
        <f t="shared" si="3"/>
        <v>260</v>
      </c>
      <c r="AG6" s="303">
        <v>2</v>
      </c>
      <c r="AH6" s="305">
        <f t="shared" si="4"/>
        <v>3.0769230769230771E-2</v>
      </c>
      <c r="AI6" s="291">
        <f t="shared" si="5"/>
        <v>13000</v>
      </c>
      <c r="AJ6" s="308"/>
      <c r="AK6" s="178" t="s">
        <v>988</v>
      </c>
      <c r="AL6" s="180">
        <v>742350</v>
      </c>
      <c r="AN6" s="211">
        <v>4</v>
      </c>
      <c r="AO6" s="212">
        <v>1</v>
      </c>
      <c r="AQ6" s="302">
        <v>22</v>
      </c>
      <c r="AR6" s="303">
        <v>5000</v>
      </c>
      <c r="AS6" s="304">
        <f t="shared" si="6"/>
        <v>227.27272727272728</v>
      </c>
      <c r="AT6" s="303">
        <v>2</v>
      </c>
      <c r="AU6" s="305">
        <f t="shared" si="7"/>
        <v>6.8965517241379309E-2</v>
      </c>
      <c r="AV6" s="291">
        <f t="shared" si="8"/>
        <v>10000</v>
      </c>
      <c r="AW6" s="308"/>
      <c r="AX6" s="263"/>
      <c r="AY6" s="178" t="s">
        <v>988</v>
      </c>
      <c r="AZ6" s="180">
        <v>181233</v>
      </c>
      <c r="BA6" s="384"/>
      <c r="BB6" s="384"/>
    </row>
    <row r="7" spans="1:54" ht="13.2">
      <c r="A7" s="211">
        <v>5</v>
      </c>
      <c r="B7" s="212">
        <v>6</v>
      </c>
      <c r="C7" s="386"/>
      <c r="D7" s="386"/>
      <c r="E7" s="390"/>
      <c r="F7" s="390"/>
      <c r="G7" s="390"/>
      <c r="H7" s="390"/>
      <c r="I7" s="390"/>
      <c r="J7" s="390"/>
      <c r="K7" s="390"/>
      <c r="M7" s="211">
        <v>4</v>
      </c>
      <c r="N7" s="212">
        <v>3</v>
      </c>
      <c r="P7" s="390"/>
      <c r="Q7" s="390"/>
      <c r="R7" s="390"/>
      <c r="S7" s="390"/>
      <c r="T7" s="390"/>
      <c r="U7" s="390"/>
      <c r="V7" s="390"/>
      <c r="AA7" s="211">
        <v>5</v>
      </c>
      <c r="AB7" s="212">
        <v>10</v>
      </c>
      <c r="AG7" s="289" t="s">
        <v>990</v>
      </c>
      <c r="AH7" s="290">
        <f t="shared" ref="AH7:AI7" si="10">SUM(AH4:AH6)</f>
        <v>0.13846153846153847</v>
      </c>
      <c r="AI7" s="291">
        <f t="shared" si="10"/>
        <v>36500</v>
      </c>
      <c r="AJ7" s="309">
        <f>AI7/$AL$6</f>
        <v>4.916818212433488E-2</v>
      </c>
      <c r="AN7" s="211">
        <v>5</v>
      </c>
      <c r="AO7" s="212">
        <v>5</v>
      </c>
      <c r="AT7" s="289" t="s">
        <v>990</v>
      </c>
      <c r="AU7" s="290">
        <f t="shared" ref="AU7:AV7" si="11">SUM(AU4:AU6)</f>
        <v>0.27586206896551724</v>
      </c>
      <c r="AV7" s="291">
        <f t="shared" si="11"/>
        <v>22000</v>
      </c>
      <c r="AW7" s="309">
        <f>AV7/$AZ$6</f>
        <v>0.12139069595493095</v>
      </c>
      <c r="AX7" s="391"/>
      <c r="AY7" s="391"/>
      <c r="AZ7" s="391"/>
      <c r="BA7" s="7"/>
      <c r="BB7" s="7"/>
    </row>
    <row r="8" spans="1:54" ht="13.8">
      <c r="A8" s="211">
        <v>6</v>
      </c>
      <c r="B8" s="212">
        <v>3</v>
      </c>
      <c r="C8" s="312"/>
      <c r="D8" s="312"/>
      <c r="E8" s="443" t="s">
        <v>1140</v>
      </c>
      <c r="F8" s="419"/>
      <c r="G8" s="419"/>
      <c r="H8" s="419"/>
      <c r="I8" s="419"/>
      <c r="J8" s="419"/>
      <c r="K8" s="417"/>
      <c r="M8" s="211">
        <v>5</v>
      </c>
      <c r="N8" s="212">
        <v>4</v>
      </c>
      <c r="P8" s="443" t="s">
        <v>1141</v>
      </c>
      <c r="Q8" s="419"/>
      <c r="R8" s="419"/>
      <c r="S8" s="419"/>
      <c r="T8" s="419"/>
      <c r="U8" s="419"/>
      <c r="V8" s="417"/>
      <c r="AA8" s="211">
        <v>6</v>
      </c>
      <c r="AB8" s="212">
        <v>4</v>
      </c>
      <c r="AN8" s="211">
        <v>6</v>
      </c>
      <c r="AO8" s="212">
        <v>3</v>
      </c>
      <c r="AX8" s="263"/>
      <c r="AY8" s="263"/>
      <c r="AZ8" s="263"/>
    </row>
    <row r="9" spans="1:54" ht="13.8">
      <c r="A9" s="211">
        <v>7</v>
      </c>
      <c r="B9" s="212">
        <v>2</v>
      </c>
      <c r="C9" s="370"/>
      <c r="D9" s="370"/>
      <c r="E9" s="371" t="s">
        <v>976</v>
      </c>
      <c r="F9" s="372" t="s">
        <v>977</v>
      </c>
      <c r="G9" s="372" t="s">
        <v>978</v>
      </c>
      <c r="H9" s="372" t="s">
        <v>979</v>
      </c>
      <c r="I9" s="372" t="s">
        <v>153</v>
      </c>
      <c r="J9" s="373" t="s">
        <v>980</v>
      </c>
      <c r="K9" s="374" t="s">
        <v>981</v>
      </c>
      <c r="M9" s="211">
        <v>6</v>
      </c>
      <c r="N9" s="212">
        <v>5</v>
      </c>
      <c r="P9" s="371" t="s">
        <v>976</v>
      </c>
      <c r="Q9" s="372" t="s">
        <v>977</v>
      </c>
      <c r="R9" s="372" t="s">
        <v>978</v>
      </c>
      <c r="S9" s="372" t="s">
        <v>979</v>
      </c>
      <c r="T9" s="372" t="s">
        <v>153</v>
      </c>
      <c r="U9" s="373" t="s">
        <v>980</v>
      </c>
      <c r="V9" s="374" t="s">
        <v>981</v>
      </c>
      <c r="AA9" s="211">
        <v>7</v>
      </c>
      <c r="AB9" s="212">
        <v>5</v>
      </c>
      <c r="AD9" s="440" t="s">
        <v>1251</v>
      </c>
      <c r="AE9" s="419"/>
      <c r="AF9" s="419"/>
      <c r="AG9" s="419"/>
      <c r="AH9" s="419"/>
      <c r="AI9" s="419"/>
      <c r="AJ9" s="417"/>
      <c r="AN9" s="211">
        <v>7</v>
      </c>
      <c r="AO9" s="212">
        <v>2</v>
      </c>
      <c r="AX9" s="263"/>
      <c r="AY9" s="263"/>
      <c r="AZ9" s="263"/>
    </row>
    <row r="10" spans="1:54" ht="26.4">
      <c r="A10" s="211">
        <v>8</v>
      </c>
      <c r="B10" s="212">
        <v>4</v>
      </c>
      <c r="C10" s="376"/>
      <c r="D10" s="376"/>
      <c r="E10" s="377">
        <v>20</v>
      </c>
      <c r="F10" s="378">
        <v>1800</v>
      </c>
      <c r="G10" s="378">
        <v>90</v>
      </c>
      <c r="H10" s="378">
        <v>3</v>
      </c>
      <c r="I10" s="378"/>
      <c r="J10" s="379"/>
      <c r="K10" s="380"/>
      <c r="M10" s="211">
        <v>7</v>
      </c>
      <c r="N10" s="212">
        <v>3</v>
      </c>
      <c r="P10" s="377">
        <v>12</v>
      </c>
      <c r="Q10" s="378">
        <v>1700</v>
      </c>
      <c r="R10" s="381">
        <f t="shared" ref="R10:R12" si="12">Q10/P10</f>
        <v>141.66666666666666</v>
      </c>
      <c r="S10" s="378">
        <v>15</v>
      </c>
      <c r="T10" s="382">
        <f t="shared" ref="T10:T12" si="13">S10/85</f>
        <v>0.17647058823529413</v>
      </c>
      <c r="U10" s="379">
        <f t="shared" ref="U10:U12" si="14">S10*Q10</f>
        <v>25500</v>
      </c>
      <c r="V10" s="380"/>
      <c r="AA10" s="211">
        <v>8</v>
      </c>
      <c r="AB10" s="212">
        <v>2</v>
      </c>
      <c r="AD10" s="97" t="s">
        <v>976</v>
      </c>
      <c r="AE10" s="97" t="s">
        <v>977</v>
      </c>
      <c r="AF10" s="299" t="s">
        <v>978</v>
      </c>
      <c r="AG10" s="299" t="s">
        <v>979</v>
      </c>
      <c r="AH10" s="97" t="s">
        <v>153</v>
      </c>
      <c r="AI10" s="97" t="s">
        <v>980</v>
      </c>
      <c r="AJ10" s="261" t="s">
        <v>981</v>
      </c>
      <c r="AN10" s="211">
        <v>8</v>
      </c>
      <c r="AO10" s="212">
        <v>1</v>
      </c>
      <c r="AX10" s="263"/>
    </row>
    <row r="11" spans="1:54" ht="13.8">
      <c r="A11" s="211">
        <v>9</v>
      </c>
      <c r="B11" s="212">
        <v>2</v>
      </c>
      <c r="C11" s="376"/>
      <c r="D11" s="376"/>
      <c r="E11" s="377">
        <v>30</v>
      </c>
      <c r="F11" s="378">
        <v>3000</v>
      </c>
      <c r="G11" s="378">
        <v>100</v>
      </c>
      <c r="H11" s="378">
        <v>2</v>
      </c>
      <c r="I11" s="378"/>
      <c r="J11" s="379"/>
      <c r="K11" s="380"/>
      <c r="M11" s="211">
        <v>8</v>
      </c>
      <c r="N11" s="212">
        <v>4</v>
      </c>
      <c r="P11" s="377">
        <v>17</v>
      </c>
      <c r="Q11" s="378">
        <v>2500</v>
      </c>
      <c r="R11" s="381">
        <f t="shared" si="12"/>
        <v>147.05882352941177</v>
      </c>
      <c r="S11" s="378">
        <v>7</v>
      </c>
      <c r="T11" s="382">
        <f t="shared" si="13"/>
        <v>8.2352941176470587E-2</v>
      </c>
      <c r="U11" s="379">
        <f t="shared" si="14"/>
        <v>17500</v>
      </c>
      <c r="V11" s="380"/>
      <c r="AA11" s="211">
        <v>9</v>
      </c>
      <c r="AB11" s="212">
        <v>1</v>
      </c>
      <c r="AD11" s="302">
        <v>12</v>
      </c>
      <c r="AE11" s="303">
        <v>2500</v>
      </c>
      <c r="AF11" s="304">
        <f t="shared" ref="AF11:AF13" si="15">AE11/AD11</f>
        <v>208.33333333333334</v>
      </c>
      <c r="AG11" s="303">
        <v>6</v>
      </c>
      <c r="AH11" s="305">
        <f t="shared" ref="AH11:AH13" si="16">AG11/65</f>
        <v>9.2307692307692313E-2</v>
      </c>
      <c r="AI11" s="291">
        <f t="shared" ref="AI11:AI13" si="17">AE11*AG11</f>
        <v>15000</v>
      </c>
      <c r="AJ11" s="306"/>
      <c r="AN11" s="211">
        <v>9</v>
      </c>
      <c r="AO11" s="212">
        <v>2</v>
      </c>
      <c r="AQ11" s="440" t="s">
        <v>1138</v>
      </c>
      <c r="AR11" s="419"/>
      <c r="AS11" s="419"/>
      <c r="AT11" s="419"/>
      <c r="AU11" s="419"/>
      <c r="AV11" s="419"/>
      <c r="AW11" s="417"/>
      <c r="AX11" s="375"/>
      <c r="BA11" s="375"/>
      <c r="BB11" s="375"/>
    </row>
    <row r="12" spans="1:54" ht="26.4">
      <c r="A12" s="211">
        <v>10</v>
      </c>
      <c r="B12" s="212">
        <v>3</v>
      </c>
      <c r="C12" s="376"/>
      <c r="D12" s="376"/>
      <c r="E12" s="377">
        <v>45</v>
      </c>
      <c r="F12" s="378">
        <v>4700</v>
      </c>
      <c r="G12" s="378">
        <v>105</v>
      </c>
      <c r="H12" s="378">
        <v>1</v>
      </c>
      <c r="I12" s="378"/>
      <c r="J12" s="379"/>
      <c r="K12" s="385"/>
      <c r="M12" s="211">
        <v>9</v>
      </c>
      <c r="N12" s="212">
        <v>3</v>
      </c>
      <c r="P12" s="377">
        <v>22</v>
      </c>
      <c r="Q12" s="378">
        <v>4000</v>
      </c>
      <c r="R12" s="381">
        <f t="shared" si="12"/>
        <v>181.81818181818181</v>
      </c>
      <c r="S12" s="378">
        <v>6</v>
      </c>
      <c r="T12" s="382">
        <f t="shared" si="13"/>
        <v>7.0588235294117646E-2</v>
      </c>
      <c r="U12" s="379">
        <f t="shared" si="14"/>
        <v>24000</v>
      </c>
      <c r="V12" s="385"/>
      <c r="AA12" s="211">
        <v>10</v>
      </c>
      <c r="AB12" s="212">
        <v>5</v>
      </c>
      <c r="AD12" s="302">
        <v>17</v>
      </c>
      <c r="AE12" s="303">
        <v>4000</v>
      </c>
      <c r="AF12" s="304">
        <f t="shared" si="15"/>
        <v>235.29411764705881</v>
      </c>
      <c r="AG12" s="303">
        <v>4</v>
      </c>
      <c r="AH12" s="305">
        <f t="shared" si="16"/>
        <v>6.1538461538461542E-2</v>
      </c>
      <c r="AI12" s="291">
        <f t="shared" si="17"/>
        <v>16000</v>
      </c>
      <c r="AJ12" s="307"/>
      <c r="AN12" s="211">
        <v>11</v>
      </c>
      <c r="AO12" s="212">
        <v>3</v>
      </c>
      <c r="AQ12" s="97" t="s">
        <v>976</v>
      </c>
      <c r="AR12" s="97" t="s">
        <v>977</v>
      </c>
      <c r="AS12" s="299" t="s">
        <v>978</v>
      </c>
      <c r="AT12" s="299" t="s">
        <v>979</v>
      </c>
      <c r="AU12" s="97" t="s">
        <v>153</v>
      </c>
      <c r="AV12" s="97" t="s">
        <v>980</v>
      </c>
      <c r="AW12" s="261" t="s">
        <v>981</v>
      </c>
      <c r="AX12" s="265"/>
      <c r="BA12" s="383"/>
      <c r="BB12" s="383"/>
    </row>
    <row r="13" spans="1:54" ht="13.2">
      <c r="A13" s="211">
        <v>11</v>
      </c>
      <c r="B13" s="212">
        <v>3</v>
      </c>
      <c r="C13" s="386"/>
      <c r="D13" s="386"/>
      <c r="E13" s="386"/>
      <c r="F13" s="386"/>
      <c r="G13" s="387"/>
      <c r="H13" s="388" t="s">
        <v>990</v>
      </c>
      <c r="I13" s="378"/>
      <c r="J13" s="379"/>
      <c r="K13" s="379"/>
      <c r="M13" s="211">
        <v>10</v>
      </c>
      <c r="N13" s="212">
        <v>2</v>
      </c>
      <c r="P13" s="386"/>
      <c r="Q13" s="386"/>
      <c r="R13" s="387"/>
      <c r="S13" s="388" t="s">
        <v>990</v>
      </c>
      <c r="T13" s="382">
        <f t="shared" ref="T13:U13" si="18">SUM(T10:T12)</f>
        <v>0.3294117647058824</v>
      </c>
      <c r="U13" s="379">
        <f t="shared" si="18"/>
        <v>67000</v>
      </c>
      <c r="V13" s="389">
        <f>U13/Y6</f>
        <v>5.6263278553613863E-2</v>
      </c>
      <c r="AA13" s="211">
        <v>11</v>
      </c>
      <c r="AB13" s="212">
        <v>1</v>
      </c>
      <c r="AD13" s="302">
        <v>22</v>
      </c>
      <c r="AE13" s="303">
        <v>6500</v>
      </c>
      <c r="AF13" s="304">
        <f t="shared" si="15"/>
        <v>295.45454545454544</v>
      </c>
      <c r="AG13" s="303">
        <v>3</v>
      </c>
      <c r="AH13" s="305">
        <f t="shared" si="16"/>
        <v>4.6153846153846156E-2</v>
      </c>
      <c r="AI13" s="291">
        <f t="shared" si="17"/>
        <v>19500</v>
      </c>
      <c r="AJ13" s="308"/>
      <c r="AN13" s="211">
        <v>12</v>
      </c>
      <c r="AO13" s="212">
        <v>1</v>
      </c>
      <c r="AQ13" s="302">
        <v>15</v>
      </c>
      <c r="AR13" s="303">
        <v>2500</v>
      </c>
      <c r="AS13" s="304">
        <f t="shared" ref="AS13:AS15" si="19">AR13/AQ13</f>
        <v>166.66666666666666</v>
      </c>
      <c r="AT13" s="303">
        <v>1</v>
      </c>
      <c r="AU13" s="305">
        <f t="shared" ref="AU13:AU15" si="20">AT13/29</f>
        <v>3.4482758620689655E-2</v>
      </c>
      <c r="AV13" s="291">
        <f t="shared" ref="AV13:AV15" si="21">AR13*AT13</f>
        <v>2500</v>
      </c>
      <c r="AW13" s="306"/>
      <c r="AX13" s="263"/>
      <c r="BA13" s="384"/>
      <c r="BB13" s="384"/>
    </row>
    <row r="14" spans="1:54" ht="13.2">
      <c r="A14" s="211">
        <v>12</v>
      </c>
      <c r="B14" s="212">
        <v>2</v>
      </c>
      <c r="M14" s="211">
        <v>11</v>
      </c>
      <c r="N14" s="212">
        <v>5</v>
      </c>
      <c r="AA14" s="211">
        <v>12</v>
      </c>
      <c r="AB14" s="212">
        <v>2</v>
      </c>
      <c r="AG14" s="289" t="s">
        <v>990</v>
      </c>
      <c r="AH14" s="290">
        <f t="shared" ref="AH14:AI14" si="22">SUM(AH11:AH13)</f>
        <v>0.2</v>
      </c>
      <c r="AI14" s="291">
        <f t="shared" si="22"/>
        <v>50500</v>
      </c>
      <c r="AJ14" s="309">
        <f>AI14/$AL$6</f>
        <v>6.8027210884353748E-2</v>
      </c>
      <c r="AN14" s="211">
        <v>13</v>
      </c>
      <c r="AO14" s="212">
        <v>2</v>
      </c>
      <c r="AQ14" s="302">
        <v>20</v>
      </c>
      <c r="AR14" s="303">
        <v>4000</v>
      </c>
      <c r="AS14" s="304">
        <f t="shared" si="19"/>
        <v>200</v>
      </c>
      <c r="AT14" s="303">
        <v>1</v>
      </c>
      <c r="AU14" s="305">
        <f t="shared" si="20"/>
        <v>3.4482758620689655E-2</v>
      </c>
      <c r="AV14" s="291">
        <f t="shared" si="21"/>
        <v>4000</v>
      </c>
      <c r="AW14" s="307"/>
      <c r="AX14" s="263"/>
      <c r="AY14" s="263"/>
      <c r="AZ14" s="263"/>
      <c r="BA14" s="384"/>
      <c r="BB14" s="384"/>
    </row>
    <row r="15" spans="1:54" ht="15.6">
      <c r="A15" s="211">
        <v>13</v>
      </c>
      <c r="B15" s="212">
        <v>2</v>
      </c>
      <c r="M15" s="211">
        <v>12</v>
      </c>
      <c r="N15" s="212">
        <v>2</v>
      </c>
      <c r="AA15" s="211">
        <v>14</v>
      </c>
      <c r="AB15" s="212">
        <v>2</v>
      </c>
      <c r="AN15" s="211">
        <v>14</v>
      </c>
      <c r="AO15" s="212">
        <v>2</v>
      </c>
      <c r="AQ15" s="302">
        <v>25</v>
      </c>
      <c r="AR15" s="303">
        <v>6500</v>
      </c>
      <c r="AS15" s="304">
        <f t="shared" si="19"/>
        <v>260</v>
      </c>
      <c r="AT15" s="303">
        <v>1</v>
      </c>
      <c r="AU15" s="305">
        <f t="shared" si="20"/>
        <v>3.4482758620689655E-2</v>
      </c>
      <c r="AV15" s="291">
        <f t="shared" si="21"/>
        <v>6500</v>
      </c>
      <c r="AW15" s="308"/>
      <c r="AX15" s="263"/>
      <c r="AY15" s="174" t="s">
        <v>982</v>
      </c>
      <c r="AZ15" s="175" t="s">
        <v>1241</v>
      </c>
      <c r="BA15" s="384"/>
      <c r="BB15" s="384"/>
    </row>
    <row r="16" spans="1:54" ht="13.8">
      <c r="A16" s="211">
        <v>14</v>
      </c>
      <c r="B16" s="212">
        <v>1</v>
      </c>
      <c r="M16" s="211">
        <v>13</v>
      </c>
      <c r="N16" s="212">
        <v>1</v>
      </c>
      <c r="P16" s="443" t="s">
        <v>1141</v>
      </c>
      <c r="Q16" s="419"/>
      <c r="R16" s="419"/>
      <c r="S16" s="419"/>
      <c r="T16" s="419"/>
      <c r="U16" s="419"/>
      <c r="V16" s="417"/>
      <c r="AA16" s="211">
        <v>15</v>
      </c>
      <c r="AB16" s="212">
        <v>1</v>
      </c>
      <c r="AD16" s="440" t="s">
        <v>1251</v>
      </c>
      <c r="AE16" s="419"/>
      <c r="AF16" s="419"/>
      <c r="AG16" s="419"/>
      <c r="AH16" s="419"/>
      <c r="AI16" s="419"/>
      <c r="AJ16" s="417"/>
      <c r="AN16" s="211">
        <v>16</v>
      </c>
      <c r="AO16" s="212">
        <v>1</v>
      </c>
      <c r="AT16" s="289" t="s">
        <v>990</v>
      </c>
      <c r="AU16" s="290">
        <f t="shared" ref="AU16:AV16" si="23">SUM(AU13:AU15)</f>
        <v>0.10344827586206896</v>
      </c>
      <c r="AV16" s="291">
        <f t="shared" si="23"/>
        <v>13000</v>
      </c>
      <c r="AW16" s="309">
        <f>AV16/$AZ$6</f>
        <v>7.1730865791550108E-2</v>
      </c>
      <c r="AX16" s="391"/>
      <c r="AY16" s="176" t="s">
        <v>986</v>
      </c>
      <c r="AZ16" s="177">
        <v>2555</v>
      </c>
      <c r="BA16" s="7"/>
      <c r="BB16" s="7"/>
    </row>
    <row r="17" spans="1:52" ht="26.4">
      <c r="A17" s="211">
        <v>15</v>
      </c>
      <c r="B17" s="212">
        <v>2</v>
      </c>
      <c r="M17" s="211">
        <v>14</v>
      </c>
      <c r="N17" s="212">
        <v>5</v>
      </c>
      <c r="P17" s="371" t="s">
        <v>976</v>
      </c>
      <c r="Q17" s="372" t="s">
        <v>977</v>
      </c>
      <c r="R17" s="372" t="s">
        <v>978</v>
      </c>
      <c r="S17" s="372" t="s">
        <v>979</v>
      </c>
      <c r="T17" s="372" t="s">
        <v>153</v>
      </c>
      <c r="U17" s="373" t="s">
        <v>980</v>
      </c>
      <c r="V17" s="374" t="s">
        <v>981</v>
      </c>
      <c r="AA17" s="211">
        <v>16</v>
      </c>
      <c r="AB17" s="212">
        <v>1</v>
      </c>
      <c r="AD17" s="97" t="s">
        <v>976</v>
      </c>
      <c r="AE17" s="97" t="s">
        <v>977</v>
      </c>
      <c r="AF17" s="299" t="s">
        <v>978</v>
      </c>
      <c r="AG17" s="299" t="s">
        <v>979</v>
      </c>
      <c r="AH17" s="97" t="s">
        <v>153</v>
      </c>
      <c r="AI17" s="97" t="s">
        <v>980</v>
      </c>
      <c r="AJ17" s="261" t="s">
        <v>981</v>
      </c>
      <c r="AN17" s="211">
        <v>24</v>
      </c>
      <c r="AO17" s="212">
        <v>1</v>
      </c>
      <c r="AX17" s="263"/>
      <c r="AY17" s="178"/>
      <c r="AZ17" s="179"/>
    </row>
    <row r="18" spans="1:52" ht="13.2">
      <c r="A18" s="211">
        <v>19</v>
      </c>
      <c r="B18" s="212">
        <v>1</v>
      </c>
      <c r="M18" s="211">
        <v>15</v>
      </c>
      <c r="N18" s="212">
        <v>3</v>
      </c>
      <c r="P18" s="377">
        <v>15</v>
      </c>
      <c r="Q18" s="378">
        <v>1700</v>
      </c>
      <c r="R18" s="381">
        <f t="shared" ref="R18:R20" si="24">Q18/P18</f>
        <v>113.33333333333333</v>
      </c>
      <c r="S18" s="378">
        <v>13</v>
      </c>
      <c r="T18" s="382">
        <f t="shared" ref="T18:T20" si="25">S18/85</f>
        <v>0.15294117647058825</v>
      </c>
      <c r="U18" s="379">
        <f t="shared" ref="U18:U20" si="26">S18*Q18</f>
        <v>22100</v>
      </c>
      <c r="V18" s="380"/>
      <c r="AA18" s="211">
        <v>18</v>
      </c>
      <c r="AB18" s="212">
        <v>1</v>
      </c>
      <c r="AD18" s="302">
        <v>10</v>
      </c>
      <c r="AE18" s="303">
        <v>2500</v>
      </c>
      <c r="AF18" s="304">
        <f t="shared" ref="AF18:AF20" si="27">AE18/AD18</f>
        <v>250</v>
      </c>
      <c r="AG18" s="303">
        <v>10</v>
      </c>
      <c r="AH18" s="305">
        <f t="shared" ref="AH18:AH20" si="28">AG18/65</f>
        <v>0.15384615384615385</v>
      </c>
      <c r="AI18" s="291">
        <f t="shared" ref="AI18:AI20" si="29">AE18*AG18</f>
        <v>25000</v>
      </c>
      <c r="AJ18" s="306"/>
      <c r="AN18" s="211">
        <v>31</v>
      </c>
      <c r="AO18" s="212">
        <v>1</v>
      </c>
      <c r="AY18" s="178" t="s">
        <v>988</v>
      </c>
      <c r="AZ18" s="180">
        <v>11132</v>
      </c>
    </row>
    <row r="19" spans="1:52" ht="13.2">
      <c r="A19" s="211">
        <v>20</v>
      </c>
      <c r="B19" s="212">
        <v>3</v>
      </c>
      <c r="M19" s="211">
        <v>16</v>
      </c>
      <c r="N19" s="212">
        <v>4</v>
      </c>
      <c r="P19" s="377">
        <v>20</v>
      </c>
      <c r="Q19" s="378">
        <v>2500</v>
      </c>
      <c r="R19" s="381">
        <f t="shared" si="24"/>
        <v>125</v>
      </c>
      <c r="S19" s="378">
        <v>3</v>
      </c>
      <c r="T19" s="382">
        <f t="shared" si="25"/>
        <v>3.5294117647058823E-2</v>
      </c>
      <c r="U19" s="379">
        <f t="shared" si="26"/>
        <v>7500</v>
      </c>
      <c r="V19" s="380"/>
      <c r="AA19" s="211">
        <v>20</v>
      </c>
      <c r="AB19" s="212">
        <v>1</v>
      </c>
      <c r="AD19" s="302">
        <v>15</v>
      </c>
      <c r="AE19" s="303">
        <v>4000</v>
      </c>
      <c r="AF19" s="304">
        <f t="shared" si="27"/>
        <v>266.66666666666669</v>
      </c>
      <c r="AG19" s="303">
        <v>3</v>
      </c>
      <c r="AH19" s="305">
        <f t="shared" si="28"/>
        <v>4.6153846153846156E-2</v>
      </c>
      <c r="AI19" s="291">
        <f t="shared" si="29"/>
        <v>12000</v>
      </c>
      <c r="AJ19" s="307"/>
      <c r="AN19" s="214" t="s">
        <v>127</v>
      </c>
      <c r="AO19" s="215">
        <v>29</v>
      </c>
    </row>
    <row r="20" spans="1:52" ht="13.2">
      <c r="A20" s="211">
        <v>21</v>
      </c>
      <c r="B20" s="212">
        <v>1</v>
      </c>
      <c r="M20" s="211">
        <v>17</v>
      </c>
      <c r="N20" s="212">
        <v>2</v>
      </c>
      <c r="P20" s="377">
        <v>25</v>
      </c>
      <c r="Q20" s="378">
        <v>4000</v>
      </c>
      <c r="R20" s="381">
        <f t="shared" si="24"/>
        <v>160</v>
      </c>
      <c r="S20" s="378">
        <v>4</v>
      </c>
      <c r="T20" s="382">
        <f t="shared" si="25"/>
        <v>4.7058823529411764E-2</v>
      </c>
      <c r="U20" s="379">
        <f t="shared" si="26"/>
        <v>16000</v>
      </c>
      <c r="V20" s="385"/>
      <c r="AA20" s="211">
        <v>21</v>
      </c>
      <c r="AB20" s="212">
        <v>2</v>
      </c>
      <c r="AD20" s="302">
        <v>20</v>
      </c>
      <c r="AE20" s="303">
        <v>6500</v>
      </c>
      <c r="AF20" s="304">
        <f t="shared" si="27"/>
        <v>325</v>
      </c>
      <c r="AG20" s="303">
        <v>6</v>
      </c>
      <c r="AH20" s="305">
        <f t="shared" si="28"/>
        <v>9.2307692307692313E-2</v>
      </c>
      <c r="AI20" s="291">
        <f t="shared" si="29"/>
        <v>39000</v>
      </c>
      <c r="AJ20" s="308"/>
    </row>
    <row r="21" spans="1:52" ht="13.2">
      <c r="A21" s="211">
        <v>22</v>
      </c>
      <c r="B21" s="212">
        <v>1</v>
      </c>
      <c r="M21" s="211">
        <v>18</v>
      </c>
      <c r="N21" s="212">
        <v>2</v>
      </c>
      <c r="P21" s="386"/>
      <c r="Q21" s="386"/>
      <c r="R21" s="387"/>
      <c r="S21" s="388" t="s">
        <v>990</v>
      </c>
      <c r="T21" s="382">
        <f t="shared" ref="T21:U21" si="30">SUM(T18:T20)</f>
        <v>0.23529411764705882</v>
      </c>
      <c r="U21" s="379">
        <f t="shared" si="30"/>
        <v>45600</v>
      </c>
      <c r="V21" s="389">
        <f>U21/$Y$6</f>
        <v>3.8292619433504364E-2</v>
      </c>
      <c r="AA21" s="211">
        <v>23</v>
      </c>
      <c r="AB21" s="212">
        <v>1</v>
      </c>
      <c r="AG21" s="289" t="s">
        <v>990</v>
      </c>
      <c r="AH21" s="290">
        <f t="shared" ref="AH21:AI21" si="31">SUM(AH18:AH20)</f>
        <v>0.29230769230769232</v>
      </c>
      <c r="AI21" s="291">
        <f t="shared" si="31"/>
        <v>76000</v>
      </c>
      <c r="AJ21" s="309">
        <f>AI21/$AL$6</f>
        <v>0.10237758469724524</v>
      </c>
    </row>
    <row r="22" spans="1:52" ht="13.2">
      <c r="A22" s="211">
        <v>23</v>
      </c>
      <c r="B22" s="212">
        <v>4</v>
      </c>
      <c r="M22" s="211">
        <v>19</v>
      </c>
      <c r="N22" s="212">
        <v>2</v>
      </c>
      <c r="AA22" s="211">
        <v>29</v>
      </c>
      <c r="AB22" s="212">
        <v>1</v>
      </c>
    </row>
    <row r="23" spans="1:52" ht="13.2">
      <c r="A23" s="211">
        <v>24</v>
      </c>
      <c r="B23" s="212">
        <v>1</v>
      </c>
      <c r="M23" s="211">
        <v>20</v>
      </c>
      <c r="N23" s="212">
        <v>1</v>
      </c>
      <c r="AA23" s="211">
        <v>54</v>
      </c>
      <c r="AB23" s="212">
        <v>1</v>
      </c>
    </row>
    <row r="24" spans="1:52" ht="13.2">
      <c r="A24" s="211">
        <v>27</v>
      </c>
      <c r="B24" s="212">
        <v>2</v>
      </c>
      <c r="M24" s="211">
        <v>23</v>
      </c>
      <c r="N24" s="212">
        <v>2</v>
      </c>
      <c r="AA24" s="214" t="s">
        <v>127</v>
      </c>
      <c r="AB24" s="215">
        <v>65</v>
      </c>
    </row>
    <row r="25" spans="1:52" ht="13.2">
      <c r="A25" s="211">
        <v>28</v>
      </c>
      <c r="B25" s="212">
        <v>2</v>
      </c>
      <c r="M25" s="211">
        <v>25</v>
      </c>
      <c r="N25" s="212">
        <v>1</v>
      </c>
    </row>
    <row r="26" spans="1:52" ht="13.2">
      <c r="A26" s="211">
        <v>35</v>
      </c>
      <c r="B26" s="212">
        <v>1</v>
      </c>
      <c r="M26" s="211">
        <v>29</v>
      </c>
      <c r="N26" s="212">
        <v>1</v>
      </c>
    </row>
    <row r="27" spans="1:52" ht="13.2">
      <c r="A27" s="211">
        <v>40</v>
      </c>
      <c r="B27" s="212">
        <v>1</v>
      </c>
      <c r="M27" s="211">
        <v>37</v>
      </c>
      <c r="N27" s="212">
        <v>1</v>
      </c>
    </row>
    <row r="28" spans="1:52" ht="13.2">
      <c r="A28" s="214" t="s">
        <v>127</v>
      </c>
      <c r="B28" s="215">
        <v>65</v>
      </c>
      <c r="M28" s="211">
        <v>38</v>
      </c>
      <c r="N28" s="212">
        <v>1</v>
      </c>
    </row>
    <row r="29" spans="1:52" ht="13.2">
      <c r="M29" s="214" t="s">
        <v>127</v>
      </c>
      <c r="N29" s="215">
        <v>85</v>
      </c>
    </row>
    <row r="36" spans="13:38" ht="13.8">
      <c r="M36" s="435" t="s">
        <v>1252</v>
      </c>
      <c r="N36" s="428"/>
    </row>
    <row r="37" spans="13:38" ht="13.8">
      <c r="AA37" s="435" t="s">
        <v>1253</v>
      </c>
      <c r="AB37" s="428"/>
    </row>
    <row r="38" spans="13:38" ht="13.2">
      <c r="M38" s="209" t="s">
        <v>1135</v>
      </c>
      <c r="N38" s="210" t="s">
        <v>1119</v>
      </c>
    </row>
    <row r="39" spans="13:38" ht="15.6">
      <c r="M39" s="211">
        <v>1</v>
      </c>
      <c r="N39" s="212">
        <v>1</v>
      </c>
      <c r="P39" s="440" t="s">
        <v>1254</v>
      </c>
      <c r="Q39" s="419"/>
      <c r="R39" s="419"/>
      <c r="S39" s="419"/>
      <c r="T39" s="419"/>
      <c r="U39" s="419"/>
      <c r="V39" s="417"/>
      <c r="X39" s="289" t="s">
        <v>982</v>
      </c>
      <c r="Y39" s="316" t="s">
        <v>1041</v>
      </c>
      <c r="AA39" s="209" t="s">
        <v>1135</v>
      </c>
      <c r="AB39" s="210" t="s">
        <v>1119</v>
      </c>
      <c r="AD39" s="440" t="s">
        <v>1255</v>
      </c>
      <c r="AE39" s="419"/>
      <c r="AF39" s="419"/>
      <c r="AG39" s="419"/>
      <c r="AH39" s="419"/>
      <c r="AI39" s="419"/>
      <c r="AJ39" s="417"/>
    </row>
    <row r="40" spans="13:38" ht="27">
      <c r="M40" s="211">
        <v>2</v>
      </c>
      <c r="N40" s="212">
        <v>2</v>
      </c>
      <c r="P40" s="97" t="s">
        <v>976</v>
      </c>
      <c r="Q40" s="97" t="s">
        <v>977</v>
      </c>
      <c r="R40" s="299" t="s">
        <v>978</v>
      </c>
      <c r="S40" s="299" t="s">
        <v>979</v>
      </c>
      <c r="T40" s="97" t="s">
        <v>153</v>
      </c>
      <c r="U40" s="97" t="s">
        <v>980</v>
      </c>
      <c r="V40" s="261" t="s">
        <v>981</v>
      </c>
      <c r="X40" s="140" t="s">
        <v>986</v>
      </c>
      <c r="Y40" s="86">
        <v>1910</v>
      </c>
      <c r="AA40" s="211">
        <v>2</v>
      </c>
      <c r="AB40" s="212">
        <v>1</v>
      </c>
      <c r="AD40" s="97" t="s">
        <v>976</v>
      </c>
      <c r="AE40" s="97" t="s">
        <v>977</v>
      </c>
      <c r="AF40" s="299" t="s">
        <v>978</v>
      </c>
      <c r="AG40" s="299" t="s">
        <v>979</v>
      </c>
      <c r="AH40" s="97" t="s">
        <v>153</v>
      </c>
      <c r="AI40" s="97" t="s">
        <v>980</v>
      </c>
      <c r="AJ40" s="261" t="s">
        <v>981</v>
      </c>
      <c r="AK40" s="174" t="s">
        <v>982</v>
      </c>
      <c r="AL40" s="175" t="s">
        <v>1198</v>
      </c>
    </row>
    <row r="41" spans="13:38" ht="13.2">
      <c r="M41" s="211">
        <v>3</v>
      </c>
      <c r="N41" s="212">
        <v>1</v>
      </c>
      <c r="P41" s="302">
        <v>15</v>
      </c>
      <c r="Q41" s="303">
        <v>2500</v>
      </c>
      <c r="R41" s="304">
        <f t="shared" ref="R41:R43" si="32">Q41/P41</f>
        <v>166.66666666666666</v>
      </c>
      <c r="S41" s="303">
        <v>7</v>
      </c>
      <c r="T41" s="305">
        <f t="shared" ref="T41:T43" si="33">S41/30</f>
        <v>0.23333333333333334</v>
      </c>
      <c r="U41" s="291">
        <f t="shared" ref="U41:U43" si="34">Q41*S41</f>
        <v>17500</v>
      </c>
      <c r="V41" s="306"/>
      <c r="X41" s="3"/>
      <c r="Y41" s="144"/>
      <c r="AA41" s="211">
        <v>3</v>
      </c>
      <c r="AB41" s="212">
        <v>2</v>
      </c>
      <c r="AD41" s="302">
        <v>10</v>
      </c>
      <c r="AE41" s="303">
        <v>2500</v>
      </c>
      <c r="AF41" s="304">
        <f t="shared" ref="AF41:AF43" si="35">AE41/AD41</f>
        <v>250</v>
      </c>
      <c r="AG41" s="303">
        <v>2</v>
      </c>
      <c r="AH41" s="305">
        <f t="shared" ref="AH41:AH43" si="36">AG41/12</f>
        <v>0.16666666666666666</v>
      </c>
      <c r="AI41" s="291">
        <f t="shared" ref="AI41:AI43" si="37">AE41*AG41</f>
        <v>5000</v>
      </c>
      <c r="AJ41" s="306"/>
      <c r="AK41" s="176" t="s">
        <v>986</v>
      </c>
      <c r="AL41" s="177">
        <v>2500</v>
      </c>
    </row>
    <row r="42" spans="13:38" ht="13.2">
      <c r="M42" s="211">
        <v>4</v>
      </c>
      <c r="N42" s="212">
        <v>1</v>
      </c>
      <c r="P42" s="302">
        <v>20</v>
      </c>
      <c r="Q42" s="303">
        <v>4000</v>
      </c>
      <c r="R42" s="304">
        <f t="shared" si="32"/>
        <v>200</v>
      </c>
      <c r="S42" s="303">
        <v>1</v>
      </c>
      <c r="T42" s="305">
        <f t="shared" si="33"/>
        <v>3.3333333333333333E-2</v>
      </c>
      <c r="U42" s="291">
        <f t="shared" si="34"/>
        <v>4000</v>
      </c>
      <c r="V42" s="307"/>
      <c r="X42" s="3" t="s">
        <v>988</v>
      </c>
      <c r="Y42" s="143">
        <v>256365</v>
      </c>
      <c r="AA42" s="211">
        <v>4</v>
      </c>
      <c r="AB42" s="212">
        <v>1</v>
      </c>
      <c r="AD42" s="302">
        <v>15</v>
      </c>
      <c r="AE42" s="303">
        <v>4000</v>
      </c>
      <c r="AF42" s="304">
        <f t="shared" si="35"/>
        <v>266.66666666666669</v>
      </c>
      <c r="AG42" s="303">
        <v>0</v>
      </c>
      <c r="AH42" s="305">
        <f t="shared" si="36"/>
        <v>0</v>
      </c>
      <c r="AI42" s="291">
        <f t="shared" si="37"/>
        <v>0</v>
      </c>
      <c r="AJ42" s="307"/>
      <c r="AK42" s="178"/>
      <c r="AL42" s="179"/>
    </row>
    <row r="43" spans="13:38" ht="13.2">
      <c r="M43" s="211">
        <v>5</v>
      </c>
      <c r="N43" s="212">
        <v>1</v>
      </c>
      <c r="P43" s="302">
        <v>25</v>
      </c>
      <c r="Q43" s="303">
        <v>6500</v>
      </c>
      <c r="R43" s="304">
        <f t="shared" si="32"/>
        <v>260</v>
      </c>
      <c r="S43" s="303">
        <v>3</v>
      </c>
      <c r="T43" s="305">
        <f t="shared" si="33"/>
        <v>0.1</v>
      </c>
      <c r="U43" s="291">
        <f t="shared" si="34"/>
        <v>19500</v>
      </c>
      <c r="V43" s="308"/>
      <c r="AA43" s="211">
        <v>7</v>
      </c>
      <c r="AB43" s="212">
        <v>3</v>
      </c>
      <c r="AD43" s="302">
        <v>20</v>
      </c>
      <c r="AE43" s="303">
        <v>6000</v>
      </c>
      <c r="AF43" s="304">
        <f t="shared" si="35"/>
        <v>300</v>
      </c>
      <c r="AG43" s="303">
        <v>2</v>
      </c>
      <c r="AH43" s="305">
        <f t="shared" si="36"/>
        <v>0.16666666666666666</v>
      </c>
      <c r="AI43" s="291">
        <f t="shared" si="37"/>
        <v>12000</v>
      </c>
      <c r="AJ43" s="308"/>
      <c r="AK43" s="178" t="s">
        <v>988</v>
      </c>
      <c r="AL43" s="180">
        <v>122781</v>
      </c>
    </row>
    <row r="44" spans="13:38" ht="13.2">
      <c r="M44" s="211">
        <v>6</v>
      </c>
      <c r="N44" s="212">
        <v>2</v>
      </c>
      <c r="S44" s="289" t="s">
        <v>990</v>
      </c>
      <c r="T44" s="290">
        <f t="shared" ref="T44:U44" si="38">SUM(T41:T43)</f>
        <v>0.3666666666666667</v>
      </c>
      <c r="U44" s="291">
        <f t="shared" si="38"/>
        <v>41000</v>
      </c>
      <c r="V44" s="309">
        <f>U44/Y42</f>
        <v>0.15992822733212411</v>
      </c>
      <c r="AA44" s="211">
        <v>8</v>
      </c>
      <c r="AB44" s="212">
        <v>1</v>
      </c>
      <c r="AG44" s="289" t="s">
        <v>990</v>
      </c>
      <c r="AH44" s="290">
        <f t="shared" ref="AH44:AI44" si="39">SUM(AH41:AH43)</f>
        <v>0.33333333333333331</v>
      </c>
      <c r="AI44" s="291">
        <f t="shared" si="39"/>
        <v>17000</v>
      </c>
      <c r="AJ44" s="309">
        <f>AI44/AL43</f>
        <v>0.13845790472467237</v>
      </c>
    </row>
    <row r="45" spans="13:38" ht="13.2">
      <c r="M45" s="211">
        <v>7</v>
      </c>
      <c r="N45" s="212">
        <v>2</v>
      </c>
      <c r="AA45" s="211">
        <v>10</v>
      </c>
      <c r="AB45" s="212">
        <v>2</v>
      </c>
    </row>
    <row r="46" spans="13:38" ht="13.2">
      <c r="M46" s="211">
        <v>8</v>
      </c>
      <c r="N46" s="212">
        <v>1</v>
      </c>
      <c r="AA46" s="211">
        <v>21</v>
      </c>
      <c r="AB46" s="212">
        <v>1</v>
      </c>
    </row>
    <row r="47" spans="13:38" ht="13.8">
      <c r="M47" s="211">
        <v>9</v>
      </c>
      <c r="N47" s="212">
        <v>2</v>
      </c>
      <c r="P47" s="436" t="s">
        <v>1254</v>
      </c>
      <c r="Q47" s="419"/>
      <c r="R47" s="419"/>
      <c r="S47" s="419"/>
      <c r="T47" s="419"/>
      <c r="U47" s="419"/>
      <c r="V47" s="417"/>
      <c r="AA47" s="211">
        <v>23</v>
      </c>
      <c r="AB47" s="212">
        <v>1</v>
      </c>
    </row>
    <row r="48" spans="13:38" ht="26.4">
      <c r="M48" s="211">
        <v>10</v>
      </c>
      <c r="N48" s="212">
        <v>1</v>
      </c>
      <c r="P48" s="313" t="s">
        <v>976</v>
      </c>
      <c r="Q48" s="313" t="s">
        <v>977</v>
      </c>
      <c r="R48" s="314" t="s">
        <v>978</v>
      </c>
      <c r="S48" s="314" t="s">
        <v>979</v>
      </c>
      <c r="T48" s="313" t="s">
        <v>153</v>
      </c>
      <c r="U48" s="313" t="s">
        <v>980</v>
      </c>
      <c r="V48" s="315" t="s">
        <v>981</v>
      </c>
      <c r="AA48" s="214" t="s">
        <v>127</v>
      </c>
      <c r="AB48" s="215">
        <v>12</v>
      </c>
    </row>
    <row r="49" spans="13:28" ht="13.2">
      <c r="M49" s="211">
        <v>11</v>
      </c>
      <c r="N49" s="212">
        <v>2</v>
      </c>
      <c r="P49" s="317">
        <v>17</v>
      </c>
      <c r="Q49" s="318">
        <v>2500</v>
      </c>
      <c r="R49" s="319">
        <f t="shared" ref="R49:R51" si="40">Q49/P49</f>
        <v>147.05882352941177</v>
      </c>
      <c r="S49" s="318">
        <v>3</v>
      </c>
      <c r="T49" s="320">
        <f t="shared" ref="T49:T51" si="41">S49/30</f>
        <v>0.1</v>
      </c>
      <c r="U49" s="321">
        <f t="shared" ref="U49:U51" si="42">Q49*S49</f>
        <v>7500</v>
      </c>
      <c r="V49" s="322"/>
    </row>
    <row r="50" spans="13:28" ht="13.2">
      <c r="M50" s="211">
        <v>13</v>
      </c>
      <c r="N50" s="212">
        <v>1</v>
      </c>
      <c r="P50" s="317">
        <v>22</v>
      </c>
      <c r="Q50" s="318">
        <v>3500</v>
      </c>
      <c r="R50" s="319">
        <f t="shared" si="40"/>
        <v>159.09090909090909</v>
      </c>
      <c r="S50" s="318">
        <v>2</v>
      </c>
      <c r="T50" s="320">
        <f t="shared" si="41"/>
        <v>6.6666666666666666E-2</v>
      </c>
      <c r="U50" s="321">
        <f t="shared" si="42"/>
        <v>7000</v>
      </c>
      <c r="V50" s="323"/>
    </row>
    <row r="51" spans="13:28" ht="13.2">
      <c r="M51" s="211">
        <v>14</v>
      </c>
      <c r="N51" s="212">
        <v>2</v>
      </c>
      <c r="P51" s="317">
        <v>27</v>
      </c>
      <c r="Q51" s="318">
        <v>5000</v>
      </c>
      <c r="R51" s="319">
        <f t="shared" si="40"/>
        <v>185.18518518518519</v>
      </c>
      <c r="S51" s="318">
        <v>2</v>
      </c>
      <c r="T51" s="320">
        <f t="shared" si="41"/>
        <v>6.6666666666666666E-2</v>
      </c>
      <c r="U51" s="321">
        <f t="shared" si="42"/>
        <v>10000</v>
      </c>
      <c r="V51" s="324"/>
    </row>
    <row r="52" spans="13:28" ht="13.2">
      <c r="M52" s="211">
        <v>15</v>
      </c>
      <c r="N52" s="212">
        <v>2</v>
      </c>
      <c r="P52" s="325"/>
      <c r="Q52" s="325"/>
      <c r="R52" s="325"/>
      <c r="S52" s="315" t="s">
        <v>990</v>
      </c>
      <c r="T52" s="326">
        <f t="shared" ref="T52:U52" si="43">SUM(T49:T51)</f>
        <v>0.23333333333333334</v>
      </c>
      <c r="U52" s="321">
        <f t="shared" si="43"/>
        <v>24500</v>
      </c>
      <c r="V52" s="327">
        <f>U52/Y42</f>
        <v>9.5566867552122944E-2</v>
      </c>
    </row>
    <row r="53" spans="13:28" ht="13.2">
      <c r="M53" s="211">
        <v>16</v>
      </c>
      <c r="N53" s="212">
        <v>2</v>
      </c>
    </row>
    <row r="54" spans="13:28" ht="13.8">
      <c r="M54" s="211">
        <v>17</v>
      </c>
      <c r="N54" s="212">
        <v>1</v>
      </c>
      <c r="P54" s="440" t="s">
        <v>1254</v>
      </c>
      <c r="Q54" s="419"/>
      <c r="R54" s="419"/>
      <c r="S54" s="419"/>
      <c r="T54" s="419"/>
      <c r="U54" s="419"/>
      <c r="V54" s="417"/>
    </row>
    <row r="55" spans="13:28" ht="26.4">
      <c r="M55" s="211">
        <v>18</v>
      </c>
      <c r="N55" s="212">
        <v>2</v>
      </c>
      <c r="P55" s="97" t="s">
        <v>976</v>
      </c>
      <c r="Q55" s="97" t="s">
        <v>977</v>
      </c>
      <c r="R55" s="299" t="s">
        <v>978</v>
      </c>
      <c r="S55" s="299" t="s">
        <v>979</v>
      </c>
      <c r="T55" s="97" t="s">
        <v>153</v>
      </c>
      <c r="U55" s="97" t="s">
        <v>980</v>
      </c>
      <c r="V55" s="261" t="s">
        <v>981</v>
      </c>
    </row>
    <row r="56" spans="13:28" ht="13.2">
      <c r="M56" s="211">
        <v>23</v>
      </c>
      <c r="N56" s="212">
        <v>1</v>
      </c>
      <c r="P56" s="302">
        <v>20</v>
      </c>
      <c r="Q56" s="303">
        <v>2500</v>
      </c>
      <c r="R56" s="304">
        <f t="shared" ref="R56:R58" si="44">Q56/P56</f>
        <v>125</v>
      </c>
      <c r="S56" s="303">
        <v>1</v>
      </c>
      <c r="T56" s="305">
        <f t="shared" ref="T56:T58" si="45">S56/30</f>
        <v>3.3333333333333333E-2</v>
      </c>
      <c r="U56" s="291">
        <f t="shared" ref="U56:U58" si="46">Q56*S56</f>
        <v>2500</v>
      </c>
      <c r="V56" s="306"/>
    </row>
    <row r="57" spans="13:28" ht="13.2">
      <c r="M57" s="211">
        <v>25</v>
      </c>
      <c r="N57" s="212">
        <v>1</v>
      </c>
      <c r="P57" s="302">
        <v>25</v>
      </c>
      <c r="Q57" s="303">
        <v>4000</v>
      </c>
      <c r="R57" s="304">
        <f t="shared" si="44"/>
        <v>160</v>
      </c>
      <c r="S57" s="303">
        <v>1</v>
      </c>
      <c r="T57" s="305">
        <f t="shared" si="45"/>
        <v>3.3333333333333333E-2</v>
      </c>
      <c r="U57" s="291">
        <f t="shared" si="46"/>
        <v>4000</v>
      </c>
      <c r="V57" s="307"/>
    </row>
    <row r="58" spans="13:28" ht="13.2">
      <c r="M58" s="211">
        <v>29</v>
      </c>
      <c r="N58" s="212">
        <v>1</v>
      </c>
      <c r="P58" s="302">
        <v>30</v>
      </c>
      <c r="Q58" s="303">
        <v>6500</v>
      </c>
      <c r="R58" s="304">
        <f t="shared" si="44"/>
        <v>216.66666666666666</v>
      </c>
      <c r="S58" s="303">
        <v>1</v>
      </c>
      <c r="T58" s="305">
        <f t="shared" si="45"/>
        <v>3.3333333333333333E-2</v>
      </c>
      <c r="U58" s="291">
        <f t="shared" si="46"/>
        <v>6500</v>
      </c>
      <c r="V58" s="308"/>
    </row>
    <row r="59" spans="13:28" ht="13.2">
      <c r="M59" s="211">
        <v>38</v>
      </c>
      <c r="N59" s="212">
        <v>1</v>
      </c>
      <c r="S59" s="289" t="s">
        <v>990</v>
      </c>
      <c r="T59" s="290">
        <f t="shared" ref="T59:U59" si="47">SUM(T56:T58)</f>
        <v>0.1</v>
      </c>
      <c r="U59" s="291">
        <f t="shared" si="47"/>
        <v>13000</v>
      </c>
      <c r="V59" s="309" t="e">
        <f>U59/Y49</f>
        <v>#DIV/0!</v>
      </c>
    </row>
    <row r="60" spans="13:28" ht="13.2">
      <c r="M60" s="214" t="s">
        <v>127</v>
      </c>
      <c r="N60" s="215">
        <v>30</v>
      </c>
    </row>
    <row r="64" spans="13:28" ht="13.8">
      <c r="M64" s="435" t="s">
        <v>1256</v>
      </c>
      <c r="N64" s="428"/>
      <c r="AA64" s="435" t="s">
        <v>1257</v>
      </c>
      <c r="AB64" s="428"/>
    </row>
    <row r="65" spans="13:38" ht="13.8">
      <c r="AA65" s="209" t="s">
        <v>1135</v>
      </c>
      <c r="AB65" s="210" t="s">
        <v>1119</v>
      </c>
      <c r="AD65" s="440" t="s">
        <v>1258</v>
      </c>
      <c r="AE65" s="419"/>
      <c r="AF65" s="419"/>
      <c r="AG65" s="419"/>
      <c r="AH65" s="419"/>
      <c r="AI65" s="419"/>
      <c r="AJ65" s="417"/>
    </row>
    <row r="66" spans="13:38" ht="27">
      <c r="M66" s="209" t="s">
        <v>1135</v>
      </c>
      <c r="N66" s="210" t="s">
        <v>1119</v>
      </c>
      <c r="P66" s="436" t="s">
        <v>1225</v>
      </c>
      <c r="Q66" s="419"/>
      <c r="R66" s="419"/>
      <c r="S66" s="419"/>
      <c r="T66" s="419"/>
      <c r="U66" s="419"/>
      <c r="V66" s="417"/>
      <c r="X66" s="289" t="s">
        <v>982</v>
      </c>
      <c r="Y66" s="316" t="s">
        <v>983</v>
      </c>
      <c r="AA66" s="281">
        <v>5</v>
      </c>
      <c r="AB66" s="282">
        <v>2</v>
      </c>
      <c r="AD66" s="227" t="s">
        <v>976</v>
      </c>
      <c r="AE66" s="227" t="s">
        <v>977</v>
      </c>
      <c r="AF66" s="228" t="s">
        <v>978</v>
      </c>
      <c r="AG66" s="228" t="s">
        <v>979</v>
      </c>
      <c r="AH66" s="227" t="s">
        <v>153</v>
      </c>
      <c r="AI66" s="227" t="s">
        <v>980</v>
      </c>
      <c r="AJ66" s="174" t="s">
        <v>981</v>
      </c>
      <c r="AK66" s="174" t="s">
        <v>982</v>
      </c>
      <c r="AL66" s="175" t="s">
        <v>1051</v>
      </c>
    </row>
    <row r="67" spans="13:38" ht="26.4">
      <c r="M67" s="211">
        <v>1</v>
      </c>
      <c r="N67" s="212">
        <v>1</v>
      </c>
      <c r="P67" s="313" t="s">
        <v>976</v>
      </c>
      <c r="Q67" s="313" t="s">
        <v>977</v>
      </c>
      <c r="R67" s="314" t="s">
        <v>978</v>
      </c>
      <c r="S67" s="314" t="s">
        <v>979</v>
      </c>
      <c r="T67" s="313" t="s">
        <v>153</v>
      </c>
      <c r="U67" s="313" t="s">
        <v>980</v>
      </c>
      <c r="V67" s="315" t="s">
        <v>981</v>
      </c>
      <c r="X67" s="140" t="s">
        <v>986</v>
      </c>
      <c r="Y67" s="86">
        <v>2643</v>
      </c>
      <c r="AA67" s="281">
        <v>6</v>
      </c>
      <c r="AB67" s="282">
        <v>1</v>
      </c>
      <c r="AD67" s="392">
        <v>10</v>
      </c>
      <c r="AE67" s="393">
        <v>2700</v>
      </c>
      <c r="AF67" s="394">
        <f t="shared" ref="AF67:AF69" si="48">AE67/AD67</f>
        <v>270</v>
      </c>
      <c r="AG67" s="393">
        <v>2</v>
      </c>
      <c r="AH67" s="395">
        <f t="shared" ref="AH67:AH69" si="49">AG67/8</f>
        <v>0.25</v>
      </c>
      <c r="AI67" s="396">
        <f t="shared" ref="AI67:AI69" si="50">AE67*AG67</f>
        <v>5400</v>
      </c>
      <c r="AJ67" s="397"/>
      <c r="AK67" s="176" t="s">
        <v>986</v>
      </c>
      <c r="AL67" s="177">
        <v>3430</v>
      </c>
    </row>
    <row r="68" spans="13:38" ht="13.2">
      <c r="M68" s="211">
        <v>2</v>
      </c>
      <c r="N68" s="212">
        <v>1</v>
      </c>
      <c r="P68" s="317">
        <v>15</v>
      </c>
      <c r="Q68" s="318">
        <v>3000</v>
      </c>
      <c r="R68" s="319">
        <f t="shared" ref="R68:R70" si="51">Q68/P68</f>
        <v>200</v>
      </c>
      <c r="S68" s="318">
        <v>1</v>
      </c>
      <c r="T68" s="320">
        <f t="shared" ref="T68:T70" si="52">S68/8</f>
        <v>0.125</v>
      </c>
      <c r="U68" s="321">
        <f t="shared" ref="U68:U70" si="53">Q68*S68</f>
        <v>3000</v>
      </c>
      <c r="V68" s="322"/>
      <c r="X68" s="3"/>
      <c r="Y68" s="144"/>
      <c r="AA68" s="281">
        <v>9</v>
      </c>
      <c r="AB68" s="282">
        <v>1</v>
      </c>
      <c r="AD68" s="392">
        <v>15</v>
      </c>
      <c r="AE68" s="393">
        <v>4500</v>
      </c>
      <c r="AF68" s="394">
        <f t="shared" si="48"/>
        <v>300</v>
      </c>
      <c r="AG68" s="393">
        <v>1</v>
      </c>
      <c r="AH68" s="395">
        <f t="shared" si="49"/>
        <v>0.125</v>
      </c>
      <c r="AI68" s="396">
        <f t="shared" si="50"/>
        <v>4500</v>
      </c>
      <c r="AJ68" s="398"/>
      <c r="AK68" s="178"/>
      <c r="AL68" s="179"/>
    </row>
    <row r="69" spans="13:38" ht="13.2">
      <c r="M69" s="211">
        <v>5</v>
      </c>
      <c r="N69" s="212">
        <v>1</v>
      </c>
      <c r="P69" s="317">
        <v>20</v>
      </c>
      <c r="Q69" s="318">
        <v>4500</v>
      </c>
      <c r="R69" s="319">
        <f t="shared" si="51"/>
        <v>225</v>
      </c>
      <c r="S69" s="318">
        <v>0</v>
      </c>
      <c r="T69" s="320">
        <f t="shared" si="52"/>
        <v>0</v>
      </c>
      <c r="U69" s="321">
        <f t="shared" si="53"/>
        <v>0</v>
      </c>
      <c r="V69" s="323"/>
      <c r="X69" s="3" t="s">
        <v>988</v>
      </c>
      <c r="Y69" s="143">
        <v>201331</v>
      </c>
      <c r="AA69" s="281">
        <v>10</v>
      </c>
      <c r="AB69" s="282">
        <v>1</v>
      </c>
      <c r="AD69" s="392">
        <v>20</v>
      </c>
      <c r="AE69" s="393">
        <v>6500</v>
      </c>
      <c r="AF69" s="394">
        <f t="shared" si="48"/>
        <v>325</v>
      </c>
      <c r="AG69" s="393">
        <v>1</v>
      </c>
      <c r="AH69" s="395">
        <f t="shared" si="49"/>
        <v>0.125</v>
      </c>
      <c r="AI69" s="396">
        <f t="shared" si="50"/>
        <v>6500</v>
      </c>
      <c r="AJ69" s="399"/>
      <c r="AK69" s="178" t="s">
        <v>988</v>
      </c>
      <c r="AL69" s="180">
        <v>124342</v>
      </c>
    </row>
    <row r="70" spans="13:38" ht="13.2">
      <c r="M70" s="211">
        <v>6</v>
      </c>
      <c r="N70" s="212">
        <v>1</v>
      </c>
      <c r="P70" s="317">
        <v>25</v>
      </c>
      <c r="Q70" s="318">
        <v>6500</v>
      </c>
      <c r="R70" s="319">
        <f t="shared" si="51"/>
        <v>260</v>
      </c>
      <c r="S70" s="318">
        <v>1</v>
      </c>
      <c r="T70" s="320">
        <f t="shared" si="52"/>
        <v>0.125</v>
      </c>
      <c r="U70" s="321">
        <f t="shared" si="53"/>
        <v>6500</v>
      </c>
      <c r="V70" s="324"/>
      <c r="AA70" s="281">
        <v>12</v>
      </c>
      <c r="AB70" s="282">
        <v>1</v>
      </c>
      <c r="AD70" s="263"/>
      <c r="AE70" s="263"/>
      <c r="AF70" s="263"/>
      <c r="AG70" s="174" t="s">
        <v>990</v>
      </c>
      <c r="AH70" s="400">
        <f t="shared" ref="AH70:AI70" si="54">SUM(AH67:AH69)</f>
        <v>0.5</v>
      </c>
      <c r="AI70" s="396">
        <f t="shared" si="54"/>
        <v>16400</v>
      </c>
      <c r="AJ70" s="401">
        <f>AI70/AL69</f>
        <v>0.13189429155072302</v>
      </c>
    </row>
    <row r="71" spans="13:38" ht="13.2">
      <c r="M71" s="211">
        <v>11</v>
      </c>
      <c r="N71" s="212">
        <v>1</v>
      </c>
      <c r="P71" s="325"/>
      <c r="Q71" s="325"/>
      <c r="R71" s="325"/>
      <c r="S71" s="315" t="s">
        <v>990</v>
      </c>
      <c r="T71" s="326">
        <f t="shared" ref="T71:U71" si="55">SUM(T68:T70)</f>
        <v>0.25</v>
      </c>
      <c r="U71" s="321">
        <f t="shared" si="55"/>
        <v>9500</v>
      </c>
      <c r="V71" s="327">
        <f>U71/Y69</f>
        <v>4.7185977320929218E-2</v>
      </c>
      <c r="AA71" s="281">
        <v>16</v>
      </c>
      <c r="AB71" s="282">
        <v>1</v>
      </c>
      <c r="AD71" s="263"/>
      <c r="AE71" s="263"/>
      <c r="AF71" s="263"/>
      <c r="AG71" s="263"/>
      <c r="AH71" s="263"/>
      <c r="AI71" s="263"/>
      <c r="AJ71" s="263"/>
    </row>
    <row r="72" spans="13:38" ht="13.2">
      <c r="M72" s="211">
        <v>14</v>
      </c>
      <c r="N72" s="212">
        <v>1</v>
      </c>
      <c r="AA72" s="281">
        <v>21</v>
      </c>
      <c r="AB72" s="282">
        <v>1</v>
      </c>
    </row>
    <row r="73" spans="13:38" ht="13.8">
      <c r="M73" s="211">
        <v>17</v>
      </c>
      <c r="N73" s="212">
        <v>1</v>
      </c>
      <c r="P73" s="440" t="s">
        <v>1225</v>
      </c>
      <c r="Q73" s="419"/>
      <c r="R73" s="419"/>
      <c r="S73" s="419"/>
      <c r="T73" s="419"/>
      <c r="U73" s="419"/>
      <c r="V73" s="417"/>
      <c r="AA73" s="163" t="s">
        <v>1259</v>
      </c>
      <c r="AB73" s="165">
        <v>8</v>
      </c>
      <c r="AD73" s="436" t="s">
        <v>1258</v>
      </c>
      <c r="AE73" s="419"/>
      <c r="AF73" s="419"/>
      <c r="AG73" s="419"/>
      <c r="AH73" s="419"/>
      <c r="AI73" s="419"/>
      <c r="AJ73" s="417"/>
    </row>
    <row r="74" spans="13:38" ht="27">
      <c r="M74" s="211">
        <v>37</v>
      </c>
      <c r="N74" s="212">
        <v>1</v>
      </c>
      <c r="P74" s="97" t="s">
        <v>976</v>
      </c>
      <c r="Q74" s="97" t="s">
        <v>977</v>
      </c>
      <c r="R74" s="299" t="s">
        <v>978</v>
      </c>
      <c r="S74" s="299" t="s">
        <v>979</v>
      </c>
      <c r="T74" s="97" t="s">
        <v>153</v>
      </c>
      <c r="U74" s="97" t="s">
        <v>980</v>
      </c>
      <c r="V74" s="261" t="s">
        <v>981</v>
      </c>
      <c r="W74" s="289" t="s">
        <v>982</v>
      </c>
      <c r="X74" s="316" t="s">
        <v>983</v>
      </c>
      <c r="AD74" s="313" t="s">
        <v>976</v>
      </c>
      <c r="AE74" s="313" t="s">
        <v>977</v>
      </c>
      <c r="AF74" s="314" t="s">
        <v>978</v>
      </c>
      <c r="AG74" s="314" t="s">
        <v>979</v>
      </c>
      <c r="AH74" s="313" t="s">
        <v>153</v>
      </c>
      <c r="AI74" s="313" t="s">
        <v>980</v>
      </c>
      <c r="AJ74" s="261" t="s">
        <v>981</v>
      </c>
    </row>
    <row r="75" spans="13:38" ht="13.2">
      <c r="M75" s="214" t="s">
        <v>127</v>
      </c>
      <c r="N75" s="215">
        <v>8</v>
      </c>
      <c r="P75" s="302">
        <v>12</v>
      </c>
      <c r="Q75" s="303">
        <v>2500</v>
      </c>
      <c r="R75" s="304">
        <f t="shared" ref="R75:R77" si="56">Q75/P75</f>
        <v>208.33333333333334</v>
      </c>
      <c r="S75" s="303">
        <v>1</v>
      </c>
      <c r="T75" s="305">
        <f t="shared" ref="T75:T77" si="57">S75/8</f>
        <v>0.125</v>
      </c>
      <c r="U75" s="291">
        <f t="shared" ref="U75:U77" si="58">Q75*S75</f>
        <v>2500</v>
      </c>
      <c r="V75" s="306"/>
      <c r="W75" s="140" t="s">
        <v>986</v>
      </c>
      <c r="X75" s="86">
        <v>2643</v>
      </c>
      <c r="AD75" s="317">
        <v>12</v>
      </c>
      <c r="AE75" s="318">
        <v>2700</v>
      </c>
      <c r="AF75" s="319">
        <f t="shared" ref="AF75:AF77" si="59">AE75/AD75</f>
        <v>225</v>
      </c>
      <c r="AG75" s="318">
        <v>1</v>
      </c>
      <c r="AH75" s="320">
        <f t="shared" ref="AH75:AH77" si="60">AG75/8</f>
        <v>0.125</v>
      </c>
      <c r="AI75" s="321">
        <f t="shared" ref="AI75:AI77" si="61">AE75*AG75</f>
        <v>2700</v>
      </c>
      <c r="AJ75" s="306"/>
    </row>
    <row r="76" spans="13:38" ht="13.2">
      <c r="P76" s="302">
        <v>17</v>
      </c>
      <c r="Q76" s="303">
        <v>4000</v>
      </c>
      <c r="R76" s="304">
        <f t="shared" si="56"/>
        <v>235.29411764705881</v>
      </c>
      <c r="S76" s="303">
        <v>1</v>
      </c>
      <c r="T76" s="305">
        <f t="shared" si="57"/>
        <v>0.125</v>
      </c>
      <c r="U76" s="291">
        <f t="shared" si="58"/>
        <v>4000</v>
      </c>
      <c r="V76" s="307"/>
      <c r="W76" s="3"/>
      <c r="X76" s="144"/>
      <c r="AD76" s="317">
        <v>17</v>
      </c>
      <c r="AE76" s="318">
        <v>4500</v>
      </c>
      <c r="AF76" s="319">
        <f t="shared" si="59"/>
        <v>264.70588235294116</v>
      </c>
      <c r="AG76" s="318">
        <v>2</v>
      </c>
      <c r="AH76" s="320">
        <f t="shared" si="60"/>
        <v>0.25</v>
      </c>
      <c r="AI76" s="321">
        <f t="shared" si="61"/>
        <v>9000</v>
      </c>
      <c r="AJ76" s="307"/>
    </row>
    <row r="77" spans="13:38" ht="13.2">
      <c r="P77" s="302">
        <v>22</v>
      </c>
      <c r="Q77" s="303">
        <v>6500</v>
      </c>
      <c r="R77" s="304">
        <f t="shared" si="56"/>
        <v>295.45454545454544</v>
      </c>
      <c r="S77" s="303">
        <v>1</v>
      </c>
      <c r="T77" s="305">
        <f t="shared" si="57"/>
        <v>0.125</v>
      </c>
      <c r="U77" s="291">
        <f t="shared" si="58"/>
        <v>6500</v>
      </c>
      <c r="V77" s="308"/>
      <c r="W77" s="3" t="s">
        <v>988</v>
      </c>
      <c r="X77" s="143">
        <v>201331</v>
      </c>
      <c r="AD77" s="317">
        <v>22</v>
      </c>
      <c r="AE77" s="318">
        <v>6500</v>
      </c>
      <c r="AF77" s="319">
        <f t="shared" si="59"/>
        <v>295.45454545454544</v>
      </c>
      <c r="AG77" s="318">
        <v>0</v>
      </c>
      <c r="AH77" s="320">
        <f t="shared" si="60"/>
        <v>0</v>
      </c>
      <c r="AI77" s="321">
        <f t="shared" si="61"/>
        <v>0</v>
      </c>
      <c r="AJ77" s="308"/>
    </row>
    <row r="78" spans="13:38" ht="13.2">
      <c r="S78" s="289" t="s">
        <v>990</v>
      </c>
      <c r="T78" s="290">
        <f t="shared" ref="T78:U78" si="62">SUM(T75:T77)</f>
        <v>0.375</v>
      </c>
      <c r="U78" s="291">
        <f t="shared" si="62"/>
        <v>13000</v>
      </c>
      <c r="V78" s="309">
        <f>U78/Y69</f>
        <v>6.457028475495577E-2</v>
      </c>
      <c r="AD78" s="325"/>
      <c r="AE78" s="325"/>
      <c r="AF78" s="325"/>
      <c r="AG78" s="315" t="s">
        <v>990</v>
      </c>
      <c r="AH78" s="326">
        <f t="shared" ref="AH78:AI78" si="63">SUM(AH75:AH77)</f>
        <v>0.375</v>
      </c>
      <c r="AI78" s="321">
        <f t="shared" si="63"/>
        <v>11700</v>
      </c>
      <c r="AJ78" s="309">
        <f>AI78/AL69</f>
        <v>9.4095317752649954E-2</v>
      </c>
    </row>
    <row r="85" spans="16:26" ht="13.2">
      <c r="P85" s="123"/>
      <c r="Q85" s="124"/>
      <c r="R85" s="124"/>
      <c r="S85" s="124"/>
      <c r="T85" s="124"/>
      <c r="U85" s="124"/>
      <c r="V85" s="124"/>
      <c r="W85" s="124"/>
      <c r="X85" s="124"/>
      <c r="Y85" s="124"/>
      <c r="Z85" s="125"/>
    </row>
    <row r="86" spans="16:26" ht="15">
      <c r="P86" s="126"/>
      <c r="Q86" s="425" t="s">
        <v>1038</v>
      </c>
      <c r="R86" s="419"/>
      <c r="S86" s="419"/>
      <c r="T86" s="419"/>
      <c r="U86" s="419"/>
      <c r="V86" s="419"/>
      <c r="W86" s="417"/>
      <c r="X86" s="127"/>
      <c r="Y86" s="127"/>
      <c r="Z86" s="166"/>
    </row>
    <row r="87" spans="16:26" ht="15.6">
      <c r="P87" s="126"/>
      <c r="Q87" s="129" t="s">
        <v>976</v>
      </c>
      <c r="R87" s="130" t="s">
        <v>977</v>
      </c>
      <c r="S87" s="131" t="s">
        <v>978</v>
      </c>
      <c r="T87" s="131" t="s">
        <v>979</v>
      </c>
      <c r="U87" s="131" t="s">
        <v>153</v>
      </c>
      <c r="V87" s="132" t="s">
        <v>980</v>
      </c>
      <c r="W87" s="133" t="s">
        <v>981</v>
      </c>
      <c r="X87" s="134" t="s">
        <v>982</v>
      </c>
      <c r="Y87" s="157" t="s">
        <v>1041</v>
      </c>
      <c r="Z87" s="167"/>
    </row>
    <row r="88" spans="16:26" ht="15">
      <c r="P88" s="126"/>
      <c r="Q88" s="135">
        <v>17</v>
      </c>
      <c r="R88" s="136">
        <v>2500</v>
      </c>
      <c r="S88" s="137">
        <v>147.05882352941177</v>
      </c>
      <c r="T88" s="136">
        <v>3</v>
      </c>
      <c r="U88" s="141">
        <v>0.1</v>
      </c>
      <c r="V88" s="142">
        <v>7500</v>
      </c>
      <c r="W88" s="139"/>
      <c r="X88" s="158" t="s">
        <v>986</v>
      </c>
      <c r="Y88" s="159">
        <v>1910</v>
      </c>
      <c r="Z88" s="166"/>
    </row>
    <row r="89" spans="16:26" ht="15">
      <c r="P89" s="126"/>
      <c r="Q89" s="135">
        <v>22</v>
      </c>
      <c r="R89" s="136">
        <v>3500</v>
      </c>
      <c r="S89" s="137">
        <v>159.09090909090909</v>
      </c>
      <c r="T89" s="136">
        <v>2</v>
      </c>
      <c r="U89" s="141">
        <v>6.6666666666666666E-2</v>
      </c>
      <c r="V89" s="142">
        <v>7000</v>
      </c>
      <c r="W89" s="139"/>
      <c r="X89" s="160"/>
      <c r="Y89" s="161"/>
      <c r="Z89" s="166"/>
    </row>
    <row r="90" spans="16:26" ht="15">
      <c r="P90" s="126"/>
      <c r="Q90" s="145">
        <v>27</v>
      </c>
      <c r="R90" s="146">
        <v>5000</v>
      </c>
      <c r="S90" s="147">
        <v>185.18518518518519</v>
      </c>
      <c r="T90" s="136">
        <v>2</v>
      </c>
      <c r="U90" s="150">
        <v>6.6666666666666666E-2</v>
      </c>
      <c r="V90" s="151">
        <v>10000</v>
      </c>
      <c r="W90" s="149"/>
      <c r="X90" s="162" t="s">
        <v>988</v>
      </c>
      <c r="Y90" s="155">
        <v>256365</v>
      </c>
      <c r="Z90" s="166"/>
    </row>
    <row r="91" spans="16:26" ht="15">
      <c r="P91" s="126"/>
      <c r="Q91" s="127"/>
      <c r="R91" s="127"/>
      <c r="S91" s="127"/>
      <c r="T91" s="152" t="s">
        <v>990</v>
      </c>
      <c r="U91" s="150">
        <v>0.23333333333333334</v>
      </c>
      <c r="V91" s="155">
        <v>24500</v>
      </c>
      <c r="W91" s="156">
        <v>9.5566867552122944E-2</v>
      </c>
      <c r="X91" s="127"/>
      <c r="Y91" s="127"/>
      <c r="Z91" s="166"/>
    </row>
    <row r="92" spans="16:26" ht="13.2">
      <c r="P92" s="126"/>
      <c r="Z92" s="128"/>
    </row>
    <row r="93" spans="16:26" ht="15">
      <c r="P93" s="126"/>
      <c r="Q93" s="425" t="s">
        <v>1043</v>
      </c>
      <c r="R93" s="419"/>
      <c r="S93" s="419"/>
      <c r="T93" s="419"/>
      <c r="U93" s="419"/>
      <c r="V93" s="419"/>
      <c r="W93" s="417"/>
      <c r="X93" s="127"/>
      <c r="Y93" s="127"/>
      <c r="Z93" s="128"/>
    </row>
    <row r="94" spans="16:26" ht="15.6">
      <c r="P94" s="126"/>
      <c r="Q94" s="129" t="s">
        <v>976</v>
      </c>
      <c r="R94" s="130" t="s">
        <v>977</v>
      </c>
      <c r="S94" s="131" t="s">
        <v>978</v>
      </c>
      <c r="T94" s="131" t="s">
        <v>979</v>
      </c>
      <c r="U94" s="131" t="s">
        <v>153</v>
      </c>
      <c r="V94" s="132" t="s">
        <v>980</v>
      </c>
      <c r="W94" s="133" t="s">
        <v>981</v>
      </c>
      <c r="X94" s="134" t="s">
        <v>982</v>
      </c>
      <c r="Y94" s="157" t="s">
        <v>983</v>
      </c>
      <c r="Z94" s="128"/>
    </row>
    <row r="95" spans="16:26" ht="13.2">
      <c r="P95" s="126"/>
      <c r="Q95" s="135">
        <v>15</v>
      </c>
      <c r="R95" s="136">
        <v>3000</v>
      </c>
      <c r="S95" s="137">
        <v>200</v>
      </c>
      <c r="T95" s="136">
        <v>1</v>
      </c>
      <c r="U95" s="141">
        <v>0.125</v>
      </c>
      <c r="V95" s="142">
        <v>3000</v>
      </c>
      <c r="W95" s="139"/>
      <c r="X95" s="158" t="s">
        <v>986</v>
      </c>
      <c r="Y95" s="159">
        <v>2643</v>
      </c>
      <c r="Z95" s="128"/>
    </row>
    <row r="96" spans="16:26" ht="13.2">
      <c r="P96" s="126"/>
      <c r="Q96" s="135">
        <v>20</v>
      </c>
      <c r="R96" s="136">
        <v>4500</v>
      </c>
      <c r="S96" s="137">
        <v>225</v>
      </c>
      <c r="T96" s="136">
        <v>0</v>
      </c>
      <c r="U96" s="141">
        <v>0</v>
      </c>
      <c r="V96" s="142">
        <v>0</v>
      </c>
      <c r="W96" s="139"/>
      <c r="X96" s="160"/>
      <c r="Y96" s="161"/>
      <c r="Z96" s="128"/>
    </row>
    <row r="97" spans="16:26" ht="13.2">
      <c r="P97" s="126"/>
      <c r="Q97" s="145">
        <v>25</v>
      </c>
      <c r="R97" s="146">
        <v>6500</v>
      </c>
      <c r="S97" s="147">
        <v>260</v>
      </c>
      <c r="T97" s="136">
        <v>1</v>
      </c>
      <c r="U97" s="150">
        <v>0.125</v>
      </c>
      <c r="V97" s="151">
        <v>6500</v>
      </c>
      <c r="W97" s="149"/>
      <c r="X97" s="162" t="s">
        <v>988</v>
      </c>
      <c r="Y97" s="155">
        <v>201331</v>
      </c>
      <c r="Z97" s="128"/>
    </row>
    <row r="98" spans="16:26" ht="15">
      <c r="P98" s="126"/>
      <c r="Q98" s="127"/>
      <c r="R98" s="127"/>
      <c r="S98" s="127"/>
      <c r="T98" s="152" t="s">
        <v>990</v>
      </c>
      <c r="U98" s="150">
        <v>0.25</v>
      </c>
      <c r="V98" s="155">
        <v>9500</v>
      </c>
      <c r="W98" s="156">
        <v>4.7185977320929218E-2</v>
      </c>
      <c r="X98" s="127"/>
      <c r="Y98" s="127"/>
      <c r="Z98" s="128"/>
    </row>
    <row r="99" spans="16:26" ht="13.2">
      <c r="P99" s="126"/>
      <c r="Z99" s="128"/>
    </row>
    <row r="100" spans="16:26" ht="15">
      <c r="P100" s="126"/>
      <c r="Q100" s="425" t="s">
        <v>1048</v>
      </c>
      <c r="R100" s="419"/>
      <c r="S100" s="419"/>
      <c r="T100" s="419"/>
      <c r="U100" s="419"/>
      <c r="V100" s="419"/>
      <c r="W100" s="417"/>
      <c r="X100" s="127"/>
      <c r="Y100" s="127"/>
      <c r="Z100" s="128"/>
    </row>
    <row r="101" spans="16:26" ht="15.6">
      <c r="P101" s="126"/>
      <c r="Q101" s="129" t="s">
        <v>976</v>
      </c>
      <c r="R101" s="130" t="s">
        <v>977</v>
      </c>
      <c r="S101" s="131" t="s">
        <v>978</v>
      </c>
      <c r="T101" s="131" t="s">
        <v>979</v>
      </c>
      <c r="U101" s="131" t="s">
        <v>153</v>
      </c>
      <c r="V101" s="132" t="s">
        <v>980</v>
      </c>
      <c r="W101" s="133" t="s">
        <v>981</v>
      </c>
      <c r="X101" s="134" t="s">
        <v>982</v>
      </c>
      <c r="Y101" s="157" t="s">
        <v>1051</v>
      </c>
      <c r="Z101" s="128"/>
    </row>
    <row r="102" spans="16:26" ht="13.2">
      <c r="P102" s="126"/>
      <c r="Q102" s="135">
        <v>10</v>
      </c>
      <c r="R102" s="136">
        <v>2700</v>
      </c>
      <c r="S102" s="137">
        <v>270</v>
      </c>
      <c r="T102" s="136">
        <v>2</v>
      </c>
      <c r="U102" s="141">
        <v>0.25</v>
      </c>
      <c r="V102" s="142">
        <v>5400</v>
      </c>
      <c r="W102" s="139"/>
      <c r="X102" s="158" t="s">
        <v>986</v>
      </c>
      <c r="Y102" s="159">
        <v>3430</v>
      </c>
      <c r="Z102" s="128"/>
    </row>
    <row r="103" spans="16:26" ht="13.2">
      <c r="P103" s="126"/>
      <c r="Q103" s="135">
        <v>15</v>
      </c>
      <c r="R103" s="136">
        <v>4500</v>
      </c>
      <c r="S103" s="137">
        <v>300</v>
      </c>
      <c r="T103" s="136">
        <v>1</v>
      </c>
      <c r="U103" s="141">
        <v>0.125</v>
      </c>
      <c r="V103" s="142">
        <v>4500</v>
      </c>
      <c r="W103" s="139"/>
      <c r="X103" s="160"/>
      <c r="Y103" s="161"/>
      <c r="Z103" s="128"/>
    </row>
    <row r="104" spans="16:26" ht="13.2">
      <c r="P104" s="126"/>
      <c r="Q104" s="145">
        <v>20</v>
      </c>
      <c r="R104" s="146">
        <v>6500</v>
      </c>
      <c r="S104" s="147">
        <v>325</v>
      </c>
      <c r="T104" s="136">
        <v>1</v>
      </c>
      <c r="U104" s="150">
        <v>0.125</v>
      </c>
      <c r="V104" s="151">
        <v>6500</v>
      </c>
      <c r="W104" s="149"/>
      <c r="X104" s="162" t="s">
        <v>988</v>
      </c>
      <c r="Y104" s="155">
        <v>124342</v>
      </c>
      <c r="Z104" s="128"/>
    </row>
    <row r="105" spans="16:26" ht="15">
      <c r="P105" s="126"/>
      <c r="Q105" s="127"/>
      <c r="R105" s="127"/>
      <c r="S105" s="127"/>
      <c r="T105" s="152" t="s">
        <v>990</v>
      </c>
      <c r="U105" s="150">
        <v>0.5</v>
      </c>
      <c r="V105" s="155">
        <v>16400</v>
      </c>
      <c r="W105" s="156">
        <v>0.13189429155072302</v>
      </c>
      <c r="X105" s="127"/>
      <c r="Y105" s="127"/>
      <c r="Z105" s="128"/>
    </row>
    <row r="106" spans="16:26" ht="13.2">
      <c r="P106" s="126"/>
      <c r="Z106" s="128"/>
    </row>
    <row r="107" spans="16:26" ht="15">
      <c r="P107" s="126"/>
      <c r="Q107" s="425" t="s">
        <v>1053</v>
      </c>
      <c r="R107" s="419"/>
      <c r="S107" s="419"/>
      <c r="T107" s="419"/>
      <c r="U107" s="419"/>
      <c r="V107" s="419"/>
      <c r="W107" s="417"/>
      <c r="X107" s="127"/>
      <c r="Y107" s="127"/>
      <c r="Z107" s="128"/>
    </row>
    <row r="108" spans="16:26" ht="15.6">
      <c r="P108" s="126"/>
      <c r="Q108" s="129" t="s">
        <v>976</v>
      </c>
      <c r="R108" s="130" t="s">
        <v>977</v>
      </c>
      <c r="S108" s="131" t="s">
        <v>978</v>
      </c>
      <c r="T108" s="131" t="s">
        <v>979</v>
      </c>
      <c r="U108" s="131" t="s">
        <v>153</v>
      </c>
      <c r="V108" s="132" t="s">
        <v>980</v>
      </c>
      <c r="W108" s="133" t="s">
        <v>981</v>
      </c>
      <c r="X108" s="134" t="s">
        <v>982</v>
      </c>
      <c r="Y108" s="157" t="s">
        <v>1056</v>
      </c>
      <c r="Z108" s="128"/>
    </row>
    <row r="109" spans="16:26" ht="13.2">
      <c r="P109" s="126"/>
      <c r="Q109" s="135">
        <v>12</v>
      </c>
      <c r="R109" s="136">
        <v>2500</v>
      </c>
      <c r="S109" s="137">
        <v>208.33333333333334</v>
      </c>
      <c r="T109" s="136">
        <v>6</v>
      </c>
      <c r="U109" s="141">
        <v>0.20689655172413793</v>
      </c>
      <c r="V109" s="142">
        <v>15000</v>
      </c>
      <c r="W109" s="139"/>
      <c r="X109" s="158" t="s">
        <v>986</v>
      </c>
      <c r="Y109" s="159">
        <v>2230</v>
      </c>
      <c r="Z109" s="128"/>
    </row>
    <row r="110" spans="16:26" ht="13.2">
      <c r="P110" s="126"/>
      <c r="Q110" s="135">
        <v>17</v>
      </c>
      <c r="R110" s="136">
        <v>4000</v>
      </c>
      <c r="S110" s="137">
        <v>235.29411764705881</v>
      </c>
      <c r="T110" s="136">
        <v>0</v>
      </c>
      <c r="U110" s="141">
        <v>0</v>
      </c>
      <c r="V110" s="142">
        <v>0</v>
      </c>
      <c r="W110" s="139"/>
      <c r="X110" s="160"/>
      <c r="Y110" s="161"/>
      <c r="Z110" s="128"/>
    </row>
    <row r="111" spans="16:26" ht="13.2">
      <c r="P111" s="126"/>
      <c r="Q111" s="145">
        <v>22</v>
      </c>
      <c r="R111" s="146">
        <v>6500</v>
      </c>
      <c r="S111" s="147">
        <v>295.45454545454544</v>
      </c>
      <c r="T111" s="192">
        <v>2</v>
      </c>
      <c r="U111" s="150">
        <v>6.8965517241379309E-2</v>
      </c>
      <c r="V111" s="151">
        <v>13000</v>
      </c>
      <c r="W111" s="149"/>
      <c r="X111" s="162" t="s">
        <v>988</v>
      </c>
      <c r="Y111" s="155">
        <v>181233</v>
      </c>
      <c r="Z111" s="128"/>
    </row>
    <row r="112" spans="16:26" ht="15">
      <c r="P112" s="126"/>
      <c r="Q112" s="127"/>
      <c r="R112" s="127"/>
      <c r="S112" s="127"/>
      <c r="T112" s="201" t="s">
        <v>990</v>
      </c>
      <c r="U112" s="202">
        <v>0.27586206896551724</v>
      </c>
      <c r="V112" s="203">
        <v>28000</v>
      </c>
      <c r="W112" s="204">
        <v>0.15449724939718484</v>
      </c>
      <c r="X112" s="127"/>
      <c r="Y112" s="127"/>
      <c r="Z112" s="128"/>
    </row>
    <row r="113" spans="16:26" ht="13.2">
      <c r="P113" s="163"/>
      <c r="Q113" s="164"/>
      <c r="R113" s="164"/>
      <c r="S113" s="164"/>
      <c r="T113" s="164"/>
      <c r="U113" s="164"/>
      <c r="V113" s="164"/>
      <c r="W113" s="164"/>
      <c r="X113" s="164"/>
      <c r="Y113" s="164"/>
      <c r="Z113" s="165"/>
    </row>
  </sheetData>
  <mergeCells count="30">
    <mergeCell ref="A1:B1"/>
    <mergeCell ref="M1:N1"/>
    <mergeCell ref="P1:V1"/>
    <mergeCell ref="AA1:AB1"/>
    <mergeCell ref="AN1:AO1"/>
    <mergeCell ref="AD2:AJ2"/>
    <mergeCell ref="AQ2:AW2"/>
    <mergeCell ref="E1:K1"/>
    <mergeCell ref="E8:K8"/>
    <mergeCell ref="P8:V8"/>
    <mergeCell ref="AD9:AJ9"/>
    <mergeCell ref="AQ11:AW11"/>
    <mergeCell ref="P16:V16"/>
    <mergeCell ref="AD16:AJ16"/>
    <mergeCell ref="M36:N36"/>
    <mergeCell ref="AA37:AB37"/>
    <mergeCell ref="P39:V39"/>
    <mergeCell ref="AD39:AJ39"/>
    <mergeCell ref="P47:V47"/>
    <mergeCell ref="P54:V54"/>
    <mergeCell ref="M64:N64"/>
    <mergeCell ref="Q100:W100"/>
    <mergeCell ref="Q107:W107"/>
    <mergeCell ref="AA64:AB64"/>
    <mergeCell ref="AD65:AJ65"/>
    <mergeCell ref="P66:V66"/>
    <mergeCell ref="P73:V73"/>
    <mergeCell ref="AD73:AJ73"/>
    <mergeCell ref="Q86:W86"/>
    <mergeCell ref="Q93:W9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00FF"/>
    <outlinePr summaryBelow="0" summaryRight="0"/>
  </sheetPr>
  <dimension ref="A1:AE51"/>
  <sheetViews>
    <sheetView workbookViewId="0">
      <selection sqref="A1:B1"/>
    </sheetView>
  </sheetViews>
  <sheetFormatPr defaultColWidth="12.6640625" defaultRowHeight="15.75" customHeight="1"/>
  <sheetData>
    <row r="1" spans="1:26" ht="13.8">
      <c r="A1" s="435" t="s">
        <v>1260</v>
      </c>
      <c r="B1" s="428"/>
      <c r="I1" s="435" t="s">
        <v>1256</v>
      </c>
      <c r="J1" s="428"/>
      <c r="P1" s="435" t="s">
        <v>1248</v>
      </c>
      <c r="Q1" s="428"/>
      <c r="Y1" s="435" t="s">
        <v>1249</v>
      </c>
      <c r="Z1" s="428"/>
    </row>
    <row r="3" spans="1:26" ht="13.2">
      <c r="A3" s="209" t="s">
        <v>1135</v>
      </c>
      <c r="B3" s="210" t="s">
        <v>1119</v>
      </c>
      <c r="I3" s="209" t="s">
        <v>1135</v>
      </c>
      <c r="J3" s="210" t="s">
        <v>1119</v>
      </c>
      <c r="P3" s="209" t="s">
        <v>1135</v>
      </c>
      <c r="Q3" s="210" t="s">
        <v>1119</v>
      </c>
      <c r="Y3" s="209" t="s">
        <v>1135</v>
      </c>
      <c r="Z3" s="210" t="s">
        <v>1119</v>
      </c>
    </row>
    <row r="4" spans="1:26" ht="13.2">
      <c r="A4" s="211">
        <v>4</v>
      </c>
      <c r="B4" s="212">
        <v>1</v>
      </c>
      <c r="I4" s="211">
        <v>2</v>
      </c>
      <c r="J4" s="212">
        <v>2</v>
      </c>
      <c r="P4" s="211">
        <v>1</v>
      </c>
      <c r="Q4" s="212">
        <v>5</v>
      </c>
      <c r="Y4" s="211">
        <v>2</v>
      </c>
      <c r="Z4" s="212">
        <v>1</v>
      </c>
    </row>
    <row r="5" spans="1:26" ht="13.2">
      <c r="A5" s="211">
        <v>11</v>
      </c>
      <c r="B5" s="212">
        <v>1</v>
      </c>
      <c r="I5" s="211">
        <v>3</v>
      </c>
      <c r="J5" s="212">
        <v>5</v>
      </c>
      <c r="P5" s="211">
        <v>2</v>
      </c>
      <c r="Q5" s="212">
        <v>11</v>
      </c>
      <c r="Y5" s="211">
        <v>3</v>
      </c>
      <c r="Z5" s="212">
        <v>3</v>
      </c>
    </row>
    <row r="6" spans="1:26" ht="13.2">
      <c r="A6" s="211">
        <v>14</v>
      </c>
      <c r="B6" s="212">
        <v>1</v>
      </c>
      <c r="I6" s="211">
        <v>4</v>
      </c>
      <c r="J6" s="212">
        <v>1</v>
      </c>
      <c r="P6" s="211">
        <v>3</v>
      </c>
      <c r="Q6" s="212">
        <v>8</v>
      </c>
      <c r="Y6" s="211">
        <v>4</v>
      </c>
      <c r="Z6" s="212">
        <v>2</v>
      </c>
    </row>
    <row r="7" spans="1:26" ht="13.2">
      <c r="A7" s="211">
        <v>28</v>
      </c>
      <c r="B7" s="212">
        <v>1</v>
      </c>
      <c r="I7" s="211">
        <v>5</v>
      </c>
      <c r="J7" s="212">
        <v>2</v>
      </c>
      <c r="P7" s="211">
        <v>4</v>
      </c>
      <c r="Q7" s="212">
        <v>6</v>
      </c>
      <c r="Y7" s="211">
        <v>6</v>
      </c>
      <c r="Z7" s="212">
        <v>1</v>
      </c>
    </row>
    <row r="8" spans="1:26" ht="13.2">
      <c r="A8" s="214" t="s">
        <v>127</v>
      </c>
      <c r="B8" s="215">
        <v>4</v>
      </c>
      <c r="I8" s="211">
        <v>6</v>
      </c>
      <c r="J8" s="212">
        <v>1</v>
      </c>
      <c r="P8" s="211">
        <v>5</v>
      </c>
      <c r="Q8" s="212">
        <v>2</v>
      </c>
      <c r="Y8" s="211">
        <v>7</v>
      </c>
      <c r="Z8" s="212">
        <v>2</v>
      </c>
    </row>
    <row r="9" spans="1:26" ht="13.2">
      <c r="I9" s="211">
        <v>7</v>
      </c>
      <c r="J9" s="212">
        <v>3</v>
      </c>
      <c r="P9" s="211">
        <v>6</v>
      </c>
      <c r="Q9" s="212">
        <v>2</v>
      </c>
      <c r="Y9" s="211">
        <v>12</v>
      </c>
      <c r="Z9" s="212">
        <v>2</v>
      </c>
    </row>
    <row r="10" spans="1:26" ht="13.2">
      <c r="I10" s="211">
        <v>9</v>
      </c>
      <c r="J10" s="212">
        <v>2</v>
      </c>
      <c r="P10" s="211">
        <v>7</v>
      </c>
      <c r="Q10" s="212">
        <v>3</v>
      </c>
      <c r="Y10" s="211">
        <v>13</v>
      </c>
      <c r="Z10" s="212">
        <v>1</v>
      </c>
    </row>
    <row r="11" spans="1:26" ht="13.2">
      <c r="I11" s="211">
        <v>10</v>
      </c>
      <c r="J11" s="212">
        <v>2</v>
      </c>
      <c r="P11" s="211">
        <v>9</v>
      </c>
      <c r="Q11" s="212">
        <v>3</v>
      </c>
      <c r="Y11" s="211">
        <v>14</v>
      </c>
      <c r="Z11" s="212">
        <v>4</v>
      </c>
    </row>
    <row r="12" spans="1:26" ht="13.2">
      <c r="I12" s="211">
        <v>11</v>
      </c>
      <c r="J12" s="212">
        <v>2</v>
      </c>
      <c r="P12" s="211">
        <v>10</v>
      </c>
      <c r="Q12" s="212">
        <v>2</v>
      </c>
      <c r="Y12" s="211">
        <v>15</v>
      </c>
      <c r="Z12" s="212">
        <v>1</v>
      </c>
    </row>
    <row r="13" spans="1:26" ht="13.2">
      <c r="I13" s="211">
        <v>12</v>
      </c>
      <c r="J13" s="212">
        <v>1</v>
      </c>
      <c r="P13" s="211">
        <v>11</v>
      </c>
      <c r="Q13" s="212">
        <v>3</v>
      </c>
      <c r="Y13" s="211">
        <v>16</v>
      </c>
      <c r="Z13" s="212">
        <v>1</v>
      </c>
    </row>
    <row r="14" spans="1:26" ht="13.2">
      <c r="I14" s="211">
        <v>15</v>
      </c>
      <c r="J14" s="212">
        <v>1</v>
      </c>
      <c r="P14" s="211">
        <v>12</v>
      </c>
      <c r="Q14" s="212">
        <v>1</v>
      </c>
      <c r="Y14" s="211">
        <v>17</v>
      </c>
      <c r="Z14" s="212">
        <v>1</v>
      </c>
    </row>
    <row r="15" spans="1:26" ht="13.2">
      <c r="I15" s="211">
        <v>17</v>
      </c>
      <c r="J15" s="212">
        <v>1</v>
      </c>
      <c r="P15" s="211">
        <v>13</v>
      </c>
      <c r="Q15" s="212">
        <v>1</v>
      </c>
      <c r="Y15" s="211">
        <v>20</v>
      </c>
      <c r="Z15" s="212">
        <v>2</v>
      </c>
    </row>
    <row r="16" spans="1:26" ht="13.2">
      <c r="I16" s="211">
        <v>26</v>
      </c>
      <c r="J16" s="212">
        <v>1</v>
      </c>
      <c r="P16" s="211">
        <v>14</v>
      </c>
      <c r="Q16" s="212">
        <v>2</v>
      </c>
      <c r="Y16" s="211">
        <v>22</v>
      </c>
      <c r="Z16" s="212">
        <v>1</v>
      </c>
    </row>
    <row r="17" spans="1:31" ht="13.2">
      <c r="I17" s="211">
        <v>33</v>
      </c>
      <c r="J17" s="212">
        <v>1</v>
      </c>
      <c r="P17" s="211">
        <v>15</v>
      </c>
      <c r="Q17" s="212">
        <v>1</v>
      </c>
      <c r="Y17" s="211">
        <v>23</v>
      </c>
      <c r="Z17" s="212">
        <v>1</v>
      </c>
    </row>
    <row r="18" spans="1:31" ht="13.2">
      <c r="I18" s="214" t="s">
        <v>127</v>
      </c>
      <c r="J18" s="215">
        <v>25</v>
      </c>
      <c r="P18" s="211">
        <v>16</v>
      </c>
      <c r="Q18" s="212">
        <v>1</v>
      </c>
      <c r="Y18" s="211">
        <v>43</v>
      </c>
      <c r="Z18" s="212">
        <v>1</v>
      </c>
    </row>
    <row r="19" spans="1:31" ht="13.2">
      <c r="P19" s="211">
        <v>19</v>
      </c>
      <c r="Q19" s="212">
        <v>3</v>
      </c>
      <c r="Y19" s="214" t="s">
        <v>127</v>
      </c>
      <c r="Z19" s="215">
        <v>24</v>
      </c>
    </row>
    <row r="20" spans="1:31" ht="13.2">
      <c r="P20" s="211">
        <v>20</v>
      </c>
      <c r="Q20" s="212">
        <v>2</v>
      </c>
    </row>
    <row r="21" spans="1:31" ht="13.2">
      <c r="P21" s="211">
        <v>21</v>
      </c>
      <c r="Q21" s="212">
        <v>2</v>
      </c>
    </row>
    <row r="22" spans="1:31" ht="13.8">
      <c r="P22" s="211">
        <v>22</v>
      </c>
      <c r="Q22" s="212">
        <v>2</v>
      </c>
      <c r="Y22" s="436" t="s">
        <v>1261</v>
      </c>
      <c r="Z22" s="419"/>
      <c r="AA22" s="419"/>
      <c r="AB22" s="419"/>
      <c r="AC22" s="419"/>
      <c r="AD22" s="419"/>
      <c r="AE22" s="417"/>
    </row>
    <row r="23" spans="1:31" ht="26.4">
      <c r="A23" s="423" t="s">
        <v>1262</v>
      </c>
      <c r="B23" s="419"/>
      <c r="C23" s="419"/>
      <c r="D23" s="419"/>
      <c r="E23" s="419"/>
      <c r="F23" s="419"/>
      <c r="G23" s="417"/>
      <c r="P23" s="211">
        <v>23</v>
      </c>
      <c r="Q23" s="212">
        <v>1</v>
      </c>
      <c r="Y23" s="97" t="s">
        <v>976</v>
      </c>
      <c r="Z23" s="97" t="s">
        <v>977</v>
      </c>
      <c r="AA23" s="299" t="s">
        <v>978</v>
      </c>
      <c r="AB23" s="299" t="s">
        <v>979</v>
      </c>
      <c r="AC23" s="97" t="s">
        <v>153</v>
      </c>
      <c r="AD23" s="97" t="s">
        <v>980</v>
      </c>
      <c r="AE23" s="261" t="s">
        <v>981</v>
      </c>
    </row>
    <row r="24" spans="1:31" ht="26.4">
      <c r="A24" s="97" t="s">
        <v>976</v>
      </c>
      <c r="B24" s="97" t="s">
        <v>977</v>
      </c>
      <c r="C24" s="299" t="s">
        <v>978</v>
      </c>
      <c r="D24" s="299" t="s">
        <v>979</v>
      </c>
      <c r="E24" s="97" t="s">
        <v>153</v>
      </c>
      <c r="F24" s="97" t="s">
        <v>980</v>
      </c>
      <c r="G24" s="261" t="s">
        <v>981</v>
      </c>
      <c r="P24" s="211">
        <v>25</v>
      </c>
      <c r="Q24" s="212">
        <v>1</v>
      </c>
      <c r="Y24" s="302">
        <v>20</v>
      </c>
      <c r="Z24" s="303">
        <v>4500</v>
      </c>
      <c r="AA24" s="304">
        <f t="shared" ref="AA24:AA26" si="0">Z24/Y24</f>
        <v>225</v>
      </c>
      <c r="AB24" s="303">
        <v>2</v>
      </c>
      <c r="AC24" s="305">
        <f t="shared" ref="AC24:AC26" si="1">AB24/24</f>
        <v>8.3333333333333329E-2</v>
      </c>
      <c r="AD24" s="291">
        <f t="shared" ref="AD24:AD26" si="2">Z24*AB24</f>
        <v>9000</v>
      </c>
      <c r="AE24" s="306"/>
    </row>
    <row r="25" spans="1:31" ht="13.2">
      <c r="A25" s="302">
        <v>10</v>
      </c>
      <c r="B25" s="303">
        <v>1500</v>
      </c>
      <c r="C25" s="304">
        <f t="shared" ref="C25:C27" si="3">B25/A25</f>
        <v>150</v>
      </c>
      <c r="D25" s="303">
        <v>1</v>
      </c>
      <c r="E25" s="305">
        <f t="shared" ref="E25:E27" si="4">D25/4</f>
        <v>0.25</v>
      </c>
      <c r="F25" s="291">
        <f t="shared" ref="F25:F27" si="5">B25*D25</f>
        <v>1500</v>
      </c>
      <c r="G25" s="306"/>
      <c r="P25" s="211">
        <v>28</v>
      </c>
      <c r="Q25" s="212">
        <v>2</v>
      </c>
      <c r="Y25" s="302">
        <v>25</v>
      </c>
      <c r="Z25" s="303">
        <v>5800</v>
      </c>
      <c r="AA25" s="304">
        <f t="shared" si="0"/>
        <v>232</v>
      </c>
      <c r="AB25" s="303">
        <v>2</v>
      </c>
      <c r="AC25" s="305">
        <f t="shared" si="1"/>
        <v>8.3333333333333329E-2</v>
      </c>
      <c r="AD25" s="291">
        <f t="shared" si="2"/>
        <v>11600</v>
      </c>
      <c r="AE25" s="307"/>
    </row>
    <row r="26" spans="1:31" ht="13.2">
      <c r="A26" s="302">
        <v>15</v>
      </c>
      <c r="B26" s="303">
        <v>2600</v>
      </c>
      <c r="C26" s="304">
        <f t="shared" si="3"/>
        <v>173.33333333333334</v>
      </c>
      <c r="D26" s="303">
        <v>1</v>
      </c>
      <c r="E26" s="305">
        <f t="shared" si="4"/>
        <v>0.25</v>
      </c>
      <c r="F26" s="291">
        <f t="shared" si="5"/>
        <v>2600</v>
      </c>
      <c r="G26" s="307"/>
      <c r="P26" s="211">
        <v>30</v>
      </c>
      <c r="Q26" s="212">
        <v>1</v>
      </c>
      <c r="Y26" s="302">
        <v>30</v>
      </c>
      <c r="Z26" s="303">
        <v>7000</v>
      </c>
      <c r="AA26" s="304">
        <f t="shared" si="0"/>
        <v>233.33333333333334</v>
      </c>
      <c r="AB26" s="303">
        <v>1</v>
      </c>
      <c r="AC26" s="305">
        <f t="shared" si="1"/>
        <v>4.1666666666666664E-2</v>
      </c>
      <c r="AD26" s="291">
        <f t="shared" si="2"/>
        <v>7000</v>
      </c>
      <c r="AE26" s="308"/>
    </row>
    <row r="27" spans="1:31" ht="13.2">
      <c r="A27" s="302">
        <v>20</v>
      </c>
      <c r="B27" s="303">
        <v>3800</v>
      </c>
      <c r="C27" s="304">
        <f t="shared" si="3"/>
        <v>190</v>
      </c>
      <c r="D27" s="303">
        <v>1</v>
      </c>
      <c r="E27" s="305">
        <f t="shared" si="4"/>
        <v>0.25</v>
      </c>
      <c r="F27" s="291">
        <f t="shared" si="5"/>
        <v>3800</v>
      </c>
      <c r="G27" s="308"/>
      <c r="P27" s="211">
        <v>31</v>
      </c>
      <c r="Q27" s="212">
        <v>1</v>
      </c>
      <c r="AB27" s="289" t="s">
        <v>990</v>
      </c>
      <c r="AC27" s="290">
        <f t="shared" ref="AC27:AD27" si="6">SUM(AC24:AC26)</f>
        <v>0.20833333333333331</v>
      </c>
      <c r="AD27" s="291">
        <f t="shared" si="6"/>
        <v>27600</v>
      </c>
      <c r="AE27" s="309">
        <f>AD27/$Z$40</f>
        <v>0.15066653565228783</v>
      </c>
    </row>
    <row r="28" spans="1:31" ht="13.2">
      <c r="D28" s="289" t="s">
        <v>990</v>
      </c>
      <c r="E28" s="290">
        <f t="shared" ref="E28:F28" si="7">SUM(E25:E27)</f>
        <v>0.75</v>
      </c>
      <c r="F28" s="291">
        <f t="shared" si="7"/>
        <v>7900</v>
      </c>
      <c r="G28" s="309">
        <f>F28/$B$41</f>
        <v>0.20103827361563517</v>
      </c>
      <c r="P28" s="211">
        <v>32</v>
      </c>
      <c r="Q28" s="212">
        <v>1</v>
      </c>
    </row>
    <row r="29" spans="1:31" ht="13.8">
      <c r="P29" s="211">
        <v>35</v>
      </c>
      <c r="Q29" s="212">
        <v>1</v>
      </c>
      <c r="Y29" s="423" t="s">
        <v>1263</v>
      </c>
      <c r="Z29" s="419"/>
      <c r="AA29" s="419"/>
      <c r="AB29" s="419"/>
      <c r="AC29" s="419"/>
      <c r="AD29" s="419"/>
      <c r="AE29" s="417"/>
    </row>
    <row r="30" spans="1:31" ht="26.4">
      <c r="A30" s="436" t="s">
        <v>1264</v>
      </c>
      <c r="B30" s="419"/>
      <c r="C30" s="419"/>
      <c r="D30" s="419"/>
      <c r="E30" s="419"/>
      <c r="F30" s="419"/>
      <c r="G30" s="417"/>
      <c r="P30" s="214" t="s">
        <v>127</v>
      </c>
      <c r="Q30" s="215">
        <v>68</v>
      </c>
      <c r="Y30" s="227" t="s">
        <v>976</v>
      </c>
      <c r="Z30" s="227" t="s">
        <v>977</v>
      </c>
      <c r="AA30" s="228" t="s">
        <v>978</v>
      </c>
      <c r="AB30" s="228" t="s">
        <v>979</v>
      </c>
      <c r="AC30" s="227" t="s">
        <v>153</v>
      </c>
      <c r="AD30" s="97" t="s">
        <v>980</v>
      </c>
      <c r="AE30" s="261" t="s">
        <v>981</v>
      </c>
    </row>
    <row r="31" spans="1:31" ht="26.4">
      <c r="A31" s="227" t="s">
        <v>976</v>
      </c>
      <c r="B31" s="227" t="s">
        <v>977</v>
      </c>
      <c r="C31" s="228" t="s">
        <v>978</v>
      </c>
      <c r="D31" s="228" t="s">
        <v>979</v>
      </c>
      <c r="E31" s="227" t="s">
        <v>153</v>
      </c>
      <c r="F31" s="97" t="s">
        <v>980</v>
      </c>
      <c r="G31" s="261" t="s">
        <v>981</v>
      </c>
      <c r="Y31" s="302">
        <v>17</v>
      </c>
      <c r="Z31" s="303">
        <v>4800</v>
      </c>
      <c r="AA31" s="304">
        <f t="shared" ref="AA31:AA33" si="8">Z31/Y31</f>
        <v>282.35294117647061</v>
      </c>
      <c r="AB31" s="303">
        <v>1</v>
      </c>
      <c r="AC31" s="305">
        <f t="shared" ref="AC31:AC33" si="9">AB31/24</f>
        <v>4.1666666666666664E-2</v>
      </c>
      <c r="AD31" s="291">
        <f t="shared" ref="AD31:AD33" si="10">Z31*AB31</f>
        <v>4800</v>
      </c>
      <c r="AE31" s="306"/>
    </row>
    <row r="32" spans="1:31" ht="13.8">
      <c r="A32" s="302">
        <v>14</v>
      </c>
      <c r="B32" s="303">
        <v>2500</v>
      </c>
      <c r="C32" s="304">
        <f t="shared" ref="C32:C34" si="11">B32/A32</f>
        <v>178.57142857142858</v>
      </c>
      <c r="D32" s="303">
        <v>1</v>
      </c>
      <c r="E32" s="305">
        <f t="shared" ref="E32:E34" si="12">D32/4</f>
        <v>0.25</v>
      </c>
      <c r="F32" s="291">
        <f t="shared" ref="F32:F34" si="13">B32*D32</f>
        <v>2500</v>
      </c>
      <c r="G32" s="306"/>
      <c r="Q32" s="436" t="s">
        <v>1265</v>
      </c>
      <c r="R32" s="419"/>
      <c r="S32" s="419"/>
      <c r="T32" s="419"/>
      <c r="U32" s="419"/>
      <c r="V32" s="419"/>
      <c r="W32" s="417"/>
      <c r="Y32" s="302">
        <v>22</v>
      </c>
      <c r="Z32" s="303">
        <v>6400</v>
      </c>
      <c r="AA32" s="304">
        <f t="shared" si="8"/>
        <v>290.90909090909093</v>
      </c>
      <c r="AB32" s="303">
        <v>3</v>
      </c>
      <c r="AC32" s="305">
        <f t="shared" si="9"/>
        <v>0.125</v>
      </c>
      <c r="AD32" s="291">
        <f t="shared" si="10"/>
        <v>19200</v>
      </c>
      <c r="AE32" s="307"/>
    </row>
    <row r="33" spans="1:31" ht="26.4">
      <c r="A33" s="302">
        <v>19</v>
      </c>
      <c r="B33" s="303">
        <v>3500</v>
      </c>
      <c r="C33" s="304">
        <f t="shared" si="11"/>
        <v>184.21052631578948</v>
      </c>
      <c r="D33" s="303">
        <v>0</v>
      </c>
      <c r="E33" s="305">
        <f t="shared" si="12"/>
        <v>0</v>
      </c>
      <c r="F33" s="291">
        <f t="shared" si="13"/>
        <v>0</v>
      </c>
      <c r="G33" s="307"/>
      <c r="I33" s="423" t="s">
        <v>1266</v>
      </c>
      <c r="J33" s="419"/>
      <c r="K33" s="419"/>
      <c r="L33" s="419"/>
      <c r="M33" s="419"/>
      <c r="N33" s="419"/>
      <c r="O33" s="417"/>
      <c r="Q33" s="97" t="s">
        <v>976</v>
      </c>
      <c r="R33" s="97" t="s">
        <v>977</v>
      </c>
      <c r="S33" s="299" t="s">
        <v>978</v>
      </c>
      <c r="T33" s="299" t="s">
        <v>979</v>
      </c>
      <c r="U33" s="97" t="s">
        <v>153</v>
      </c>
      <c r="V33" s="97" t="s">
        <v>980</v>
      </c>
      <c r="W33" s="261" t="s">
        <v>981</v>
      </c>
      <c r="Y33" s="302">
        <v>27</v>
      </c>
      <c r="Z33" s="303">
        <v>8000</v>
      </c>
      <c r="AA33" s="304">
        <f t="shared" si="8"/>
        <v>296.2962962962963</v>
      </c>
      <c r="AB33" s="303">
        <v>1</v>
      </c>
      <c r="AC33" s="305">
        <f t="shared" si="9"/>
        <v>4.1666666666666664E-2</v>
      </c>
      <c r="AD33" s="291">
        <f t="shared" si="10"/>
        <v>8000</v>
      </c>
      <c r="AE33" s="308"/>
    </row>
    <row r="34" spans="1:31" ht="26.4">
      <c r="A34" s="302">
        <v>24</v>
      </c>
      <c r="B34" s="303">
        <v>4800</v>
      </c>
      <c r="C34" s="304">
        <f t="shared" si="11"/>
        <v>200</v>
      </c>
      <c r="D34" s="303">
        <v>1</v>
      </c>
      <c r="E34" s="305">
        <f t="shared" si="12"/>
        <v>0.25</v>
      </c>
      <c r="F34" s="291">
        <f t="shared" si="13"/>
        <v>4800</v>
      </c>
      <c r="G34" s="308"/>
      <c r="I34" s="97" t="s">
        <v>976</v>
      </c>
      <c r="J34" s="97" t="s">
        <v>977</v>
      </c>
      <c r="K34" s="299" t="s">
        <v>978</v>
      </c>
      <c r="L34" s="299" t="s">
        <v>979</v>
      </c>
      <c r="M34" s="97" t="s">
        <v>153</v>
      </c>
      <c r="N34" s="97" t="s">
        <v>980</v>
      </c>
      <c r="O34" s="261" t="s">
        <v>981</v>
      </c>
      <c r="Q34" s="302">
        <v>20</v>
      </c>
      <c r="R34" s="303">
        <v>4000</v>
      </c>
      <c r="S34" s="304">
        <f t="shared" ref="S34:S36" si="14">R34/Q34</f>
        <v>200</v>
      </c>
      <c r="T34" s="303">
        <v>7</v>
      </c>
      <c r="U34" s="305">
        <f t="shared" ref="U34:U36" si="15">T34/68</f>
        <v>0.10294117647058823</v>
      </c>
      <c r="V34" s="291">
        <f t="shared" ref="V34:V36" si="16">R34*T34</f>
        <v>28000</v>
      </c>
      <c r="W34" s="306"/>
      <c r="AB34" s="289" t="s">
        <v>990</v>
      </c>
      <c r="AC34" s="290">
        <f t="shared" ref="AC34:AD34" si="17">SUM(AC31:AC33)</f>
        <v>0.20833333333333331</v>
      </c>
      <c r="AD34" s="291">
        <f t="shared" si="17"/>
        <v>32000</v>
      </c>
      <c r="AE34" s="309">
        <f>AD34/$Z$40</f>
        <v>0.17468583843743518</v>
      </c>
    </row>
    <row r="35" spans="1:31" ht="13.2">
      <c r="D35" s="289" t="s">
        <v>990</v>
      </c>
      <c r="E35" s="290">
        <f t="shared" ref="E35:F35" si="18">SUM(E32:E34)</f>
        <v>0.5</v>
      </c>
      <c r="F35" s="291">
        <f t="shared" si="18"/>
        <v>7300</v>
      </c>
      <c r="G35" s="309">
        <f>F35/$B$41</f>
        <v>0.18576954397394138</v>
      </c>
      <c r="I35" s="302">
        <v>12</v>
      </c>
      <c r="J35" s="303">
        <v>2500</v>
      </c>
      <c r="K35" s="304">
        <f t="shared" ref="K35:K37" si="19">J35/I35</f>
        <v>208.33333333333334</v>
      </c>
      <c r="L35" s="303">
        <v>1</v>
      </c>
      <c r="M35" s="305">
        <f t="shared" ref="M35:M37" si="20">L35/25</f>
        <v>0.04</v>
      </c>
      <c r="N35" s="291">
        <f t="shared" ref="N35:N37" si="21">J35*L35</f>
        <v>2500</v>
      </c>
      <c r="O35" s="306"/>
      <c r="Q35" s="302">
        <v>25</v>
      </c>
      <c r="R35" s="303">
        <v>5000</v>
      </c>
      <c r="S35" s="304">
        <f t="shared" si="14"/>
        <v>200</v>
      </c>
      <c r="T35" s="303">
        <v>3</v>
      </c>
      <c r="U35" s="305">
        <f t="shared" si="15"/>
        <v>4.4117647058823532E-2</v>
      </c>
      <c r="V35" s="291">
        <f t="shared" si="16"/>
        <v>15000</v>
      </c>
      <c r="W35" s="307"/>
    </row>
    <row r="36" spans="1:31" ht="13.2">
      <c r="I36" s="302">
        <v>17</v>
      </c>
      <c r="J36" s="303">
        <v>3800</v>
      </c>
      <c r="K36" s="304">
        <f t="shared" si="19"/>
        <v>223.52941176470588</v>
      </c>
      <c r="L36" s="303">
        <v>2</v>
      </c>
      <c r="M36" s="305">
        <f t="shared" si="20"/>
        <v>0.08</v>
      </c>
      <c r="N36" s="291">
        <f t="shared" si="21"/>
        <v>7600</v>
      </c>
      <c r="O36" s="307"/>
      <c r="Q36" s="302">
        <v>30</v>
      </c>
      <c r="R36" s="303">
        <v>6500</v>
      </c>
      <c r="S36" s="304">
        <f t="shared" si="14"/>
        <v>216.66666666666666</v>
      </c>
      <c r="T36" s="303">
        <v>4</v>
      </c>
      <c r="U36" s="305">
        <f t="shared" si="15"/>
        <v>5.8823529411764705E-2</v>
      </c>
      <c r="V36" s="291">
        <f t="shared" si="16"/>
        <v>26000</v>
      </c>
      <c r="W36" s="308"/>
    </row>
    <row r="37" spans="1:31" ht="15.75" customHeight="1">
      <c r="I37" s="302">
        <v>22</v>
      </c>
      <c r="J37" s="303">
        <v>5200</v>
      </c>
      <c r="K37" s="304">
        <f t="shared" si="19"/>
        <v>236.36363636363637</v>
      </c>
      <c r="L37" s="303">
        <v>2</v>
      </c>
      <c r="M37" s="305">
        <f t="shared" si="20"/>
        <v>0.08</v>
      </c>
      <c r="N37" s="291">
        <f t="shared" si="21"/>
        <v>10400</v>
      </c>
      <c r="O37" s="308"/>
      <c r="T37" s="289" t="s">
        <v>990</v>
      </c>
      <c r="U37" s="290">
        <f t="shared" ref="U37:V37" si="22">SUM(U34:U36)</f>
        <v>0.20588235294117646</v>
      </c>
      <c r="V37" s="291">
        <f t="shared" si="22"/>
        <v>69000</v>
      </c>
      <c r="W37" s="309">
        <f>V37/$R$50</f>
        <v>7.7172144211250362E-2</v>
      </c>
      <c r="Y37" s="174" t="s">
        <v>982</v>
      </c>
      <c r="Z37" s="175" t="s">
        <v>1056</v>
      </c>
    </row>
    <row r="38" spans="1:31" ht="15.75" customHeight="1">
      <c r="A38" s="174" t="s">
        <v>982</v>
      </c>
      <c r="B38" s="175" t="s">
        <v>1046</v>
      </c>
      <c r="L38" s="289" t="s">
        <v>990</v>
      </c>
      <c r="M38" s="290">
        <f t="shared" ref="M38:N38" si="23">SUM(M35:M37)</f>
        <v>0.2</v>
      </c>
      <c r="N38" s="291">
        <f t="shared" si="23"/>
        <v>20500</v>
      </c>
      <c r="O38" s="309">
        <f>N38/$J$51</f>
        <v>6.557985386889148E-2</v>
      </c>
      <c r="Y38" s="176" t="s">
        <v>986</v>
      </c>
      <c r="Z38" s="177">
        <v>2757</v>
      </c>
    </row>
    <row r="39" spans="1:31" ht="13.8">
      <c r="A39" s="176" t="s">
        <v>986</v>
      </c>
      <c r="B39" s="177">
        <v>1979</v>
      </c>
      <c r="Q39" s="423" t="s">
        <v>1267</v>
      </c>
      <c r="R39" s="419"/>
      <c r="S39" s="419"/>
      <c r="T39" s="419"/>
      <c r="U39" s="419"/>
      <c r="V39" s="419"/>
      <c r="W39" s="417"/>
      <c r="Y39" s="178"/>
      <c r="Z39" s="179"/>
    </row>
    <row r="40" spans="1:31" ht="26.4">
      <c r="A40" s="178"/>
      <c r="B40" s="179"/>
      <c r="I40" s="436" t="s">
        <v>1268</v>
      </c>
      <c r="J40" s="419"/>
      <c r="K40" s="419"/>
      <c r="L40" s="419"/>
      <c r="M40" s="419"/>
      <c r="N40" s="419"/>
      <c r="O40" s="417"/>
      <c r="Q40" s="227" t="s">
        <v>976</v>
      </c>
      <c r="R40" s="227" t="s">
        <v>977</v>
      </c>
      <c r="S40" s="228" t="s">
        <v>978</v>
      </c>
      <c r="T40" s="228" t="s">
        <v>979</v>
      </c>
      <c r="U40" s="227" t="s">
        <v>153</v>
      </c>
      <c r="V40" s="97" t="s">
        <v>980</v>
      </c>
      <c r="W40" s="261" t="s">
        <v>981</v>
      </c>
      <c r="Y40" s="178" t="s">
        <v>988</v>
      </c>
      <c r="Z40" s="180">
        <v>183186</v>
      </c>
    </row>
    <row r="41" spans="1:31" ht="26.4">
      <c r="A41" s="178" t="s">
        <v>988</v>
      </c>
      <c r="B41" s="180">
        <v>39296</v>
      </c>
      <c r="I41" s="227" t="s">
        <v>976</v>
      </c>
      <c r="J41" s="227" t="s">
        <v>977</v>
      </c>
      <c r="K41" s="228" t="s">
        <v>978</v>
      </c>
      <c r="L41" s="228" t="s">
        <v>979</v>
      </c>
      <c r="M41" s="227" t="s">
        <v>153</v>
      </c>
      <c r="N41" s="97" t="s">
        <v>980</v>
      </c>
      <c r="O41" s="261" t="s">
        <v>981</v>
      </c>
      <c r="Q41" s="302">
        <v>16</v>
      </c>
      <c r="R41" s="303">
        <v>3200</v>
      </c>
      <c r="S41" s="304">
        <f t="shared" ref="S41:S43" si="24">R41/Q41</f>
        <v>200</v>
      </c>
      <c r="T41" s="303">
        <v>1</v>
      </c>
      <c r="U41" s="305">
        <f t="shared" ref="U41:U43" si="25">T41/68</f>
        <v>1.4705882352941176E-2</v>
      </c>
      <c r="V41" s="291">
        <f t="shared" ref="V41:V43" si="26">R41*T41</f>
        <v>3200</v>
      </c>
      <c r="W41" s="306"/>
    </row>
    <row r="42" spans="1:31" ht="13.2">
      <c r="I42" s="302">
        <v>15</v>
      </c>
      <c r="J42" s="303">
        <v>3000</v>
      </c>
      <c r="K42" s="304">
        <f t="shared" ref="K42:K44" si="27">J42/I42</f>
        <v>200</v>
      </c>
      <c r="L42" s="303">
        <v>1</v>
      </c>
      <c r="M42" s="305">
        <f t="shared" ref="M42:M44" si="28">L42/25</f>
        <v>0.04</v>
      </c>
      <c r="N42" s="291">
        <f t="shared" ref="N42:N44" si="29">J42*L42</f>
        <v>3000</v>
      </c>
      <c r="O42" s="306"/>
      <c r="Q42" s="302">
        <v>23</v>
      </c>
      <c r="R42" s="303">
        <v>5000</v>
      </c>
      <c r="S42" s="304">
        <f t="shared" si="24"/>
        <v>217.39130434782609</v>
      </c>
      <c r="T42" s="303">
        <v>9</v>
      </c>
      <c r="U42" s="305">
        <f t="shared" si="25"/>
        <v>0.13235294117647059</v>
      </c>
      <c r="V42" s="291">
        <f t="shared" si="26"/>
        <v>45000</v>
      </c>
      <c r="W42" s="307"/>
    </row>
    <row r="43" spans="1:31" ht="13.2">
      <c r="I43" s="302">
        <v>20</v>
      </c>
      <c r="J43" s="303">
        <v>4500</v>
      </c>
      <c r="K43" s="304">
        <f t="shared" si="27"/>
        <v>225</v>
      </c>
      <c r="L43" s="303">
        <v>1</v>
      </c>
      <c r="M43" s="305">
        <f t="shared" si="28"/>
        <v>0.04</v>
      </c>
      <c r="N43" s="291">
        <f t="shared" si="29"/>
        <v>4500</v>
      </c>
      <c r="O43" s="307"/>
      <c r="Q43" s="302">
        <v>30</v>
      </c>
      <c r="R43" s="303">
        <v>6800</v>
      </c>
      <c r="S43" s="304">
        <f t="shared" si="24"/>
        <v>226.66666666666666</v>
      </c>
      <c r="T43" s="303">
        <v>8</v>
      </c>
      <c r="U43" s="305">
        <f t="shared" si="25"/>
        <v>0.11764705882352941</v>
      </c>
      <c r="V43" s="291">
        <f t="shared" si="26"/>
        <v>54400</v>
      </c>
      <c r="W43" s="308"/>
    </row>
    <row r="44" spans="1:31" ht="13.2">
      <c r="A44" s="2" t="s">
        <v>1269</v>
      </c>
      <c r="I44" s="302">
        <v>25</v>
      </c>
      <c r="J44" s="303">
        <v>5900</v>
      </c>
      <c r="K44" s="304">
        <f t="shared" si="27"/>
        <v>236</v>
      </c>
      <c r="L44" s="303">
        <v>2</v>
      </c>
      <c r="M44" s="305">
        <f t="shared" si="28"/>
        <v>0.08</v>
      </c>
      <c r="N44" s="291">
        <f t="shared" si="29"/>
        <v>11800</v>
      </c>
      <c r="O44" s="308"/>
      <c r="T44" s="289" t="s">
        <v>990</v>
      </c>
      <c r="U44" s="290">
        <f t="shared" ref="U44:V44" si="30">SUM(U41:U43)</f>
        <v>0.26470588235294118</v>
      </c>
      <c r="V44" s="291">
        <f t="shared" si="30"/>
        <v>102600</v>
      </c>
      <c r="W44" s="309">
        <f>V44/$R$50</f>
        <v>0.1147516231315114</v>
      </c>
    </row>
    <row r="45" spans="1:31" ht="13.2">
      <c r="L45" s="289" t="s">
        <v>990</v>
      </c>
      <c r="M45" s="290">
        <f t="shared" ref="M45:N45" si="31">SUM(M42:M44)</f>
        <v>0.16</v>
      </c>
      <c r="N45" s="291">
        <f t="shared" si="31"/>
        <v>19300</v>
      </c>
      <c r="O45" s="309">
        <f>N45/$J$51</f>
        <v>6.1741033154614905E-2</v>
      </c>
    </row>
    <row r="47" spans="1:31" ht="15.75" customHeight="1">
      <c r="Q47" s="174" t="s">
        <v>982</v>
      </c>
      <c r="R47" s="175" t="s">
        <v>1031</v>
      </c>
    </row>
    <row r="48" spans="1:31" ht="15.75" customHeight="1">
      <c r="I48" s="174" t="s">
        <v>982</v>
      </c>
      <c r="J48" s="175" t="s">
        <v>1057</v>
      </c>
      <c r="Q48" s="176" t="s">
        <v>986</v>
      </c>
      <c r="R48" s="177">
        <v>2423</v>
      </c>
    </row>
    <row r="49" spans="9:18" ht="13.2">
      <c r="I49" s="176" t="s">
        <v>986</v>
      </c>
      <c r="J49" s="177">
        <v>2369</v>
      </c>
      <c r="Q49" s="178"/>
      <c r="R49" s="179"/>
    </row>
    <row r="50" spans="9:18" ht="13.2">
      <c r="I50" s="178"/>
      <c r="J50" s="179"/>
      <c r="Q50" s="178" t="s">
        <v>988</v>
      </c>
      <c r="R50" s="180">
        <v>894105</v>
      </c>
    </row>
    <row r="51" spans="9:18" ht="13.2">
      <c r="I51" s="178" t="s">
        <v>988</v>
      </c>
      <c r="J51" s="180">
        <v>312596</v>
      </c>
    </row>
  </sheetData>
  <mergeCells count="12">
    <mergeCell ref="Q39:W39"/>
    <mergeCell ref="I40:O40"/>
    <mergeCell ref="Y1:Z1"/>
    <mergeCell ref="Y22:AE22"/>
    <mergeCell ref="Y29:AE29"/>
    <mergeCell ref="Q32:W32"/>
    <mergeCell ref="I33:O33"/>
    <mergeCell ref="A23:G23"/>
    <mergeCell ref="A30:G30"/>
    <mergeCell ref="A1:B1"/>
    <mergeCell ref="I1:J1"/>
    <mergeCell ref="P1:Q1"/>
  </mergeCells>
  <hyperlinks>
    <hyperlink ref="A44" r:id="rId1" xr:uid="{00000000-0004-0000-2200-000000000000}"/>
  </hyperlinks>
  <pageMargins left="0.7" right="0.7" top="0.75" bottom="0.75" header="0.3" footer="0.3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00FF"/>
    <outlinePr summaryBelow="0" summaryRight="0"/>
  </sheetPr>
  <dimension ref="A1:Q49"/>
  <sheetViews>
    <sheetView workbookViewId="0">
      <selection sqref="A1:B1"/>
    </sheetView>
  </sheetViews>
  <sheetFormatPr defaultColWidth="12.6640625" defaultRowHeight="15.75" customHeight="1"/>
  <sheetData>
    <row r="1" spans="1:12" ht="13.8">
      <c r="A1" s="435" t="s">
        <v>1233</v>
      </c>
      <c r="B1" s="428"/>
      <c r="K1" s="435" t="s">
        <v>1248</v>
      </c>
      <c r="L1" s="428"/>
    </row>
    <row r="2" spans="1:12" ht="13.2">
      <c r="A2" s="209" t="s">
        <v>1135</v>
      </c>
      <c r="B2" s="210" t="s">
        <v>1119</v>
      </c>
      <c r="K2" s="209" t="s">
        <v>1135</v>
      </c>
      <c r="L2" s="210" t="s">
        <v>1119</v>
      </c>
    </row>
    <row r="3" spans="1:12" ht="13.2">
      <c r="A3" s="211">
        <v>1</v>
      </c>
      <c r="B3" s="212">
        <v>19</v>
      </c>
      <c r="K3" s="211">
        <v>1</v>
      </c>
      <c r="L3" s="212">
        <v>8</v>
      </c>
    </row>
    <row r="4" spans="1:12" ht="13.2">
      <c r="A4" s="211">
        <v>2</v>
      </c>
      <c r="B4" s="212">
        <v>9</v>
      </c>
      <c r="K4" s="211">
        <v>2</v>
      </c>
      <c r="L4" s="212">
        <v>4</v>
      </c>
    </row>
    <row r="5" spans="1:12" ht="13.2">
      <c r="A5" s="211">
        <v>3</v>
      </c>
      <c r="B5" s="212">
        <v>9</v>
      </c>
      <c r="K5" s="211">
        <v>3</v>
      </c>
      <c r="L5" s="212">
        <v>5</v>
      </c>
    </row>
    <row r="6" spans="1:12" ht="13.2">
      <c r="A6" s="211">
        <v>4</v>
      </c>
      <c r="B6" s="212">
        <v>7</v>
      </c>
      <c r="K6" s="211">
        <v>4</v>
      </c>
      <c r="L6" s="212">
        <v>3</v>
      </c>
    </row>
    <row r="7" spans="1:12" ht="13.2">
      <c r="A7" s="211">
        <v>5</v>
      </c>
      <c r="B7" s="212">
        <v>5</v>
      </c>
      <c r="K7" s="211">
        <v>5</v>
      </c>
      <c r="L7" s="212">
        <v>4</v>
      </c>
    </row>
    <row r="8" spans="1:12" ht="13.2">
      <c r="A8" s="211">
        <v>6</v>
      </c>
      <c r="B8" s="212">
        <v>4</v>
      </c>
      <c r="K8" s="211">
        <v>6</v>
      </c>
      <c r="L8" s="212">
        <v>2</v>
      </c>
    </row>
    <row r="9" spans="1:12" ht="13.2">
      <c r="A9" s="211">
        <v>7</v>
      </c>
      <c r="B9" s="212">
        <v>5</v>
      </c>
      <c r="K9" s="211">
        <v>7</v>
      </c>
      <c r="L9" s="212">
        <v>2</v>
      </c>
    </row>
    <row r="10" spans="1:12" ht="13.2">
      <c r="A10" s="211">
        <v>8</v>
      </c>
      <c r="B10" s="212">
        <v>5</v>
      </c>
      <c r="K10" s="211">
        <v>8</v>
      </c>
      <c r="L10" s="212">
        <v>1</v>
      </c>
    </row>
    <row r="11" spans="1:12" ht="13.2">
      <c r="A11" s="211">
        <v>9</v>
      </c>
      <c r="B11" s="212">
        <v>2</v>
      </c>
      <c r="K11" s="211">
        <v>10</v>
      </c>
      <c r="L11" s="212">
        <v>2</v>
      </c>
    </row>
    <row r="12" spans="1:12" ht="13.2">
      <c r="A12" s="211">
        <v>10</v>
      </c>
      <c r="B12" s="212">
        <v>7</v>
      </c>
      <c r="K12" s="211">
        <v>11</v>
      </c>
      <c r="L12" s="212">
        <v>1</v>
      </c>
    </row>
    <row r="13" spans="1:12" ht="13.2">
      <c r="A13" s="211">
        <v>11</v>
      </c>
      <c r="B13" s="212">
        <v>2</v>
      </c>
      <c r="K13" s="211">
        <v>12</v>
      </c>
      <c r="L13" s="212">
        <v>1</v>
      </c>
    </row>
    <row r="14" spans="1:12" ht="13.2">
      <c r="A14" s="211">
        <v>13</v>
      </c>
      <c r="B14" s="212">
        <v>1</v>
      </c>
      <c r="K14" s="211">
        <v>13</v>
      </c>
      <c r="L14" s="212">
        <v>2</v>
      </c>
    </row>
    <row r="15" spans="1:12" ht="13.2">
      <c r="A15" s="211">
        <v>14</v>
      </c>
      <c r="B15" s="212">
        <v>5</v>
      </c>
      <c r="K15" s="211">
        <v>17</v>
      </c>
      <c r="L15" s="212">
        <v>1</v>
      </c>
    </row>
    <row r="16" spans="1:12" ht="13.2">
      <c r="A16" s="211">
        <v>15</v>
      </c>
      <c r="B16" s="212">
        <v>1</v>
      </c>
      <c r="K16" s="211">
        <v>19</v>
      </c>
      <c r="L16" s="212">
        <v>1</v>
      </c>
    </row>
    <row r="17" spans="1:17" ht="13.2">
      <c r="A17" s="211">
        <v>16</v>
      </c>
      <c r="B17" s="212">
        <v>4</v>
      </c>
      <c r="K17" s="211">
        <v>20</v>
      </c>
      <c r="L17" s="212">
        <v>2</v>
      </c>
    </row>
    <row r="18" spans="1:17" ht="13.2">
      <c r="A18" s="211">
        <v>18</v>
      </c>
      <c r="B18" s="212">
        <v>1</v>
      </c>
      <c r="K18" s="211">
        <v>22</v>
      </c>
      <c r="L18" s="212">
        <v>1</v>
      </c>
    </row>
    <row r="19" spans="1:17" ht="13.2">
      <c r="A19" s="211">
        <v>19</v>
      </c>
      <c r="B19" s="212">
        <v>4</v>
      </c>
      <c r="K19" s="211">
        <v>23</v>
      </c>
      <c r="L19" s="212">
        <v>2</v>
      </c>
    </row>
    <row r="20" spans="1:17" ht="13.2">
      <c r="A20" s="211">
        <v>21</v>
      </c>
      <c r="B20" s="212">
        <v>3</v>
      </c>
      <c r="K20" s="211">
        <v>25</v>
      </c>
      <c r="L20" s="212">
        <v>3</v>
      </c>
    </row>
    <row r="21" spans="1:17" ht="13.2">
      <c r="A21" s="211">
        <v>23</v>
      </c>
      <c r="B21" s="212">
        <v>2</v>
      </c>
      <c r="K21" s="214" t="s">
        <v>127</v>
      </c>
      <c r="L21" s="215">
        <v>45</v>
      </c>
    </row>
    <row r="22" spans="1:17" ht="13.2">
      <c r="A22" s="211">
        <v>24</v>
      </c>
      <c r="B22" s="212">
        <v>1</v>
      </c>
    </row>
    <row r="23" spans="1:17" ht="13.2">
      <c r="A23" s="211">
        <v>25</v>
      </c>
      <c r="B23" s="212">
        <v>1</v>
      </c>
    </row>
    <row r="24" spans="1:17" ht="13.8">
      <c r="A24" s="211">
        <v>26</v>
      </c>
      <c r="B24" s="212">
        <v>2</v>
      </c>
      <c r="K24" s="436" t="s">
        <v>1265</v>
      </c>
      <c r="L24" s="419"/>
      <c r="M24" s="419"/>
      <c r="N24" s="419"/>
      <c r="O24" s="419"/>
      <c r="P24" s="419"/>
      <c r="Q24" s="417"/>
    </row>
    <row r="25" spans="1:17" ht="26.4">
      <c r="A25" s="211">
        <v>30</v>
      </c>
      <c r="B25" s="212">
        <v>1</v>
      </c>
      <c r="K25" s="97" t="s">
        <v>976</v>
      </c>
      <c r="L25" s="97" t="s">
        <v>977</v>
      </c>
      <c r="M25" s="299" t="s">
        <v>978</v>
      </c>
      <c r="N25" s="299" t="s">
        <v>979</v>
      </c>
      <c r="O25" s="97" t="s">
        <v>153</v>
      </c>
      <c r="P25" s="97" t="s">
        <v>980</v>
      </c>
      <c r="Q25" s="261" t="s">
        <v>981</v>
      </c>
    </row>
    <row r="26" spans="1:17" ht="13.2">
      <c r="A26" s="211">
        <v>32</v>
      </c>
      <c r="B26" s="212">
        <v>1</v>
      </c>
      <c r="K26" s="302">
        <v>15</v>
      </c>
      <c r="L26" s="303">
        <v>3500</v>
      </c>
      <c r="M26" s="304">
        <f t="shared" ref="M26:M28" si="0">L26/K26</f>
        <v>233.33333333333334</v>
      </c>
      <c r="N26" s="303">
        <v>2</v>
      </c>
      <c r="O26" s="305">
        <f t="shared" ref="O26:O28" si="1">N26/45</f>
        <v>4.4444444444444446E-2</v>
      </c>
      <c r="P26" s="291">
        <f t="shared" ref="P26:P28" si="2">L26*N26</f>
        <v>7000</v>
      </c>
      <c r="Q26" s="306"/>
    </row>
    <row r="27" spans="1:17" ht="13.2">
      <c r="A27" s="211">
        <v>34</v>
      </c>
      <c r="B27" s="212">
        <v>1</v>
      </c>
      <c r="K27" s="302">
        <v>20</v>
      </c>
      <c r="L27" s="303">
        <v>5000</v>
      </c>
      <c r="M27" s="304">
        <f t="shared" si="0"/>
        <v>250</v>
      </c>
      <c r="N27" s="303">
        <v>4</v>
      </c>
      <c r="O27" s="305">
        <f t="shared" si="1"/>
        <v>8.8888888888888892E-2</v>
      </c>
      <c r="P27" s="291">
        <f t="shared" si="2"/>
        <v>20000</v>
      </c>
      <c r="Q27" s="307"/>
    </row>
    <row r="28" spans="1:17" ht="13.2">
      <c r="A28" s="211">
        <v>40</v>
      </c>
      <c r="B28" s="212">
        <v>1</v>
      </c>
      <c r="K28" s="302">
        <v>25</v>
      </c>
      <c r="L28" s="303">
        <v>7000</v>
      </c>
      <c r="M28" s="304">
        <f t="shared" si="0"/>
        <v>280</v>
      </c>
      <c r="N28" s="303">
        <v>3</v>
      </c>
      <c r="O28" s="305">
        <f t="shared" si="1"/>
        <v>6.6666666666666666E-2</v>
      </c>
      <c r="P28" s="291">
        <f t="shared" si="2"/>
        <v>21000</v>
      </c>
      <c r="Q28" s="308"/>
    </row>
    <row r="29" spans="1:17" ht="13.2">
      <c r="A29" s="214" t="s">
        <v>127</v>
      </c>
      <c r="B29" s="215">
        <v>103</v>
      </c>
      <c r="N29" s="289" t="s">
        <v>990</v>
      </c>
      <c r="O29" s="290">
        <f t="shared" ref="O29:P29" si="3">SUM(O26:O28)</f>
        <v>0.2</v>
      </c>
      <c r="P29" s="291">
        <f t="shared" si="3"/>
        <v>48000</v>
      </c>
      <c r="Q29" s="309">
        <f>P29/$L$42</f>
        <v>8.2752628257953736E-2</v>
      </c>
    </row>
    <row r="31" spans="1:17" ht="13.8">
      <c r="A31" s="436" t="s">
        <v>1234</v>
      </c>
      <c r="B31" s="419"/>
      <c r="C31" s="419"/>
      <c r="D31" s="419"/>
      <c r="E31" s="419"/>
      <c r="F31" s="419"/>
      <c r="G31" s="417"/>
      <c r="K31" s="423" t="s">
        <v>1267</v>
      </c>
      <c r="L31" s="419"/>
      <c r="M31" s="419"/>
      <c r="N31" s="419"/>
      <c r="O31" s="419"/>
      <c r="P31" s="419"/>
      <c r="Q31" s="417"/>
    </row>
    <row r="32" spans="1:17" ht="26.4">
      <c r="A32" s="97" t="s">
        <v>976</v>
      </c>
      <c r="B32" s="97" t="s">
        <v>977</v>
      </c>
      <c r="C32" s="299" t="s">
        <v>978</v>
      </c>
      <c r="D32" s="299" t="s">
        <v>979</v>
      </c>
      <c r="E32" s="97" t="s">
        <v>153</v>
      </c>
      <c r="F32" s="97" t="s">
        <v>980</v>
      </c>
      <c r="G32" s="261" t="s">
        <v>981</v>
      </c>
      <c r="K32" s="227" t="s">
        <v>976</v>
      </c>
      <c r="L32" s="227" t="s">
        <v>977</v>
      </c>
      <c r="M32" s="228" t="s">
        <v>978</v>
      </c>
      <c r="N32" s="228" t="s">
        <v>979</v>
      </c>
      <c r="O32" s="227" t="s">
        <v>153</v>
      </c>
      <c r="P32" s="97" t="s">
        <v>980</v>
      </c>
      <c r="Q32" s="261" t="s">
        <v>981</v>
      </c>
    </row>
    <row r="33" spans="1:17" ht="13.2">
      <c r="A33" s="302">
        <v>16</v>
      </c>
      <c r="B33" s="303">
        <v>3100</v>
      </c>
      <c r="C33" s="304">
        <f t="shared" ref="C33:C35" si="4">B33/A33</f>
        <v>193.75</v>
      </c>
      <c r="D33" s="303">
        <v>4</v>
      </c>
      <c r="E33" s="305">
        <f t="shared" ref="E33:E35" si="5">D33/103</f>
        <v>3.8834951456310676E-2</v>
      </c>
      <c r="F33" s="291">
        <f t="shared" ref="F33:F35" si="6">B33*D33</f>
        <v>12400</v>
      </c>
      <c r="G33" s="306"/>
      <c r="K33" s="302">
        <v>12</v>
      </c>
      <c r="L33" s="303">
        <v>3200</v>
      </c>
      <c r="M33" s="304">
        <f t="shared" ref="M33:M35" si="7">L33/K33</f>
        <v>266.66666666666669</v>
      </c>
      <c r="N33" s="303">
        <v>1</v>
      </c>
      <c r="O33" s="305">
        <f t="shared" ref="O33:O35" si="8">N33/45</f>
        <v>2.2222222222222223E-2</v>
      </c>
      <c r="P33" s="291">
        <f t="shared" ref="P33:P35" si="9">L33*N33</f>
        <v>3200</v>
      </c>
      <c r="Q33" s="306"/>
    </row>
    <row r="34" spans="1:17" ht="13.2">
      <c r="A34" s="302">
        <v>21</v>
      </c>
      <c r="B34" s="303">
        <v>4500</v>
      </c>
      <c r="C34" s="304">
        <f t="shared" si="4"/>
        <v>214.28571428571428</v>
      </c>
      <c r="D34" s="303">
        <v>8</v>
      </c>
      <c r="E34" s="305">
        <f t="shared" si="5"/>
        <v>7.7669902912621352E-2</v>
      </c>
      <c r="F34" s="291">
        <f t="shared" si="6"/>
        <v>36000</v>
      </c>
      <c r="G34" s="307"/>
      <c r="K34" s="302">
        <v>17</v>
      </c>
      <c r="L34" s="303">
        <v>4500</v>
      </c>
      <c r="M34" s="304">
        <f t="shared" si="7"/>
        <v>264.70588235294116</v>
      </c>
      <c r="N34" s="303">
        <v>3</v>
      </c>
      <c r="O34" s="305">
        <f t="shared" si="8"/>
        <v>6.6666666666666666E-2</v>
      </c>
      <c r="P34" s="291">
        <f t="shared" si="9"/>
        <v>13500</v>
      </c>
      <c r="Q34" s="307"/>
    </row>
    <row r="35" spans="1:17" ht="13.2">
      <c r="A35" s="302">
        <v>26</v>
      </c>
      <c r="B35" s="303">
        <v>5800</v>
      </c>
      <c r="C35" s="304">
        <f t="shared" si="4"/>
        <v>223.07692307692307</v>
      </c>
      <c r="D35" s="303">
        <v>10</v>
      </c>
      <c r="E35" s="305">
        <f t="shared" si="5"/>
        <v>9.7087378640776698E-2</v>
      </c>
      <c r="F35" s="291">
        <f t="shared" si="6"/>
        <v>58000</v>
      </c>
      <c r="G35" s="308"/>
      <c r="K35" s="302">
        <v>22</v>
      </c>
      <c r="L35" s="303">
        <v>6500</v>
      </c>
      <c r="M35" s="304">
        <f t="shared" si="7"/>
        <v>295.45454545454544</v>
      </c>
      <c r="N35" s="303">
        <v>9</v>
      </c>
      <c r="O35" s="305">
        <f t="shared" si="8"/>
        <v>0.2</v>
      </c>
      <c r="P35" s="291">
        <f t="shared" si="9"/>
        <v>58500</v>
      </c>
      <c r="Q35" s="308"/>
    </row>
    <row r="36" spans="1:17" ht="13.2">
      <c r="D36" s="289" t="s">
        <v>990</v>
      </c>
      <c r="E36" s="290">
        <f t="shared" ref="E36:F36" si="10">SUM(E33:E35)</f>
        <v>0.21359223300970873</v>
      </c>
      <c r="F36" s="291">
        <f t="shared" si="10"/>
        <v>106400</v>
      </c>
      <c r="G36" s="309">
        <f>F36/$B$49</f>
        <v>6.7490550371483465E-2</v>
      </c>
      <c r="N36" s="289" t="s">
        <v>990</v>
      </c>
      <c r="O36" s="290">
        <f t="shared" ref="O36:P36" si="11">SUM(O33:O35)</f>
        <v>0.28888888888888892</v>
      </c>
      <c r="P36" s="291">
        <f t="shared" si="11"/>
        <v>75200</v>
      </c>
      <c r="Q36" s="309">
        <f>P36/$L$42</f>
        <v>0.12964578427079418</v>
      </c>
    </row>
    <row r="38" spans="1:17" ht="13.8">
      <c r="A38" s="423" t="s">
        <v>1235</v>
      </c>
      <c r="B38" s="419"/>
      <c r="C38" s="419"/>
      <c r="D38" s="419"/>
      <c r="E38" s="419"/>
      <c r="F38" s="419"/>
      <c r="G38" s="417"/>
    </row>
    <row r="39" spans="1:17" ht="15.75" customHeight="1">
      <c r="A39" s="227" t="s">
        <v>976</v>
      </c>
      <c r="B39" s="227" t="s">
        <v>977</v>
      </c>
      <c r="C39" s="228" t="s">
        <v>978</v>
      </c>
      <c r="D39" s="228" t="s">
        <v>979</v>
      </c>
      <c r="E39" s="227" t="s">
        <v>153</v>
      </c>
      <c r="F39" s="97" t="s">
        <v>980</v>
      </c>
      <c r="G39" s="261" t="s">
        <v>981</v>
      </c>
      <c r="K39" s="174" t="s">
        <v>982</v>
      </c>
      <c r="L39" s="175" t="s">
        <v>1031</v>
      </c>
    </row>
    <row r="40" spans="1:17" ht="13.2">
      <c r="A40" s="302">
        <v>25</v>
      </c>
      <c r="B40" s="303">
        <v>3000</v>
      </c>
      <c r="C40" s="304">
        <f t="shared" ref="C40:C42" si="12">B40/A40</f>
        <v>120</v>
      </c>
      <c r="D40" s="303">
        <v>2</v>
      </c>
      <c r="E40" s="305">
        <f t="shared" ref="E40:E42" si="13">D40/103</f>
        <v>1.9417475728155338E-2</v>
      </c>
      <c r="F40" s="291">
        <f t="shared" ref="F40:F42" si="14">B40*D40</f>
        <v>6000</v>
      </c>
      <c r="G40" s="306"/>
      <c r="K40" s="176" t="s">
        <v>986</v>
      </c>
      <c r="L40" s="177">
        <v>2357</v>
      </c>
    </row>
    <row r="41" spans="1:17" ht="13.2">
      <c r="A41" s="302">
        <v>30</v>
      </c>
      <c r="B41" s="303">
        <v>4000</v>
      </c>
      <c r="C41" s="304">
        <f t="shared" si="12"/>
        <v>133.33333333333334</v>
      </c>
      <c r="D41" s="303">
        <v>5</v>
      </c>
      <c r="E41" s="305">
        <f t="shared" si="13"/>
        <v>4.8543689320388349E-2</v>
      </c>
      <c r="F41" s="291">
        <f t="shared" si="14"/>
        <v>20000</v>
      </c>
      <c r="G41" s="307"/>
      <c r="K41" s="178"/>
      <c r="L41" s="179"/>
    </row>
    <row r="42" spans="1:17" ht="13.2">
      <c r="A42" s="302">
        <v>35</v>
      </c>
      <c r="B42" s="303">
        <v>5500</v>
      </c>
      <c r="C42" s="304">
        <f t="shared" si="12"/>
        <v>157.14285714285714</v>
      </c>
      <c r="D42" s="303">
        <v>1</v>
      </c>
      <c r="E42" s="305">
        <f t="shared" si="13"/>
        <v>9.7087378640776691E-3</v>
      </c>
      <c r="F42" s="291">
        <f t="shared" si="14"/>
        <v>5500</v>
      </c>
      <c r="G42" s="308"/>
      <c r="K42" s="178" t="s">
        <v>1205</v>
      </c>
      <c r="L42" s="180">
        <v>580042</v>
      </c>
    </row>
    <row r="43" spans="1:17" ht="13.2">
      <c r="D43" s="289" t="s">
        <v>990</v>
      </c>
      <c r="E43" s="290">
        <f t="shared" ref="E43:F43" si="15">SUM(E40:E42)</f>
        <v>7.7669902912621352E-2</v>
      </c>
      <c r="F43" s="291">
        <f t="shared" si="15"/>
        <v>31500</v>
      </c>
      <c r="G43" s="309">
        <f>F43/$B$49</f>
        <v>1.9980755044189183E-2</v>
      </c>
    </row>
    <row r="46" spans="1:17" ht="15.75" customHeight="1">
      <c r="A46" s="174" t="s">
        <v>982</v>
      </c>
      <c r="B46" s="175" t="s">
        <v>1091</v>
      </c>
    </row>
    <row r="47" spans="1:17" ht="13.2">
      <c r="A47" s="176" t="s">
        <v>986</v>
      </c>
      <c r="B47" s="177">
        <v>1777</v>
      </c>
    </row>
    <row r="48" spans="1:17" ht="13.2">
      <c r="A48" s="178"/>
      <c r="B48" s="179"/>
    </row>
    <row r="49" spans="1:2" ht="13.2">
      <c r="A49" s="178" t="s">
        <v>1205</v>
      </c>
      <c r="B49" s="180">
        <v>1576517</v>
      </c>
    </row>
  </sheetData>
  <mergeCells count="6">
    <mergeCell ref="A38:G38"/>
    <mergeCell ref="A1:B1"/>
    <mergeCell ref="K1:L1"/>
    <mergeCell ref="K24:Q24"/>
    <mergeCell ref="A31:G31"/>
    <mergeCell ref="K31:Q31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00FF"/>
    <outlinePr summaryBelow="0" summaryRight="0"/>
  </sheetPr>
  <dimension ref="A2:U42"/>
  <sheetViews>
    <sheetView workbookViewId="0"/>
  </sheetViews>
  <sheetFormatPr defaultColWidth="12.6640625" defaultRowHeight="15.75" customHeight="1"/>
  <sheetData>
    <row r="2" spans="1:21" ht="13.8">
      <c r="A2" s="435" t="s">
        <v>1252</v>
      </c>
      <c r="B2" s="428"/>
      <c r="O2" s="435" t="s">
        <v>1256</v>
      </c>
      <c r="P2" s="428"/>
    </row>
    <row r="3" spans="1:21" ht="13.2">
      <c r="A3" s="209" t="s">
        <v>1135</v>
      </c>
      <c r="B3" s="210" t="s">
        <v>1119</v>
      </c>
      <c r="O3" s="209" t="s">
        <v>1135</v>
      </c>
      <c r="P3" s="210" t="s">
        <v>1119</v>
      </c>
    </row>
    <row r="4" spans="1:21" ht="13.2">
      <c r="A4" s="211">
        <v>1</v>
      </c>
      <c r="B4" s="212">
        <v>1</v>
      </c>
      <c r="O4" s="211">
        <v>1</v>
      </c>
      <c r="P4" s="212">
        <v>1</v>
      </c>
    </row>
    <row r="5" spans="1:21" ht="13.2">
      <c r="A5" s="211">
        <v>3</v>
      </c>
      <c r="B5" s="212">
        <v>2</v>
      </c>
      <c r="O5" s="211">
        <v>2</v>
      </c>
      <c r="P5" s="212">
        <v>1</v>
      </c>
    </row>
    <row r="6" spans="1:21" ht="13.2">
      <c r="A6" s="211">
        <v>6</v>
      </c>
      <c r="B6" s="212">
        <v>3</v>
      </c>
      <c r="O6" s="211">
        <v>3</v>
      </c>
      <c r="P6" s="212">
        <v>1</v>
      </c>
    </row>
    <row r="7" spans="1:21" ht="13.2">
      <c r="A7" s="211">
        <v>7</v>
      </c>
      <c r="B7" s="212">
        <v>1</v>
      </c>
      <c r="O7" s="211">
        <v>17</v>
      </c>
      <c r="P7" s="212">
        <v>1</v>
      </c>
    </row>
    <row r="8" spans="1:21" ht="13.2">
      <c r="A8" s="211">
        <v>8</v>
      </c>
      <c r="B8" s="212">
        <v>1</v>
      </c>
      <c r="O8" s="211">
        <v>19</v>
      </c>
      <c r="P8" s="212">
        <v>1</v>
      </c>
    </row>
    <row r="9" spans="1:21" ht="13.2">
      <c r="A9" s="211">
        <v>9</v>
      </c>
      <c r="B9" s="212">
        <v>1</v>
      </c>
      <c r="O9" s="214" t="s">
        <v>127</v>
      </c>
      <c r="P9" s="215">
        <v>5</v>
      </c>
    </row>
    <row r="10" spans="1:21" ht="13.2">
      <c r="A10" s="211">
        <v>10</v>
      </c>
      <c r="B10" s="212">
        <v>2</v>
      </c>
    </row>
    <row r="11" spans="1:21" ht="13.2">
      <c r="A11" s="211">
        <v>11</v>
      </c>
      <c r="B11" s="212">
        <v>4</v>
      </c>
    </row>
    <row r="12" spans="1:21" ht="13.2">
      <c r="A12" s="211">
        <v>14</v>
      </c>
      <c r="B12" s="212">
        <v>2</v>
      </c>
    </row>
    <row r="13" spans="1:21" ht="13.2">
      <c r="A13" s="211">
        <v>15</v>
      </c>
      <c r="B13" s="212">
        <v>3</v>
      </c>
    </row>
    <row r="14" spans="1:21" ht="13.2">
      <c r="A14" s="211">
        <v>19</v>
      </c>
      <c r="B14" s="212">
        <v>1</v>
      </c>
    </row>
    <row r="15" spans="1:21" ht="13.2">
      <c r="A15" s="211">
        <v>22</v>
      </c>
      <c r="B15" s="212">
        <v>1</v>
      </c>
    </row>
    <row r="16" spans="1:21" ht="13.8">
      <c r="A16" s="211">
        <v>23</v>
      </c>
      <c r="B16" s="212">
        <v>1</v>
      </c>
      <c r="O16" s="423" t="s">
        <v>1266</v>
      </c>
      <c r="P16" s="419"/>
      <c r="Q16" s="419"/>
      <c r="R16" s="419"/>
      <c r="S16" s="419"/>
      <c r="T16" s="419"/>
      <c r="U16" s="417"/>
    </row>
    <row r="17" spans="1:21" ht="26.4">
      <c r="A17" s="211">
        <v>25</v>
      </c>
      <c r="B17" s="212">
        <v>1</v>
      </c>
      <c r="O17" s="97" t="s">
        <v>976</v>
      </c>
      <c r="P17" s="97" t="s">
        <v>977</v>
      </c>
      <c r="Q17" s="299" t="s">
        <v>978</v>
      </c>
      <c r="R17" s="299" t="s">
        <v>979</v>
      </c>
      <c r="S17" s="97" t="s">
        <v>153</v>
      </c>
      <c r="T17" s="97" t="s">
        <v>980</v>
      </c>
      <c r="U17" s="261" t="s">
        <v>981</v>
      </c>
    </row>
    <row r="18" spans="1:21" ht="13.2">
      <c r="A18" s="211">
        <v>26</v>
      </c>
      <c r="B18" s="212">
        <v>1</v>
      </c>
      <c r="O18" s="302">
        <v>15</v>
      </c>
      <c r="P18" s="303">
        <v>3000</v>
      </c>
      <c r="Q18" s="304">
        <f t="shared" ref="Q18:Q20" si="0">P18/O18</f>
        <v>200</v>
      </c>
      <c r="R18" s="303">
        <v>0</v>
      </c>
      <c r="S18" s="305">
        <f t="shared" ref="S18:S20" si="1">R18/6</f>
        <v>0</v>
      </c>
      <c r="T18" s="291">
        <f t="shared" ref="T18:T20" si="2">P18*R18</f>
        <v>0</v>
      </c>
      <c r="U18" s="306"/>
    </row>
    <row r="19" spans="1:21" ht="13.2">
      <c r="A19" s="211">
        <v>28</v>
      </c>
      <c r="B19" s="212">
        <v>1</v>
      </c>
      <c r="O19" s="302">
        <v>20</v>
      </c>
      <c r="P19" s="303">
        <v>4500</v>
      </c>
      <c r="Q19" s="304">
        <f t="shared" si="0"/>
        <v>225</v>
      </c>
      <c r="R19" s="303">
        <v>1</v>
      </c>
      <c r="S19" s="305">
        <f t="shared" si="1"/>
        <v>0.16666666666666666</v>
      </c>
      <c r="T19" s="291">
        <f t="shared" si="2"/>
        <v>4500</v>
      </c>
      <c r="U19" s="307"/>
    </row>
    <row r="20" spans="1:21" ht="13.2">
      <c r="A20" s="214" t="s">
        <v>127</v>
      </c>
      <c r="B20" s="215">
        <v>26</v>
      </c>
      <c r="O20" s="302">
        <v>25</v>
      </c>
      <c r="P20" s="303">
        <v>6000</v>
      </c>
      <c r="Q20" s="304">
        <f t="shared" si="0"/>
        <v>240</v>
      </c>
      <c r="R20" s="303">
        <v>1</v>
      </c>
      <c r="S20" s="305">
        <f t="shared" si="1"/>
        <v>0.16666666666666666</v>
      </c>
      <c r="T20" s="291">
        <f t="shared" si="2"/>
        <v>6000</v>
      </c>
      <c r="U20" s="308"/>
    </row>
    <row r="21" spans="1:21" ht="13.2">
      <c r="R21" s="289" t="s">
        <v>990</v>
      </c>
      <c r="S21" s="290">
        <f t="shared" ref="S21:T21" si="3">SUM(S18:S20)</f>
        <v>0.33333333333333331</v>
      </c>
      <c r="T21" s="291">
        <f t="shared" si="3"/>
        <v>10500</v>
      </c>
      <c r="U21" s="309">
        <f>T21/312000</f>
        <v>3.3653846153846152E-2</v>
      </c>
    </row>
    <row r="23" spans="1:21" ht="13.8">
      <c r="O23" s="423" t="s">
        <v>1268</v>
      </c>
      <c r="P23" s="419"/>
      <c r="Q23" s="419"/>
      <c r="R23" s="419"/>
      <c r="S23" s="419"/>
      <c r="T23" s="419"/>
      <c r="U23" s="417"/>
    </row>
    <row r="24" spans="1:21" ht="26.4">
      <c r="A24" s="423" t="s">
        <v>1270</v>
      </c>
      <c r="B24" s="419"/>
      <c r="C24" s="419"/>
      <c r="D24" s="419"/>
      <c r="E24" s="419"/>
      <c r="F24" s="419"/>
      <c r="G24" s="417"/>
      <c r="O24" s="227" t="s">
        <v>976</v>
      </c>
      <c r="P24" s="227" t="s">
        <v>977</v>
      </c>
      <c r="Q24" s="228" t="s">
        <v>978</v>
      </c>
      <c r="R24" s="228" t="s">
        <v>979</v>
      </c>
      <c r="S24" s="227" t="s">
        <v>153</v>
      </c>
      <c r="T24" s="97" t="s">
        <v>980</v>
      </c>
      <c r="U24" s="261" t="s">
        <v>981</v>
      </c>
    </row>
    <row r="25" spans="1:21" ht="26.4">
      <c r="A25" s="97" t="s">
        <v>976</v>
      </c>
      <c r="B25" s="97" t="s">
        <v>977</v>
      </c>
      <c r="C25" s="299" t="s">
        <v>978</v>
      </c>
      <c r="D25" s="299" t="s">
        <v>979</v>
      </c>
      <c r="E25" s="97" t="s">
        <v>153</v>
      </c>
      <c r="F25" s="97" t="s">
        <v>980</v>
      </c>
      <c r="G25" s="261" t="s">
        <v>981</v>
      </c>
      <c r="O25" s="302"/>
      <c r="P25" s="303"/>
      <c r="Q25" s="304" t="e">
        <f t="shared" ref="Q25:Q27" si="4">P25/O25</f>
        <v>#DIV/0!</v>
      </c>
      <c r="S25" s="305">
        <f t="shared" ref="S25:S27" si="5">R26/103</f>
        <v>0</v>
      </c>
      <c r="T25" s="291">
        <f t="shared" ref="T25:T27" si="6">P25*R26</f>
        <v>0</v>
      </c>
      <c r="U25" s="306"/>
    </row>
    <row r="26" spans="1:21" ht="13.2">
      <c r="A26" s="302">
        <v>18</v>
      </c>
      <c r="B26" s="303">
        <v>2800</v>
      </c>
      <c r="C26" s="304">
        <f t="shared" ref="C26:C28" si="7">B26/A26</f>
        <v>155.55555555555554</v>
      </c>
      <c r="D26" s="303">
        <v>1</v>
      </c>
      <c r="E26" s="305">
        <f t="shared" ref="E26:E28" si="8">D26/26</f>
        <v>3.8461538461538464E-2</v>
      </c>
      <c r="F26" s="291">
        <f t="shared" ref="F26:F28" si="9">B26*D26</f>
        <v>2800</v>
      </c>
      <c r="G26" s="306"/>
      <c r="O26" s="302"/>
      <c r="P26" s="303"/>
      <c r="Q26" s="304" t="e">
        <f t="shared" si="4"/>
        <v>#DIV/0!</v>
      </c>
      <c r="R26" s="303"/>
      <c r="S26" s="305">
        <f t="shared" si="5"/>
        <v>0</v>
      </c>
      <c r="T26" s="291">
        <f t="shared" si="6"/>
        <v>0</v>
      </c>
      <c r="U26" s="307"/>
    </row>
    <row r="27" spans="1:21" ht="13.2">
      <c r="A27" s="302">
        <v>23</v>
      </c>
      <c r="B27" s="303">
        <v>4000</v>
      </c>
      <c r="C27" s="304">
        <f t="shared" si="7"/>
        <v>173.91304347826087</v>
      </c>
      <c r="D27" s="303">
        <v>3</v>
      </c>
      <c r="E27" s="305">
        <f t="shared" si="8"/>
        <v>0.11538461538461539</v>
      </c>
      <c r="F27" s="291">
        <f t="shared" si="9"/>
        <v>12000</v>
      </c>
      <c r="G27" s="307"/>
      <c r="O27" s="302"/>
      <c r="P27" s="303"/>
      <c r="Q27" s="304" t="e">
        <f t="shared" si="4"/>
        <v>#DIV/0!</v>
      </c>
      <c r="R27" s="303"/>
      <c r="S27" s="305" t="e" vm="1">
        <f t="shared" si="5"/>
        <v>#VALUE!</v>
      </c>
      <c r="T27" s="291" t="e" vm="2">
        <f t="shared" si="6"/>
        <v>#VALUE!</v>
      </c>
      <c r="U27" s="308"/>
    </row>
    <row r="28" spans="1:21" ht="13.2">
      <c r="A28" s="302">
        <v>28</v>
      </c>
      <c r="B28" s="303">
        <v>5500</v>
      </c>
      <c r="C28" s="304">
        <f t="shared" si="7"/>
        <v>196.42857142857142</v>
      </c>
      <c r="D28" s="303">
        <v>1</v>
      </c>
      <c r="E28" s="305">
        <f t="shared" si="8"/>
        <v>3.8461538461538464E-2</v>
      </c>
      <c r="F28" s="291">
        <f t="shared" si="9"/>
        <v>5500</v>
      </c>
      <c r="G28" s="308"/>
      <c r="R28" s="289" t="s">
        <v>990</v>
      </c>
      <c r="S28" s="290" t="e" vm="3">
        <f t="shared" ref="S28:T28" si="10">SUM(S25:S27)</f>
        <v>#VALUE!</v>
      </c>
      <c r="T28" s="291" t="e" vm="3">
        <f t="shared" si="10"/>
        <v>#VALUE!</v>
      </c>
      <c r="U28" s="309" t="e" vm="4">
        <f>T28/$B$49</f>
        <v>#VALUE!</v>
      </c>
    </row>
    <row r="29" spans="1:21" ht="13.2">
      <c r="D29" s="289" t="s">
        <v>990</v>
      </c>
      <c r="E29" s="290">
        <f t="shared" ref="E29:F29" si="11">SUM(E26:E28)</f>
        <v>0.19230769230769232</v>
      </c>
      <c r="F29" s="291">
        <f t="shared" si="11"/>
        <v>20300</v>
      </c>
      <c r="G29" s="309">
        <f>F29/280000</f>
        <v>7.2499999999999995E-2</v>
      </c>
    </row>
    <row r="31" spans="1:21" ht="15.75" customHeight="1">
      <c r="A31" s="423" t="s">
        <v>1271</v>
      </c>
      <c r="B31" s="419"/>
      <c r="C31" s="419"/>
      <c r="D31" s="419"/>
      <c r="E31" s="419"/>
      <c r="F31" s="419"/>
      <c r="G31" s="417"/>
      <c r="O31" s="174" t="s">
        <v>982</v>
      </c>
      <c r="P31" s="175" t="s">
        <v>1091</v>
      </c>
    </row>
    <row r="32" spans="1:21" ht="26.4">
      <c r="A32" s="227" t="s">
        <v>976</v>
      </c>
      <c r="B32" s="227" t="s">
        <v>977</v>
      </c>
      <c r="C32" s="228" t="s">
        <v>978</v>
      </c>
      <c r="D32" s="228" t="s">
        <v>979</v>
      </c>
      <c r="E32" s="227" t="s">
        <v>153</v>
      </c>
      <c r="F32" s="97" t="s">
        <v>980</v>
      </c>
      <c r="G32" s="261" t="s">
        <v>981</v>
      </c>
      <c r="O32" s="176" t="s">
        <v>986</v>
      </c>
      <c r="P32" s="177"/>
    </row>
    <row r="33" spans="1:16" ht="13.2">
      <c r="A33" s="302"/>
      <c r="B33" s="303"/>
      <c r="C33" s="304" t="e">
        <f t="shared" ref="C33:C35" si="12">B33/A33</f>
        <v>#DIV/0!</v>
      </c>
      <c r="E33" s="305">
        <f t="shared" ref="E33:E35" si="13">D34/103</f>
        <v>0</v>
      </c>
      <c r="F33" s="291">
        <f t="shared" ref="F33:F35" si="14">B33*D34</f>
        <v>0</v>
      </c>
      <c r="G33" s="306"/>
      <c r="O33" s="178"/>
      <c r="P33" s="179"/>
    </row>
    <row r="34" spans="1:16" ht="13.2">
      <c r="A34" s="302"/>
      <c r="B34" s="303"/>
      <c r="C34" s="304" t="e">
        <f t="shared" si="12"/>
        <v>#DIV/0!</v>
      </c>
      <c r="D34" s="303"/>
      <c r="E34" s="305">
        <f t="shared" si="13"/>
        <v>0</v>
      </c>
      <c r="F34" s="291">
        <f t="shared" si="14"/>
        <v>0</v>
      </c>
      <c r="G34" s="307"/>
      <c r="O34" s="178" t="s">
        <v>1205</v>
      </c>
      <c r="P34" s="180">
        <v>312000</v>
      </c>
    </row>
    <row r="35" spans="1:16" ht="13.2">
      <c r="A35" s="302"/>
      <c r="B35" s="303"/>
      <c r="C35" s="304" t="e">
        <f t="shared" si="12"/>
        <v>#DIV/0!</v>
      </c>
      <c r="D35" s="303"/>
      <c r="E35" s="305" t="e" vm="1">
        <f t="shared" si="13"/>
        <v>#VALUE!</v>
      </c>
      <c r="F35" s="291" t="e" vm="2">
        <f t="shared" si="14"/>
        <v>#VALUE!</v>
      </c>
      <c r="G35" s="308"/>
    </row>
    <row r="36" spans="1:16" ht="13.2">
      <c r="D36" s="289" t="s">
        <v>990</v>
      </c>
      <c r="E36" s="290" t="e" vm="3">
        <f t="shared" ref="E36:F36" si="15">SUM(E33:E35)</f>
        <v>#VALUE!</v>
      </c>
      <c r="F36" s="291" t="e" vm="3">
        <f t="shared" si="15"/>
        <v>#VALUE!</v>
      </c>
      <c r="G36" s="309" t="e" vm="4">
        <f>F36/$B$49</f>
        <v>#VALUE!</v>
      </c>
    </row>
    <row r="39" spans="1:16" ht="15.75" customHeight="1">
      <c r="A39" s="174" t="s">
        <v>982</v>
      </c>
      <c r="B39" s="175" t="s">
        <v>1091</v>
      </c>
    </row>
    <row r="40" spans="1:16" ht="13.2">
      <c r="A40" s="176" t="s">
        <v>986</v>
      </c>
      <c r="B40" s="177"/>
    </row>
    <row r="41" spans="1:16" ht="13.2">
      <c r="A41" s="178"/>
      <c r="B41" s="179"/>
    </row>
    <row r="42" spans="1:16" ht="13.2">
      <c r="A42" s="178" t="s">
        <v>1205</v>
      </c>
      <c r="B42" s="180">
        <v>280000</v>
      </c>
    </row>
  </sheetData>
  <mergeCells count="6">
    <mergeCell ref="A31:G31"/>
    <mergeCell ref="A2:B2"/>
    <mergeCell ref="O2:P2"/>
    <mergeCell ref="O16:U16"/>
    <mergeCell ref="O23:U23"/>
    <mergeCell ref="A24:G24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00FF"/>
    <outlinePr summaryBelow="0" summaryRight="0"/>
  </sheetPr>
  <dimension ref="A2:AF127"/>
  <sheetViews>
    <sheetView workbookViewId="0"/>
  </sheetViews>
  <sheetFormatPr defaultColWidth="12.6640625" defaultRowHeight="15.75" customHeight="1"/>
  <sheetData>
    <row r="2" spans="1:32" ht="13.8">
      <c r="A2" s="312"/>
      <c r="B2" s="312"/>
      <c r="N2" s="312"/>
      <c r="O2" s="312"/>
    </row>
    <row r="3" spans="1:32" ht="13.8">
      <c r="A3" s="312"/>
      <c r="B3" s="312"/>
      <c r="N3" s="312"/>
      <c r="O3" s="312"/>
    </row>
    <row r="4" spans="1:32" ht="13.8">
      <c r="A4" s="435" t="s">
        <v>1260</v>
      </c>
      <c r="B4" s="428"/>
      <c r="N4" s="435" t="s">
        <v>1252</v>
      </c>
      <c r="O4" s="428"/>
    </row>
    <row r="5" spans="1:32" ht="13.8">
      <c r="U5" s="5" t="s">
        <v>1272</v>
      </c>
      <c r="X5" s="435" t="s">
        <v>1253</v>
      </c>
      <c r="Y5" s="428"/>
    </row>
    <row r="6" spans="1:32" ht="13.2">
      <c r="A6" s="209" t="s">
        <v>1135</v>
      </c>
      <c r="B6" s="210" t="s">
        <v>1119</v>
      </c>
      <c r="N6" s="209" t="s">
        <v>1135</v>
      </c>
      <c r="O6" s="210" t="s">
        <v>1119</v>
      </c>
      <c r="AD6" s="5" t="s">
        <v>1272</v>
      </c>
    </row>
    <row r="7" spans="1:32" ht="13.2">
      <c r="A7" s="211">
        <v>3</v>
      </c>
      <c r="B7" s="212">
        <v>1</v>
      </c>
      <c r="N7" s="211">
        <v>1</v>
      </c>
      <c r="O7" s="212">
        <v>5</v>
      </c>
      <c r="X7" s="209" t="s">
        <v>1135</v>
      </c>
      <c r="Y7" s="210" t="s">
        <v>1119</v>
      </c>
    </row>
    <row r="8" spans="1:32" ht="13.2">
      <c r="A8" s="211">
        <v>4</v>
      </c>
      <c r="B8" s="212">
        <v>1</v>
      </c>
      <c r="N8" s="211">
        <v>2</v>
      </c>
      <c r="O8" s="212">
        <v>4</v>
      </c>
      <c r="X8" s="211">
        <v>1</v>
      </c>
      <c r="Y8" s="212">
        <v>5</v>
      </c>
    </row>
    <row r="9" spans="1:32" ht="13.2">
      <c r="A9" s="211">
        <v>5</v>
      </c>
      <c r="B9" s="212">
        <v>2</v>
      </c>
      <c r="N9" s="211">
        <v>3</v>
      </c>
      <c r="O9" s="212">
        <v>7</v>
      </c>
      <c r="X9" s="211">
        <v>3</v>
      </c>
      <c r="Y9" s="212">
        <v>2</v>
      </c>
    </row>
    <row r="10" spans="1:32" ht="13.2">
      <c r="A10" s="211">
        <v>6</v>
      </c>
      <c r="B10" s="212">
        <v>1</v>
      </c>
      <c r="N10" s="211">
        <v>4</v>
      </c>
      <c r="O10" s="212">
        <v>7</v>
      </c>
      <c r="X10" s="211">
        <v>4</v>
      </c>
      <c r="Y10" s="212">
        <v>1</v>
      </c>
    </row>
    <row r="11" spans="1:32" ht="13.2">
      <c r="A11" s="211">
        <v>8</v>
      </c>
      <c r="B11" s="212">
        <v>2</v>
      </c>
      <c r="N11" s="211">
        <v>5</v>
      </c>
      <c r="O11" s="212">
        <v>2</v>
      </c>
      <c r="X11" s="211">
        <v>5</v>
      </c>
      <c r="Y11" s="212">
        <v>1</v>
      </c>
    </row>
    <row r="12" spans="1:32" ht="13.2">
      <c r="A12" s="211">
        <v>13</v>
      </c>
      <c r="B12" s="212">
        <v>1</v>
      </c>
      <c r="N12" s="211">
        <v>6</v>
      </c>
      <c r="O12" s="212">
        <v>6</v>
      </c>
      <c r="X12" s="211">
        <v>6</v>
      </c>
      <c r="Y12" s="212">
        <v>1</v>
      </c>
    </row>
    <row r="13" spans="1:32" ht="13.2">
      <c r="A13" s="211">
        <v>16</v>
      </c>
      <c r="B13" s="212">
        <v>1</v>
      </c>
      <c r="N13" s="211">
        <v>7</v>
      </c>
      <c r="O13" s="212">
        <v>4</v>
      </c>
      <c r="X13" s="211">
        <v>7</v>
      </c>
      <c r="Y13" s="212">
        <v>3</v>
      </c>
    </row>
    <row r="14" spans="1:32" ht="13.2">
      <c r="A14" s="211">
        <v>17</v>
      </c>
      <c r="B14" s="212">
        <v>1</v>
      </c>
      <c r="N14" s="211">
        <v>8</v>
      </c>
      <c r="O14" s="212">
        <v>2</v>
      </c>
      <c r="X14" s="211">
        <v>9</v>
      </c>
      <c r="Y14" s="212">
        <v>1</v>
      </c>
    </row>
    <row r="15" spans="1:32" ht="13.8">
      <c r="A15" s="211">
        <v>65</v>
      </c>
      <c r="B15" s="212">
        <v>1</v>
      </c>
      <c r="N15" s="211">
        <v>9</v>
      </c>
      <c r="O15" s="212">
        <v>3</v>
      </c>
      <c r="X15" s="211">
        <v>12</v>
      </c>
      <c r="Y15" s="212">
        <v>1</v>
      </c>
      <c r="Z15" s="436" t="s">
        <v>1197</v>
      </c>
      <c r="AA15" s="419"/>
      <c r="AB15" s="419"/>
      <c r="AC15" s="419"/>
      <c r="AD15" s="419"/>
      <c r="AE15" s="419"/>
      <c r="AF15" s="417"/>
    </row>
    <row r="16" spans="1:32" ht="26.4">
      <c r="A16" s="214" t="s">
        <v>127</v>
      </c>
      <c r="B16" s="215">
        <v>11</v>
      </c>
      <c r="N16" s="211">
        <v>10</v>
      </c>
      <c r="O16" s="212">
        <v>3</v>
      </c>
      <c r="X16" s="211">
        <v>13</v>
      </c>
      <c r="Y16" s="212">
        <v>1</v>
      </c>
      <c r="Z16" s="97" t="s">
        <v>976</v>
      </c>
      <c r="AA16" s="97" t="s">
        <v>977</v>
      </c>
      <c r="AB16" s="299" t="s">
        <v>978</v>
      </c>
      <c r="AC16" s="299" t="s">
        <v>979</v>
      </c>
      <c r="AD16" s="97" t="s">
        <v>153</v>
      </c>
      <c r="AE16" s="97" t="s">
        <v>980</v>
      </c>
      <c r="AF16" s="261" t="s">
        <v>981</v>
      </c>
    </row>
    <row r="17" spans="5:32" ht="13.2">
      <c r="N17" s="211">
        <v>12</v>
      </c>
      <c r="O17" s="212">
        <v>6</v>
      </c>
      <c r="X17" s="211">
        <v>14</v>
      </c>
      <c r="Y17" s="212">
        <v>1</v>
      </c>
      <c r="Z17" s="302">
        <v>25</v>
      </c>
      <c r="AA17" s="303">
        <v>3200</v>
      </c>
      <c r="AB17" s="304">
        <f t="shared" ref="AB17:AB19" si="0">AA17/Z17</f>
        <v>128</v>
      </c>
      <c r="AC17" s="303">
        <v>1</v>
      </c>
      <c r="AD17" s="305">
        <f t="shared" ref="AD17:AD19" si="1">AC17/33</f>
        <v>3.0303030303030304E-2</v>
      </c>
      <c r="AE17" s="291">
        <f t="shared" ref="AE17:AE19" si="2">AA17*AC17</f>
        <v>3200</v>
      </c>
      <c r="AF17" s="306"/>
    </row>
    <row r="18" spans="5:32" ht="13.2">
      <c r="E18" s="5" t="s">
        <v>1272</v>
      </c>
      <c r="N18" s="211">
        <v>13</v>
      </c>
      <c r="O18" s="212">
        <v>3</v>
      </c>
      <c r="X18" s="211">
        <v>15</v>
      </c>
      <c r="Y18" s="212">
        <v>1</v>
      </c>
      <c r="Z18" s="302">
        <v>30</v>
      </c>
      <c r="AA18" s="303">
        <v>4000</v>
      </c>
      <c r="AB18" s="304">
        <f t="shared" si="0"/>
        <v>133.33333333333334</v>
      </c>
      <c r="AC18" s="303">
        <v>2</v>
      </c>
      <c r="AD18" s="305">
        <f t="shared" si="1"/>
        <v>6.0606060606060608E-2</v>
      </c>
      <c r="AE18" s="291">
        <f t="shared" si="2"/>
        <v>8000</v>
      </c>
      <c r="AF18" s="307"/>
    </row>
    <row r="19" spans="5:32" ht="13.2">
      <c r="F19" s="1"/>
      <c r="N19" s="211">
        <v>14</v>
      </c>
      <c r="O19" s="212">
        <v>1</v>
      </c>
      <c r="X19" s="211">
        <v>17</v>
      </c>
      <c r="Y19" s="212">
        <v>1</v>
      </c>
      <c r="Z19" s="302">
        <v>35</v>
      </c>
      <c r="AA19" s="303">
        <v>5200</v>
      </c>
      <c r="AB19" s="304">
        <f t="shared" si="0"/>
        <v>148.57142857142858</v>
      </c>
      <c r="AC19" s="303">
        <v>3</v>
      </c>
      <c r="AD19" s="305">
        <f t="shared" si="1"/>
        <v>9.0909090909090912E-2</v>
      </c>
      <c r="AE19" s="291">
        <f t="shared" si="2"/>
        <v>15600</v>
      </c>
      <c r="AF19" s="308"/>
    </row>
    <row r="20" spans="5:32" ht="13.2">
      <c r="N20" s="211">
        <v>15</v>
      </c>
      <c r="O20" s="212">
        <v>3</v>
      </c>
      <c r="X20" s="211">
        <v>18</v>
      </c>
      <c r="Y20" s="212">
        <v>3</v>
      </c>
      <c r="AC20" s="289" t="s">
        <v>990</v>
      </c>
      <c r="AD20" s="290">
        <f t="shared" ref="AD20:AE20" si="3">SUM(AD17:AD19)</f>
        <v>0.18181818181818182</v>
      </c>
      <c r="AE20" s="291">
        <f t="shared" si="3"/>
        <v>26800</v>
      </c>
      <c r="AF20" s="309">
        <f>AE20/$AA$33</f>
        <v>0.10098269729306084</v>
      </c>
    </row>
    <row r="21" spans="5:32" ht="13.2">
      <c r="N21" s="211">
        <v>16</v>
      </c>
      <c r="O21" s="212">
        <v>4</v>
      </c>
      <c r="X21" s="211">
        <v>19</v>
      </c>
      <c r="Y21" s="212">
        <v>1</v>
      </c>
    </row>
    <row r="22" spans="5:32" ht="13.8">
      <c r="N22" s="211">
        <v>17</v>
      </c>
      <c r="O22" s="212">
        <v>3</v>
      </c>
      <c r="P22" s="423" t="s">
        <v>1254</v>
      </c>
      <c r="Q22" s="419"/>
      <c r="R22" s="419"/>
      <c r="S22" s="419"/>
      <c r="T22" s="419"/>
      <c r="U22" s="419"/>
      <c r="V22" s="417"/>
      <c r="X22" s="211">
        <v>21</v>
      </c>
      <c r="Y22" s="212">
        <v>3</v>
      </c>
      <c r="Z22" s="423" t="s">
        <v>1199</v>
      </c>
      <c r="AA22" s="419"/>
      <c r="AB22" s="419"/>
      <c r="AC22" s="419"/>
      <c r="AD22" s="419"/>
      <c r="AE22" s="419"/>
      <c r="AF22" s="417"/>
    </row>
    <row r="23" spans="5:32" ht="26.4">
      <c r="N23" s="211">
        <v>18</v>
      </c>
      <c r="O23" s="212">
        <v>4</v>
      </c>
      <c r="P23" s="97" t="s">
        <v>976</v>
      </c>
      <c r="Q23" s="97" t="s">
        <v>977</v>
      </c>
      <c r="R23" s="299" t="s">
        <v>978</v>
      </c>
      <c r="S23" s="299" t="s">
        <v>979</v>
      </c>
      <c r="T23" s="97" t="s">
        <v>153</v>
      </c>
      <c r="U23" s="97" t="s">
        <v>980</v>
      </c>
      <c r="V23" s="261" t="s">
        <v>981</v>
      </c>
      <c r="X23" s="211">
        <v>22</v>
      </c>
      <c r="Y23" s="212">
        <v>1</v>
      </c>
      <c r="Z23" s="227" t="s">
        <v>976</v>
      </c>
      <c r="AA23" s="227" t="s">
        <v>977</v>
      </c>
      <c r="AB23" s="228" t="s">
        <v>978</v>
      </c>
      <c r="AC23" s="228" t="s">
        <v>979</v>
      </c>
      <c r="AD23" s="227" t="s">
        <v>153</v>
      </c>
      <c r="AE23" s="97" t="s">
        <v>980</v>
      </c>
      <c r="AF23" s="261" t="s">
        <v>981</v>
      </c>
    </row>
    <row r="24" spans="5:32" ht="13.2">
      <c r="N24" s="211">
        <v>19</v>
      </c>
      <c r="O24" s="212">
        <v>1</v>
      </c>
      <c r="P24" s="302">
        <v>25</v>
      </c>
      <c r="Q24" s="303">
        <v>2500</v>
      </c>
      <c r="R24" s="304">
        <f t="shared" ref="R24:R26" si="4">Q24/P24</f>
        <v>100</v>
      </c>
      <c r="S24" s="303">
        <v>3</v>
      </c>
      <c r="T24" s="305">
        <f t="shared" ref="T24:T26" si="5">S24/91</f>
        <v>3.2967032967032968E-2</v>
      </c>
      <c r="U24" s="291">
        <f t="shared" ref="U24:U26" si="6">Q24*S24</f>
        <v>7500</v>
      </c>
      <c r="V24" s="306"/>
      <c r="X24" s="211">
        <v>27</v>
      </c>
      <c r="Y24" s="212">
        <v>1</v>
      </c>
      <c r="Z24" s="302">
        <v>29</v>
      </c>
      <c r="AA24" s="303">
        <v>2700</v>
      </c>
      <c r="AB24" s="304">
        <f t="shared" ref="AB24:AB26" si="7">AA24/Z24</f>
        <v>93.103448275862064</v>
      </c>
      <c r="AC24" s="303">
        <v>1</v>
      </c>
      <c r="AD24" s="305">
        <f t="shared" ref="AD24:AD26" si="8">AC24/33</f>
        <v>3.0303030303030304E-2</v>
      </c>
      <c r="AE24" s="291">
        <f t="shared" ref="AE24:AE26" si="9">AA24*AC24</f>
        <v>2700</v>
      </c>
      <c r="AF24" s="306"/>
    </row>
    <row r="25" spans="5:32" ht="13.2">
      <c r="N25" s="211">
        <v>20</v>
      </c>
      <c r="O25" s="212">
        <v>1</v>
      </c>
      <c r="P25" s="302">
        <v>31</v>
      </c>
      <c r="Q25" s="303">
        <v>3500</v>
      </c>
      <c r="R25" s="304">
        <f t="shared" si="4"/>
        <v>112.90322580645162</v>
      </c>
      <c r="S25" s="303">
        <v>7</v>
      </c>
      <c r="T25" s="305">
        <f t="shared" si="5"/>
        <v>7.6923076923076927E-2</v>
      </c>
      <c r="U25" s="291">
        <f t="shared" si="6"/>
        <v>24500</v>
      </c>
      <c r="V25" s="307"/>
      <c r="X25" s="211">
        <v>33</v>
      </c>
      <c r="Y25" s="212">
        <v>1</v>
      </c>
      <c r="Z25" s="302">
        <v>34</v>
      </c>
      <c r="AA25" s="303">
        <v>3900</v>
      </c>
      <c r="AB25" s="304">
        <f t="shared" si="7"/>
        <v>114.70588235294117</v>
      </c>
      <c r="AC25" s="303">
        <v>3</v>
      </c>
      <c r="AD25" s="305">
        <f t="shared" si="8"/>
        <v>9.0909090909090912E-2</v>
      </c>
      <c r="AE25" s="291">
        <f t="shared" si="9"/>
        <v>11700</v>
      </c>
      <c r="AF25" s="307"/>
    </row>
    <row r="26" spans="5:32" ht="13.2">
      <c r="N26" s="211">
        <v>21</v>
      </c>
      <c r="O26" s="212">
        <v>1</v>
      </c>
      <c r="P26" s="302">
        <v>37</v>
      </c>
      <c r="Q26" s="303">
        <v>5000</v>
      </c>
      <c r="R26" s="304">
        <f t="shared" si="4"/>
        <v>135.13513513513513</v>
      </c>
      <c r="S26" s="303">
        <v>8</v>
      </c>
      <c r="T26" s="305">
        <f t="shared" si="5"/>
        <v>8.7912087912087919E-2</v>
      </c>
      <c r="U26" s="291">
        <f t="shared" si="6"/>
        <v>40000</v>
      </c>
      <c r="V26" s="308"/>
      <c r="X26" s="211">
        <v>34</v>
      </c>
      <c r="Y26" s="212">
        <v>1</v>
      </c>
      <c r="Z26" s="302">
        <v>39</v>
      </c>
      <c r="AA26" s="303">
        <v>5000</v>
      </c>
      <c r="AB26" s="304">
        <f t="shared" si="7"/>
        <v>128.2051282051282</v>
      </c>
      <c r="AC26" s="303">
        <v>1</v>
      </c>
      <c r="AD26" s="305">
        <f t="shared" si="8"/>
        <v>3.0303030303030304E-2</v>
      </c>
      <c r="AE26" s="291">
        <f t="shared" si="9"/>
        <v>5000</v>
      </c>
      <c r="AF26" s="308"/>
    </row>
    <row r="27" spans="5:32" ht="13.2">
      <c r="N27" s="211">
        <v>22</v>
      </c>
      <c r="O27" s="212">
        <v>1</v>
      </c>
      <c r="S27" s="289" t="s">
        <v>990</v>
      </c>
      <c r="T27" s="290">
        <f t="shared" ref="T27:U27" si="10">SUM(T24:T26)</f>
        <v>0.19780219780219782</v>
      </c>
      <c r="U27" s="291">
        <f t="shared" si="10"/>
        <v>72000</v>
      </c>
      <c r="V27" s="309">
        <f>U27/$Q$40</f>
        <v>7.0685323665151845E-2</v>
      </c>
      <c r="X27" s="211">
        <v>35</v>
      </c>
      <c r="Y27" s="212">
        <v>1</v>
      </c>
      <c r="AC27" s="289" t="s">
        <v>990</v>
      </c>
      <c r="AD27" s="290">
        <f t="shared" ref="AD27:AE27" si="11">SUM(AD24:AD26)</f>
        <v>0.15151515151515152</v>
      </c>
      <c r="AE27" s="291">
        <f t="shared" si="11"/>
        <v>19400</v>
      </c>
      <c r="AF27" s="309">
        <f>AE27/$AA$33</f>
        <v>7.3099415204678359E-2</v>
      </c>
    </row>
    <row r="28" spans="5:32" ht="13.2">
      <c r="N28" s="211">
        <v>23</v>
      </c>
      <c r="O28" s="212">
        <v>1</v>
      </c>
      <c r="X28" s="211">
        <v>37</v>
      </c>
      <c r="Y28" s="212">
        <v>1</v>
      </c>
    </row>
    <row r="29" spans="5:32" ht="13.8">
      <c r="N29" s="211">
        <v>24</v>
      </c>
      <c r="O29" s="212">
        <v>2</v>
      </c>
      <c r="P29" s="436" t="s">
        <v>1273</v>
      </c>
      <c r="Q29" s="419"/>
      <c r="R29" s="419"/>
      <c r="S29" s="419"/>
      <c r="T29" s="419"/>
      <c r="U29" s="419"/>
      <c r="V29" s="417"/>
      <c r="X29" s="211">
        <v>39</v>
      </c>
      <c r="Y29" s="212">
        <v>1</v>
      </c>
    </row>
    <row r="30" spans="5:32" ht="15.75" customHeight="1">
      <c r="N30" s="211">
        <v>25</v>
      </c>
      <c r="O30" s="212">
        <v>1</v>
      </c>
      <c r="P30" s="227" t="s">
        <v>976</v>
      </c>
      <c r="Q30" s="227" t="s">
        <v>977</v>
      </c>
      <c r="R30" s="228" t="s">
        <v>978</v>
      </c>
      <c r="S30" s="228" t="s">
        <v>979</v>
      </c>
      <c r="T30" s="227" t="s">
        <v>153</v>
      </c>
      <c r="U30" s="97" t="s">
        <v>980</v>
      </c>
      <c r="V30" s="261" t="s">
        <v>981</v>
      </c>
      <c r="X30" s="214" t="s">
        <v>127</v>
      </c>
      <c r="Y30" s="215">
        <v>33</v>
      </c>
      <c r="Z30" s="174" t="s">
        <v>982</v>
      </c>
      <c r="AA30" s="175" t="s">
        <v>1060</v>
      </c>
    </row>
    <row r="31" spans="5:32" ht="13.2">
      <c r="N31" s="211">
        <v>26</v>
      </c>
      <c r="O31" s="212">
        <v>2</v>
      </c>
      <c r="P31" s="302">
        <v>30</v>
      </c>
      <c r="Q31" s="303">
        <v>3000</v>
      </c>
      <c r="R31" s="304">
        <f t="shared" ref="R31:R33" si="12">Q31/P31</f>
        <v>100</v>
      </c>
      <c r="S31" s="303">
        <v>2</v>
      </c>
      <c r="T31" s="305">
        <f t="shared" ref="T31:T33" si="13">S31/91</f>
        <v>2.197802197802198E-2</v>
      </c>
      <c r="U31" s="291">
        <f t="shared" ref="U31:U33" si="14">Q31*S31</f>
        <v>6000</v>
      </c>
      <c r="V31" s="306"/>
      <c r="Z31" s="176" t="s">
        <v>986</v>
      </c>
      <c r="AA31" s="177">
        <v>2457</v>
      </c>
    </row>
    <row r="32" spans="5:32" ht="13.2">
      <c r="N32" s="211">
        <v>27</v>
      </c>
      <c r="O32" s="212">
        <v>2</v>
      </c>
      <c r="P32" s="302">
        <v>35</v>
      </c>
      <c r="Q32" s="303">
        <v>4000</v>
      </c>
      <c r="R32" s="304">
        <f t="shared" si="12"/>
        <v>114.28571428571429</v>
      </c>
      <c r="S32" s="303">
        <v>4</v>
      </c>
      <c r="T32" s="305">
        <f t="shared" si="13"/>
        <v>4.3956043956043959E-2</v>
      </c>
      <c r="U32" s="291">
        <f t="shared" si="14"/>
        <v>16000</v>
      </c>
      <c r="V32" s="307"/>
      <c r="Z32" s="178"/>
      <c r="AA32" s="179"/>
    </row>
    <row r="33" spans="1:30" ht="13.2">
      <c r="N33" s="211">
        <v>28</v>
      </c>
      <c r="O33" s="212">
        <v>1</v>
      </c>
      <c r="P33" s="302">
        <v>40</v>
      </c>
      <c r="Q33" s="303">
        <v>5000</v>
      </c>
      <c r="R33" s="304">
        <f t="shared" si="12"/>
        <v>125</v>
      </c>
      <c r="S33" s="303">
        <v>4</v>
      </c>
      <c r="T33" s="305">
        <f t="shared" si="13"/>
        <v>4.3956043956043959E-2</v>
      </c>
      <c r="U33" s="291">
        <f t="shared" si="14"/>
        <v>20000</v>
      </c>
      <c r="V33" s="308"/>
      <c r="Z33" s="178" t="s">
        <v>988</v>
      </c>
      <c r="AA33" s="180">
        <v>265392</v>
      </c>
    </row>
    <row r="34" spans="1:30" ht="13.8">
      <c r="A34" s="423" t="s">
        <v>1262</v>
      </c>
      <c r="B34" s="419"/>
      <c r="C34" s="419"/>
      <c r="D34" s="419"/>
      <c r="E34" s="419"/>
      <c r="F34" s="419"/>
      <c r="G34" s="417"/>
      <c r="N34" s="211">
        <v>29</v>
      </c>
      <c r="O34" s="212">
        <v>1</v>
      </c>
      <c r="S34" s="289" t="s">
        <v>990</v>
      </c>
      <c r="T34" s="290">
        <f t="shared" ref="T34:U34" si="15">SUM(T31:T33)</f>
        <v>0.10989010989010989</v>
      </c>
      <c r="U34" s="291">
        <f t="shared" si="15"/>
        <v>42000</v>
      </c>
      <c r="V34" s="309">
        <f>U34/$Q$40</f>
        <v>4.1233105471338571E-2</v>
      </c>
    </row>
    <row r="35" spans="1:30" ht="26.4">
      <c r="A35" s="97" t="s">
        <v>976</v>
      </c>
      <c r="B35" s="97" t="s">
        <v>977</v>
      </c>
      <c r="C35" s="299" t="s">
        <v>978</v>
      </c>
      <c r="D35" s="299" t="s">
        <v>979</v>
      </c>
      <c r="E35" s="97" t="s">
        <v>153</v>
      </c>
      <c r="F35" s="97" t="s">
        <v>980</v>
      </c>
      <c r="G35" s="261" t="s">
        <v>981</v>
      </c>
      <c r="N35" s="211">
        <v>30</v>
      </c>
      <c r="O35" s="212">
        <v>1</v>
      </c>
    </row>
    <row r="36" spans="1:30" ht="13.2">
      <c r="A36" s="302">
        <v>8</v>
      </c>
      <c r="B36" s="303">
        <v>1000</v>
      </c>
      <c r="C36" s="304">
        <f t="shared" ref="C36:C38" si="16">B36/A36</f>
        <v>125</v>
      </c>
      <c r="D36" s="303">
        <v>2</v>
      </c>
      <c r="E36" s="305">
        <f t="shared" ref="E36:E38" si="17">D36/11</f>
        <v>0.18181818181818182</v>
      </c>
      <c r="F36" s="291">
        <f t="shared" ref="F36:F38" si="18">B36*D36</f>
        <v>2000</v>
      </c>
      <c r="G36" s="306"/>
      <c r="N36" s="211">
        <v>34</v>
      </c>
      <c r="O36" s="212">
        <v>1</v>
      </c>
    </row>
    <row r="37" spans="1:30" ht="15.75" customHeight="1">
      <c r="A37" s="302">
        <v>15</v>
      </c>
      <c r="B37" s="303">
        <v>1900</v>
      </c>
      <c r="C37" s="304">
        <f t="shared" si="16"/>
        <v>126.66666666666667</v>
      </c>
      <c r="D37" s="303">
        <v>1</v>
      </c>
      <c r="E37" s="305">
        <f t="shared" si="17"/>
        <v>9.0909090909090912E-2</v>
      </c>
      <c r="F37" s="291">
        <f t="shared" si="18"/>
        <v>1900</v>
      </c>
      <c r="G37" s="307"/>
      <c r="N37" s="211">
        <v>37</v>
      </c>
      <c r="O37" s="212">
        <v>2</v>
      </c>
      <c r="P37" s="174" t="s">
        <v>982</v>
      </c>
      <c r="Q37" s="175" t="s">
        <v>1052</v>
      </c>
      <c r="X37" s="435" t="s">
        <v>1257</v>
      </c>
      <c r="Y37" s="428"/>
    </row>
    <row r="38" spans="1:30" ht="13.2">
      <c r="A38" s="302">
        <v>22</v>
      </c>
      <c r="B38" s="303">
        <v>2600</v>
      </c>
      <c r="C38" s="304">
        <f t="shared" si="16"/>
        <v>118.18181818181819</v>
      </c>
      <c r="D38" s="303">
        <v>2</v>
      </c>
      <c r="E38" s="305">
        <f t="shared" si="17"/>
        <v>0.18181818181818182</v>
      </c>
      <c r="F38" s="291">
        <f t="shared" si="18"/>
        <v>5200</v>
      </c>
      <c r="G38" s="308"/>
      <c r="N38" s="211">
        <v>38</v>
      </c>
      <c r="O38" s="212">
        <v>2</v>
      </c>
      <c r="P38" s="176" t="s">
        <v>986</v>
      </c>
      <c r="Q38" s="177">
        <v>1764.59</v>
      </c>
    </row>
    <row r="39" spans="1:30" ht="13.2">
      <c r="D39" s="289" t="s">
        <v>990</v>
      </c>
      <c r="E39" s="290">
        <f t="shared" ref="E39:F39" si="19">SUM(E36:E38)</f>
        <v>0.45454545454545453</v>
      </c>
      <c r="F39" s="291">
        <f t="shared" si="19"/>
        <v>9100</v>
      </c>
      <c r="G39" s="309">
        <f>F39/$B$52</f>
        <v>0.104</v>
      </c>
      <c r="N39" s="211">
        <v>40</v>
      </c>
      <c r="O39" s="212">
        <v>1</v>
      </c>
      <c r="P39" s="178"/>
      <c r="Q39" s="179"/>
      <c r="AD39" s="5" t="s">
        <v>1272</v>
      </c>
    </row>
    <row r="40" spans="1:30" ht="13.2">
      <c r="N40" s="211">
        <v>42</v>
      </c>
      <c r="O40" s="212">
        <v>1</v>
      </c>
      <c r="P40" s="178" t="s">
        <v>988</v>
      </c>
      <c r="Q40" s="180">
        <v>1018599</v>
      </c>
      <c r="X40" s="209" t="s">
        <v>1135</v>
      </c>
      <c r="Y40" s="210" t="s">
        <v>1119</v>
      </c>
    </row>
    <row r="41" spans="1:30" ht="13.8">
      <c r="A41" s="436" t="s">
        <v>1264</v>
      </c>
      <c r="B41" s="419"/>
      <c r="C41" s="419"/>
      <c r="D41" s="419"/>
      <c r="E41" s="419"/>
      <c r="F41" s="419"/>
      <c r="G41" s="417"/>
      <c r="N41" s="211">
        <v>43</v>
      </c>
      <c r="O41" s="212">
        <v>1</v>
      </c>
      <c r="X41" s="211">
        <v>1</v>
      </c>
      <c r="Y41" s="212">
        <v>1</v>
      </c>
    </row>
    <row r="42" spans="1:30" ht="26.4">
      <c r="A42" s="227" t="s">
        <v>976</v>
      </c>
      <c r="B42" s="227" t="s">
        <v>977</v>
      </c>
      <c r="C42" s="228" t="s">
        <v>978</v>
      </c>
      <c r="D42" s="228" t="s">
        <v>979</v>
      </c>
      <c r="E42" s="227" t="s">
        <v>153</v>
      </c>
      <c r="F42" s="97" t="s">
        <v>980</v>
      </c>
      <c r="G42" s="261" t="s">
        <v>981</v>
      </c>
      <c r="N42" s="211">
        <v>45</v>
      </c>
      <c r="O42" s="212">
        <v>1</v>
      </c>
      <c r="X42" s="211">
        <v>2</v>
      </c>
      <c r="Y42" s="212">
        <v>1</v>
      </c>
    </row>
    <row r="43" spans="1:30" ht="13.2">
      <c r="A43" s="302">
        <v>15</v>
      </c>
      <c r="B43" s="303">
        <v>2200</v>
      </c>
      <c r="C43" s="304">
        <f t="shared" ref="C43:C45" si="20">B43/A43</f>
        <v>146.66666666666666</v>
      </c>
      <c r="D43" s="303">
        <v>2</v>
      </c>
      <c r="E43" s="305">
        <f t="shared" ref="E43:E45" si="21">D43/11</f>
        <v>0.18181818181818182</v>
      </c>
      <c r="F43" s="291">
        <f t="shared" ref="F43:F45" si="22">B43*D43</f>
        <v>4400</v>
      </c>
      <c r="G43" s="306"/>
      <c r="N43" s="214" t="s">
        <v>127</v>
      </c>
      <c r="O43" s="215">
        <v>91</v>
      </c>
      <c r="X43" s="211">
        <v>3</v>
      </c>
      <c r="Y43" s="212">
        <v>2</v>
      </c>
    </row>
    <row r="44" spans="1:30" ht="13.2">
      <c r="A44" s="302">
        <v>20</v>
      </c>
      <c r="B44" s="303">
        <v>3000</v>
      </c>
      <c r="C44" s="304">
        <f t="shared" si="20"/>
        <v>150</v>
      </c>
      <c r="D44" s="303">
        <v>1</v>
      </c>
      <c r="E44" s="305">
        <f t="shared" si="21"/>
        <v>9.0909090909090912E-2</v>
      </c>
      <c r="F44" s="291">
        <f t="shared" si="22"/>
        <v>3000</v>
      </c>
      <c r="G44" s="307"/>
      <c r="X44" s="211">
        <v>4</v>
      </c>
      <c r="Y44" s="212">
        <v>2</v>
      </c>
    </row>
    <row r="45" spans="1:30" ht="13.2">
      <c r="A45" s="302">
        <v>25</v>
      </c>
      <c r="B45" s="303">
        <v>4500</v>
      </c>
      <c r="C45" s="304">
        <f t="shared" si="20"/>
        <v>180</v>
      </c>
      <c r="D45" s="303">
        <v>1</v>
      </c>
      <c r="E45" s="305">
        <f t="shared" si="21"/>
        <v>9.0909090909090912E-2</v>
      </c>
      <c r="F45" s="291">
        <f t="shared" si="22"/>
        <v>4500</v>
      </c>
      <c r="G45" s="308"/>
      <c r="X45" s="211">
        <v>5</v>
      </c>
      <c r="Y45" s="212">
        <v>2</v>
      </c>
    </row>
    <row r="46" spans="1:30" ht="13.2">
      <c r="D46" s="289" t="s">
        <v>990</v>
      </c>
      <c r="E46" s="290">
        <f t="shared" ref="E46:F46" si="23">SUM(E43:E45)</f>
        <v>0.36363636363636365</v>
      </c>
      <c r="F46" s="291">
        <f t="shared" si="23"/>
        <v>11900</v>
      </c>
      <c r="G46" s="309">
        <f>F46/$B$52</f>
        <v>0.13600000000000001</v>
      </c>
      <c r="X46" s="211">
        <v>7</v>
      </c>
      <c r="Y46" s="212">
        <v>3</v>
      </c>
    </row>
    <row r="47" spans="1:30" ht="13.2">
      <c r="X47" s="211">
        <v>8</v>
      </c>
      <c r="Y47" s="212">
        <v>1</v>
      </c>
    </row>
    <row r="48" spans="1:30" ht="13.2">
      <c r="X48" s="211">
        <v>10</v>
      </c>
      <c r="Y48" s="212">
        <v>3</v>
      </c>
    </row>
    <row r="49" spans="1:32" ht="15.75" customHeight="1">
      <c r="A49" s="174" t="s">
        <v>982</v>
      </c>
      <c r="B49" s="175" t="s">
        <v>1046</v>
      </c>
      <c r="X49" s="211">
        <v>11</v>
      </c>
      <c r="Y49" s="212">
        <v>3</v>
      </c>
    </row>
    <row r="50" spans="1:32" ht="13.2">
      <c r="A50" s="176" t="s">
        <v>986</v>
      </c>
      <c r="B50" s="177">
        <v>2218</v>
      </c>
      <c r="X50" s="211">
        <v>12</v>
      </c>
      <c r="Y50" s="212">
        <v>1</v>
      </c>
    </row>
    <row r="51" spans="1:32" ht="13.2">
      <c r="A51" s="178"/>
      <c r="B51" s="179"/>
      <c r="X51" s="211">
        <v>13</v>
      </c>
      <c r="Y51" s="212">
        <v>1</v>
      </c>
    </row>
    <row r="52" spans="1:32" ht="13.2">
      <c r="A52" s="178" t="s">
        <v>988</v>
      </c>
      <c r="B52" s="180">
        <v>87500</v>
      </c>
      <c r="X52" s="211">
        <v>14</v>
      </c>
      <c r="Y52" s="212">
        <v>1</v>
      </c>
    </row>
    <row r="53" spans="1:32" ht="13.2">
      <c r="X53" s="211">
        <v>17</v>
      </c>
      <c r="Y53" s="212">
        <v>1</v>
      </c>
    </row>
    <row r="54" spans="1:32" ht="13.2">
      <c r="X54" s="211">
        <v>18</v>
      </c>
      <c r="Y54" s="212">
        <v>2</v>
      </c>
    </row>
    <row r="55" spans="1:32" ht="13.8">
      <c r="A55" s="435" t="s">
        <v>1131</v>
      </c>
      <c r="B55" s="428"/>
      <c r="F55" s="5" t="s">
        <v>1274</v>
      </c>
      <c r="N55" s="435" t="s">
        <v>1256</v>
      </c>
      <c r="O55" s="428"/>
      <c r="X55" s="211">
        <v>19</v>
      </c>
      <c r="Y55" s="212">
        <v>1</v>
      </c>
      <c r="Z55" s="436" t="s">
        <v>1203</v>
      </c>
      <c r="AA55" s="419"/>
      <c r="AB55" s="419"/>
      <c r="AC55" s="419"/>
      <c r="AD55" s="419"/>
      <c r="AE55" s="419"/>
      <c r="AF55" s="417"/>
    </row>
    <row r="56" spans="1:32" ht="26.4">
      <c r="A56" s="209" t="s">
        <v>1123</v>
      </c>
      <c r="B56" s="210" t="s">
        <v>1065</v>
      </c>
      <c r="D56" s="436" t="s">
        <v>1137</v>
      </c>
      <c r="E56" s="419"/>
      <c r="F56" s="419"/>
      <c r="G56" s="419"/>
      <c r="H56" s="419"/>
      <c r="I56" s="419"/>
      <c r="J56" s="417"/>
      <c r="T56" s="5" t="s">
        <v>1272</v>
      </c>
      <c r="X56" s="211">
        <v>20</v>
      </c>
      <c r="Y56" s="212">
        <v>1</v>
      </c>
      <c r="Z56" s="97" t="s">
        <v>976</v>
      </c>
      <c r="AA56" s="97" t="s">
        <v>977</v>
      </c>
      <c r="AB56" s="299" t="s">
        <v>978</v>
      </c>
      <c r="AC56" s="299" t="s">
        <v>979</v>
      </c>
      <c r="AD56" s="97" t="s">
        <v>153</v>
      </c>
      <c r="AE56" s="97" t="s">
        <v>980</v>
      </c>
      <c r="AF56" s="261" t="s">
        <v>981</v>
      </c>
    </row>
    <row r="57" spans="1:32" ht="15.75" customHeight="1">
      <c r="A57" s="211">
        <v>1</v>
      </c>
      <c r="B57" s="212">
        <v>20</v>
      </c>
      <c r="D57" s="313" t="s">
        <v>976</v>
      </c>
      <c r="E57" s="313" t="s">
        <v>977</v>
      </c>
      <c r="F57" s="314" t="s">
        <v>978</v>
      </c>
      <c r="G57" s="314" t="s">
        <v>979</v>
      </c>
      <c r="H57" s="313" t="s">
        <v>153</v>
      </c>
      <c r="I57" s="313" t="s">
        <v>980</v>
      </c>
      <c r="J57" s="315" t="s">
        <v>981</v>
      </c>
      <c r="K57" s="174" t="s">
        <v>982</v>
      </c>
      <c r="L57" s="175" t="s">
        <v>1042</v>
      </c>
      <c r="N57" s="209" t="s">
        <v>1135</v>
      </c>
      <c r="O57" s="210" t="s">
        <v>1119</v>
      </c>
      <c r="X57" s="211">
        <v>21</v>
      </c>
      <c r="Y57" s="212">
        <v>1</v>
      </c>
      <c r="Z57" s="302">
        <v>20</v>
      </c>
      <c r="AA57" s="303">
        <v>4500</v>
      </c>
      <c r="AB57" s="304">
        <f t="shared" ref="AB57:AB59" si="24">AA57/Z57</f>
        <v>225</v>
      </c>
      <c r="AC57" s="303">
        <v>4</v>
      </c>
      <c r="AD57" s="305">
        <f t="shared" ref="AD57:AD59" si="25">AC57/35</f>
        <v>0.11428571428571428</v>
      </c>
      <c r="AE57" s="291">
        <f t="shared" ref="AE57:AE59" si="26">AA57*AC57</f>
        <v>18000</v>
      </c>
      <c r="AF57" s="306"/>
    </row>
    <row r="58" spans="1:32" ht="13.2">
      <c r="A58" s="211">
        <v>2</v>
      </c>
      <c r="B58" s="212">
        <v>16</v>
      </c>
      <c r="D58" s="317">
        <v>32</v>
      </c>
      <c r="E58" s="318">
        <v>3000</v>
      </c>
      <c r="F58" s="319">
        <f t="shared" ref="F58:F60" si="27">E58/D58</f>
        <v>93.75</v>
      </c>
      <c r="G58" s="318">
        <v>23</v>
      </c>
      <c r="H58" s="320">
        <f t="shared" ref="H58:H60" si="28">G58/314</f>
        <v>7.32484076433121E-2</v>
      </c>
      <c r="I58" s="321">
        <f t="shared" ref="I58:I60" si="29">E58*G58</f>
        <v>69000</v>
      </c>
      <c r="J58" s="322"/>
      <c r="K58" s="176" t="s">
        <v>986</v>
      </c>
      <c r="L58" s="177">
        <v>857</v>
      </c>
      <c r="N58" s="211">
        <v>1</v>
      </c>
      <c r="O58" s="212">
        <v>4</v>
      </c>
      <c r="X58" s="211">
        <v>22</v>
      </c>
      <c r="Y58" s="212">
        <v>1</v>
      </c>
      <c r="Z58" s="302">
        <v>25</v>
      </c>
      <c r="AA58" s="303">
        <v>6000</v>
      </c>
      <c r="AB58" s="304">
        <f t="shared" si="24"/>
        <v>240</v>
      </c>
      <c r="AC58" s="303">
        <v>1</v>
      </c>
      <c r="AD58" s="305">
        <f t="shared" si="25"/>
        <v>2.8571428571428571E-2</v>
      </c>
      <c r="AE58" s="291">
        <f t="shared" si="26"/>
        <v>6000</v>
      </c>
      <c r="AF58" s="307"/>
    </row>
    <row r="59" spans="1:32" ht="13.2">
      <c r="A59" s="211">
        <v>3</v>
      </c>
      <c r="B59" s="212">
        <v>13</v>
      </c>
      <c r="D59" s="317">
        <v>42</v>
      </c>
      <c r="E59" s="318">
        <v>4500</v>
      </c>
      <c r="F59" s="319">
        <f t="shared" si="27"/>
        <v>107.14285714285714</v>
      </c>
      <c r="G59" s="318">
        <v>14</v>
      </c>
      <c r="H59" s="320">
        <f t="shared" si="28"/>
        <v>4.4585987261146494E-2</v>
      </c>
      <c r="I59" s="321">
        <f t="shared" si="29"/>
        <v>63000</v>
      </c>
      <c r="J59" s="323"/>
      <c r="K59" s="178"/>
      <c r="L59" s="179"/>
      <c r="N59" s="211">
        <v>3</v>
      </c>
      <c r="O59" s="212">
        <v>1</v>
      </c>
      <c r="X59" s="211">
        <v>23</v>
      </c>
      <c r="Y59" s="212">
        <v>1</v>
      </c>
      <c r="Z59" s="302">
        <v>30</v>
      </c>
      <c r="AA59" s="303">
        <v>7500</v>
      </c>
      <c r="AB59" s="304">
        <f t="shared" si="24"/>
        <v>250</v>
      </c>
      <c r="AC59" s="303">
        <v>5</v>
      </c>
      <c r="AD59" s="305">
        <f t="shared" si="25"/>
        <v>0.14285714285714285</v>
      </c>
      <c r="AE59" s="291">
        <f t="shared" si="26"/>
        <v>37500</v>
      </c>
      <c r="AF59" s="308"/>
    </row>
    <row r="60" spans="1:32" ht="13.2">
      <c r="A60" s="211">
        <v>4</v>
      </c>
      <c r="B60" s="212">
        <v>17</v>
      </c>
      <c r="D60" s="317">
        <v>52</v>
      </c>
      <c r="E60" s="318">
        <v>6000</v>
      </c>
      <c r="F60" s="319">
        <f t="shared" si="27"/>
        <v>115.38461538461539</v>
      </c>
      <c r="G60" s="318">
        <v>14</v>
      </c>
      <c r="H60" s="320">
        <f t="shared" si="28"/>
        <v>4.4585987261146494E-2</v>
      </c>
      <c r="I60" s="321">
        <f t="shared" si="29"/>
        <v>84000</v>
      </c>
      <c r="J60" s="324"/>
      <c r="K60" s="178" t="s">
        <v>988</v>
      </c>
      <c r="L60" s="180">
        <v>3872500</v>
      </c>
      <c r="N60" s="211">
        <v>4</v>
      </c>
      <c r="O60" s="212">
        <v>2</v>
      </c>
      <c r="X60" s="211">
        <v>28</v>
      </c>
      <c r="Y60" s="212">
        <v>1</v>
      </c>
      <c r="AC60" s="289" t="s">
        <v>990</v>
      </c>
      <c r="AD60" s="290">
        <f t="shared" ref="AD60:AE60" si="30">SUM(AD57:AD59)</f>
        <v>0.2857142857142857</v>
      </c>
      <c r="AE60" s="291">
        <f t="shared" si="30"/>
        <v>61500</v>
      </c>
      <c r="AF60" s="309">
        <f>AE60/$AA$73</f>
        <v>9.4886614353027574E-2</v>
      </c>
    </row>
    <row r="61" spans="1:32" ht="13.2">
      <c r="A61" s="211">
        <v>5</v>
      </c>
      <c r="B61" s="212">
        <v>18</v>
      </c>
      <c r="D61" s="325"/>
      <c r="E61" s="325"/>
      <c r="F61" s="325"/>
      <c r="G61" s="315" t="s">
        <v>990</v>
      </c>
      <c r="H61" s="326">
        <f t="shared" ref="H61:I61" si="31">SUM(H58:H60)</f>
        <v>0.16242038216560509</v>
      </c>
      <c r="I61" s="321">
        <f t="shared" si="31"/>
        <v>216000</v>
      </c>
      <c r="J61" s="327">
        <f>I61/L60</f>
        <v>5.5777921239509358E-2</v>
      </c>
      <c r="N61" s="211">
        <v>5</v>
      </c>
      <c r="O61" s="212">
        <v>3</v>
      </c>
      <c r="X61" s="211">
        <v>30</v>
      </c>
      <c r="Y61" s="212">
        <v>1</v>
      </c>
    </row>
    <row r="62" spans="1:32" ht="13.8">
      <c r="A62" s="211">
        <v>6</v>
      </c>
      <c r="B62" s="212">
        <v>16</v>
      </c>
      <c r="D62" s="325"/>
      <c r="E62" s="325"/>
      <c r="F62" s="325"/>
      <c r="G62" s="325"/>
      <c r="H62" s="325"/>
      <c r="I62" s="325"/>
      <c r="J62" s="325"/>
      <c r="N62" s="211">
        <v>6</v>
      </c>
      <c r="O62" s="212">
        <v>4</v>
      </c>
      <c r="X62" s="211">
        <v>31</v>
      </c>
      <c r="Y62" s="212">
        <v>1</v>
      </c>
      <c r="Z62" s="423" t="s">
        <v>1230</v>
      </c>
      <c r="AA62" s="419"/>
      <c r="AB62" s="419"/>
      <c r="AC62" s="419"/>
      <c r="AD62" s="419"/>
      <c r="AE62" s="419"/>
      <c r="AF62" s="417"/>
    </row>
    <row r="63" spans="1:32" ht="26.4">
      <c r="A63" s="211">
        <v>7</v>
      </c>
      <c r="B63" s="212">
        <v>8</v>
      </c>
      <c r="D63" s="423" t="s">
        <v>1137</v>
      </c>
      <c r="E63" s="419"/>
      <c r="F63" s="419"/>
      <c r="G63" s="419"/>
      <c r="H63" s="419"/>
      <c r="I63" s="419"/>
      <c r="J63" s="417"/>
      <c r="N63" s="211">
        <v>7</v>
      </c>
      <c r="O63" s="212">
        <v>3</v>
      </c>
      <c r="X63" s="211">
        <v>32</v>
      </c>
      <c r="Y63" s="212">
        <v>1</v>
      </c>
      <c r="Z63" s="227" t="s">
        <v>976</v>
      </c>
      <c r="AA63" s="227" t="s">
        <v>977</v>
      </c>
      <c r="AB63" s="228" t="s">
        <v>978</v>
      </c>
      <c r="AC63" s="228" t="s">
        <v>979</v>
      </c>
      <c r="AD63" s="227" t="s">
        <v>153</v>
      </c>
      <c r="AE63" s="97" t="s">
        <v>980</v>
      </c>
      <c r="AF63" s="261" t="s">
        <v>981</v>
      </c>
    </row>
    <row r="64" spans="1:32" ht="26.4">
      <c r="A64" s="211">
        <v>8</v>
      </c>
      <c r="B64" s="212">
        <v>8</v>
      </c>
      <c r="D64" s="97" t="s">
        <v>976</v>
      </c>
      <c r="E64" s="97" t="s">
        <v>977</v>
      </c>
      <c r="F64" s="299" t="s">
        <v>978</v>
      </c>
      <c r="G64" s="299" t="s">
        <v>979</v>
      </c>
      <c r="H64" s="97" t="s">
        <v>153</v>
      </c>
      <c r="I64" s="97" t="s">
        <v>980</v>
      </c>
      <c r="J64" s="261" t="s">
        <v>981</v>
      </c>
      <c r="N64" s="211">
        <v>8</v>
      </c>
      <c r="O64" s="212">
        <v>1</v>
      </c>
      <c r="X64" s="211">
        <v>35</v>
      </c>
      <c r="Y64" s="212">
        <v>1</v>
      </c>
      <c r="Z64" s="302">
        <v>25</v>
      </c>
      <c r="AA64" s="303">
        <v>3500</v>
      </c>
      <c r="AB64" s="304">
        <f t="shared" ref="AB64:AB66" si="32">AA64/Z64</f>
        <v>140</v>
      </c>
      <c r="AC64" s="303">
        <v>1</v>
      </c>
      <c r="AD64" s="305">
        <f t="shared" ref="AD64:AD66" si="33">AC64/35</f>
        <v>2.8571428571428571E-2</v>
      </c>
      <c r="AE64" s="291">
        <f t="shared" ref="AE64:AE66" si="34">AA64*AC64</f>
        <v>3500</v>
      </c>
      <c r="AF64" s="306"/>
    </row>
    <row r="65" spans="1:32" ht="13.2">
      <c r="A65" s="211">
        <v>9</v>
      </c>
      <c r="B65" s="212">
        <v>9</v>
      </c>
      <c r="D65" s="302">
        <v>40</v>
      </c>
      <c r="E65" s="303">
        <v>3000</v>
      </c>
      <c r="F65" s="304">
        <f t="shared" ref="F65:F67" si="35">E65/D65</f>
        <v>75</v>
      </c>
      <c r="G65" s="303">
        <v>16</v>
      </c>
      <c r="H65" s="305">
        <f t="shared" ref="H65:H67" si="36">G65/314</f>
        <v>5.0955414012738856E-2</v>
      </c>
      <c r="I65" s="291">
        <f t="shared" ref="I65:I67" si="37">E65*G65</f>
        <v>48000</v>
      </c>
      <c r="J65" s="306"/>
      <c r="N65" s="211">
        <v>9</v>
      </c>
      <c r="O65" s="212">
        <v>4</v>
      </c>
      <c r="X65" s="211">
        <v>39</v>
      </c>
      <c r="Y65" s="212">
        <v>1</v>
      </c>
      <c r="Z65" s="302">
        <v>30</v>
      </c>
      <c r="AA65" s="303">
        <v>4500</v>
      </c>
      <c r="AB65" s="304">
        <f t="shared" si="32"/>
        <v>150</v>
      </c>
      <c r="AC65" s="303">
        <v>2</v>
      </c>
      <c r="AD65" s="305">
        <f t="shared" si="33"/>
        <v>5.7142857142857141E-2</v>
      </c>
      <c r="AE65" s="291">
        <f t="shared" si="34"/>
        <v>9000</v>
      </c>
      <c r="AF65" s="307"/>
    </row>
    <row r="66" spans="1:32" ht="13.2">
      <c r="A66" s="211">
        <v>10</v>
      </c>
      <c r="B66" s="212">
        <v>11</v>
      </c>
      <c r="D66" s="302">
        <v>50</v>
      </c>
      <c r="E66" s="303">
        <v>4500</v>
      </c>
      <c r="F66" s="304">
        <f t="shared" si="35"/>
        <v>90</v>
      </c>
      <c r="G66" s="303">
        <v>8</v>
      </c>
      <c r="H66" s="305">
        <f t="shared" si="36"/>
        <v>2.5477707006369428E-2</v>
      </c>
      <c r="I66" s="291">
        <f t="shared" si="37"/>
        <v>36000</v>
      </c>
      <c r="J66" s="307"/>
      <c r="N66" s="211">
        <v>10</v>
      </c>
      <c r="O66" s="212">
        <v>2</v>
      </c>
      <c r="X66" s="214" t="s">
        <v>127</v>
      </c>
      <c r="Y66" s="215">
        <v>35</v>
      </c>
      <c r="Z66" s="302">
        <v>35</v>
      </c>
      <c r="AA66" s="303">
        <v>5500</v>
      </c>
      <c r="AB66" s="304">
        <f t="shared" si="32"/>
        <v>157.14285714285714</v>
      </c>
      <c r="AC66" s="303">
        <v>3</v>
      </c>
      <c r="AD66" s="305">
        <f t="shared" si="33"/>
        <v>8.5714285714285715E-2</v>
      </c>
      <c r="AE66" s="291">
        <f t="shared" si="34"/>
        <v>16500</v>
      </c>
      <c r="AF66" s="308"/>
    </row>
    <row r="67" spans="1:32" ht="13.2">
      <c r="A67" s="211">
        <v>11</v>
      </c>
      <c r="B67" s="212">
        <v>8</v>
      </c>
      <c r="D67" s="302">
        <v>60</v>
      </c>
      <c r="E67" s="303">
        <v>6000</v>
      </c>
      <c r="F67" s="304">
        <f t="shared" si="35"/>
        <v>100</v>
      </c>
      <c r="G67" s="303">
        <v>8</v>
      </c>
      <c r="H67" s="305">
        <f t="shared" si="36"/>
        <v>2.5477707006369428E-2</v>
      </c>
      <c r="I67" s="291">
        <f t="shared" si="37"/>
        <v>48000</v>
      </c>
      <c r="J67" s="308"/>
      <c r="N67" s="211">
        <v>11</v>
      </c>
      <c r="O67" s="212">
        <v>5</v>
      </c>
      <c r="AC67" s="289" t="s">
        <v>990</v>
      </c>
      <c r="AD67" s="290">
        <f t="shared" ref="AD67:AE67" si="38">SUM(AD64:AD66)</f>
        <v>0.17142857142857143</v>
      </c>
      <c r="AE67" s="291">
        <f t="shared" si="38"/>
        <v>29000</v>
      </c>
      <c r="AF67" s="309">
        <f>AE67/$AA$73</f>
        <v>4.4743281564842273E-2</v>
      </c>
    </row>
    <row r="68" spans="1:32" ht="13.2">
      <c r="A68" s="211">
        <v>12</v>
      </c>
      <c r="B68" s="212">
        <v>13</v>
      </c>
      <c r="G68" s="289" t="s">
        <v>990</v>
      </c>
      <c r="H68" s="290">
        <f t="shared" ref="H68:I68" si="39">SUM(H65:H67)</f>
        <v>0.10191082802547771</v>
      </c>
      <c r="I68" s="291">
        <f t="shared" si="39"/>
        <v>132000</v>
      </c>
      <c r="J68" s="309">
        <f>I68/L60</f>
        <v>3.408650742414461E-2</v>
      </c>
      <c r="N68" s="211">
        <v>12</v>
      </c>
      <c r="O68" s="212">
        <v>3</v>
      </c>
    </row>
    <row r="69" spans="1:32" ht="13.2">
      <c r="A69" s="211">
        <v>13</v>
      </c>
      <c r="B69" s="212">
        <v>7</v>
      </c>
      <c r="N69" s="211">
        <v>15</v>
      </c>
      <c r="O69" s="212">
        <v>1</v>
      </c>
    </row>
    <row r="70" spans="1:32" ht="15.75" customHeight="1">
      <c r="A70" s="211">
        <v>14</v>
      </c>
      <c r="B70" s="212">
        <v>11</v>
      </c>
      <c r="D70" s="423" t="s">
        <v>1137</v>
      </c>
      <c r="E70" s="419"/>
      <c r="F70" s="419"/>
      <c r="G70" s="419"/>
      <c r="H70" s="419"/>
      <c r="I70" s="419"/>
      <c r="J70" s="417"/>
      <c r="N70" s="211">
        <v>16</v>
      </c>
      <c r="O70" s="212">
        <v>3</v>
      </c>
      <c r="Z70" s="174" t="s">
        <v>982</v>
      </c>
      <c r="AA70" s="175" t="s">
        <v>994</v>
      </c>
    </row>
    <row r="71" spans="1:32" ht="26.4">
      <c r="A71" s="211">
        <v>15</v>
      </c>
      <c r="B71" s="212">
        <v>6</v>
      </c>
      <c r="D71" s="97" t="s">
        <v>976</v>
      </c>
      <c r="E71" s="97" t="s">
        <v>977</v>
      </c>
      <c r="F71" s="299" t="s">
        <v>978</v>
      </c>
      <c r="G71" s="299" t="s">
        <v>979</v>
      </c>
      <c r="H71" s="97" t="s">
        <v>153</v>
      </c>
      <c r="I71" s="97" t="s">
        <v>980</v>
      </c>
      <c r="J71" s="261" t="s">
        <v>981</v>
      </c>
      <c r="N71" s="211">
        <v>17</v>
      </c>
      <c r="O71" s="212">
        <v>2</v>
      </c>
      <c r="Z71" s="176" t="s">
        <v>986</v>
      </c>
      <c r="AA71" s="177">
        <v>4025</v>
      </c>
    </row>
    <row r="72" spans="1:32" ht="13.8">
      <c r="A72" s="211">
        <v>16</v>
      </c>
      <c r="B72" s="212">
        <v>8</v>
      </c>
      <c r="D72" s="302">
        <v>30</v>
      </c>
      <c r="E72" s="303">
        <v>3000</v>
      </c>
      <c r="F72" s="304">
        <f t="shared" ref="F72:F74" si="40">E72/D72</f>
        <v>100</v>
      </c>
      <c r="G72" s="303">
        <v>23</v>
      </c>
      <c r="H72" s="305">
        <f t="shared" ref="H72:H74" si="41">G72/314</f>
        <v>7.32484076433121E-2</v>
      </c>
      <c r="I72" s="291">
        <f t="shared" ref="I72:I74" si="42">E72*G72</f>
        <v>69000</v>
      </c>
      <c r="J72" s="306"/>
      <c r="N72" s="211">
        <v>18</v>
      </c>
      <c r="O72" s="212">
        <v>2</v>
      </c>
      <c r="Q72" s="436" t="s">
        <v>1225</v>
      </c>
      <c r="R72" s="419"/>
      <c r="S72" s="419"/>
      <c r="T72" s="419"/>
      <c r="U72" s="419"/>
      <c r="V72" s="419"/>
      <c r="W72" s="417"/>
      <c r="Z72" s="178"/>
      <c r="AA72" s="179"/>
    </row>
    <row r="73" spans="1:32" ht="26.4">
      <c r="A73" s="211">
        <v>17</v>
      </c>
      <c r="B73" s="212">
        <v>7</v>
      </c>
      <c r="D73" s="302">
        <v>40</v>
      </c>
      <c r="E73" s="303">
        <v>4500</v>
      </c>
      <c r="F73" s="304">
        <f t="shared" si="40"/>
        <v>112.5</v>
      </c>
      <c r="G73" s="303">
        <v>16</v>
      </c>
      <c r="H73" s="305">
        <f t="shared" si="41"/>
        <v>5.0955414012738856E-2</v>
      </c>
      <c r="I73" s="291">
        <f t="shared" si="42"/>
        <v>72000</v>
      </c>
      <c r="J73" s="307"/>
      <c r="N73" s="211">
        <v>20</v>
      </c>
      <c r="O73" s="212">
        <v>1</v>
      </c>
      <c r="Q73" s="97" t="s">
        <v>976</v>
      </c>
      <c r="R73" s="97" t="s">
        <v>977</v>
      </c>
      <c r="S73" s="299" t="s">
        <v>978</v>
      </c>
      <c r="T73" s="299" t="s">
        <v>979</v>
      </c>
      <c r="U73" s="97" t="s">
        <v>153</v>
      </c>
      <c r="V73" s="97" t="s">
        <v>980</v>
      </c>
      <c r="W73" s="261" t="s">
        <v>981</v>
      </c>
      <c r="Z73" s="178" t="s">
        <v>988</v>
      </c>
      <c r="AA73" s="180">
        <v>648142</v>
      </c>
    </row>
    <row r="74" spans="1:32" ht="13.2">
      <c r="A74" s="211">
        <v>18</v>
      </c>
      <c r="B74" s="212">
        <v>6</v>
      </c>
      <c r="D74" s="302">
        <v>50</v>
      </c>
      <c r="E74" s="303">
        <v>6000</v>
      </c>
      <c r="F74" s="304">
        <f t="shared" si="40"/>
        <v>120</v>
      </c>
      <c r="G74" s="303">
        <v>16</v>
      </c>
      <c r="H74" s="305">
        <f t="shared" si="41"/>
        <v>5.0955414012738856E-2</v>
      </c>
      <c r="I74" s="291">
        <f t="shared" si="42"/>
        <v>96000</v>
      </c>
      <c r="J74" s="308"/>
      <c r="N74" s="211">
        <v>21</v>
      </c>
      <c r="O74" s="212">
        <v>2</v>
      </c>
      <c r="Q74" s="302">
        <v>20</v>
      </c>
      <c r="R74" s="303">
        <v>4000</v>
      </c>
      <c r="S74" s="304">
        <f t="shared" ref="S74:S76" si="43">R74/Q74</f>
        <v>200</v>
      </c>
      <c r="T74" s="303">
        <v>5</v>
      </c>
      <c r="U74" s="305">
        <f t="shared" ref="U74:U76" si="44">T74/49</f>
        <v>0.10204081632653061</v>
      </c>
      <c r="V74" s="291">
        <f t="shared" ref="V74:V76" si="45">R74*T74</f>
        <v>20000</v>
      </c>
      <c r="W74" s="306"/>
    </row>
    <row r="75" spans="1:32" ht="13.2">
      <c r="A75" s="211">
        <v>19</v>
      </c>
      <c r="B75" s="212">
        <v>8</v>
      </c>
      <c r="G75" s="289" t="s">
        <v>990</v>
      </c>
      <c r="H75" s="290">
        <f t="shared" ref="H75:I75" si="46">SUM(H72:H74)</f>
        <v>0.17515923566878983</v>
      </c>
      <c r="I75" s="291">
        <f t="shared" si="46"/>
        <v>237000</v>
      </c>
      <c r="J75" s="309">
        <f>I75/L60</f>
        <v>6.120077469335055E-2</v>
      </c>
      <c r="N75" s="211">
        <v>22</v>
      </c>
      <c r="O75" s="212">
        <v>2</v>
      </c>
      <c r="Q75" s="302">
        <v>25</v>
      </c>
      <c r="R75" s="303">
        <v>5200</v>
      </c>
      <c r="S75" s="304">
        <f t="shared" si="43"/>
        <v>208</v>
      </c>
      <c r="T75" s="303">
        <v>2</v>
      </c>
      <c r="U75" s="305">
        <f t="shared" si="44"/>
        <v>4.0816326530612242E-2</v>
      </c>
      <c r="V75" s="291">
        <f t="shared" si="45"/>
        <v>10400</v>
      </c>
      <c r="W75" s="307"/>
    </row>
    <row r="76" spans="1:32" ht="13.2">
      <c r="A76" s="211">
        <v>20</v>
      </c>
      <c r="B76" s="212">
        <v>7</v>
      </c>
      <c r="N76" s="211">
        <v>25</v>
      </c>
      <c r="O76" s="212">
        <v>2</v>
      </c>
      <c r="Q76" s="302">
        <v>30</v>
      </c>
      <c r="R76" s="303">
        <v>7000</v>
      </c>
      <c r="S76" s="304">
        <f t="shared" si="43"/>
        <v>233.33333333333334</v>
      </c>
      <c r="T76" s="303">
        <v>2</v>
      </c>
      <c r="U76" s="305">
        <f t="shared" si="44"/>
        <v>4.0816326530612242E-2</v>
      </c>
      <c r="V76" s="291">
        <f t="shared" si="45"/>
        <v>14000</v>
      </c>
      <c r="W76" s="308"/>
    </row>
    <row r="77" spans="1:32" ht="13.2">
      <c r="A77" s="211">
        <v>21</v>
      </c>
      <c r="B77" s="212">
        <v>7</v>
      </c>
      <c r="N77" s="211">
        <v>30</v>
      </c>
      <c r="O77" s="212">
        <v>1</v>
      </c>
      <c r="T77" s="289" t="s">
        <v>990</v>
      </c>
      <c r="U77" s="290">
        <f t="shared" ref="U77:V77" si="47">SUM(U74:U76)</f>
        <v>0.18367346938775508</v>
      </c>
      <c r="V77" s="291">
        <f t="shared" si="47"/>
        <v>44400</v>
      </c>
      <c r="W77" s="309">
        <f>V77/$R$90</f>
        <v>4.5473120162720031E-2</v>
      </c>
    </row>
    <row r="78" spans="1:32" ht="13.2">
      <c r="A78" s="211">
        <v>22</v>
      </c>
      <c r="B78" s="212">
        <v>3</v>
      </c>
      <c r="N78" s="211">
        <v>36</v>
      </c>
      <c r="O78" s="212">
        <v>1</v>
      </c>
    </row>
    <row r="79" spans="1:32" ht="13.8">
      <c r="A79" s="211">
        <v>23</v>
      </c>
      <c r="B79" s="212">
        <v>5</v>
      </c>
      <c r="N79" s="214" t="s">
        <v>127</v>
      </c>
      <c r="O79" s="215">
        <v>49</v>
      </c>
      <c r="Q79" s="423" t="s">
        <v>1226</v>
      </c>
      <c r="R79" s="419"/>
      <c r="S79" s="419"/>
      <c r="T79" s="419"/>
      <c r="U79" s="419"/>
      <c r="V79" s="419"/>
      <c r="W79" s="417"/>
    </row>
    <row r="80" spans="1:32" ht="26.4">
      <c r="A80" s="211">
        <v>24</v>
      </c>
      <c r="B80" s="212">
        <v>5</v>
      </c>
      <c r="Q80" s="227" t="s">
        <v>976</v>
      </c>
      <c r="R80" s="227" t="s">
        <v>977</v>
      </c>
      <c r="S80" s="228" t="s">
        <v>978</v>
      </c>
      <c r="T80" s="228" t="s">
        <v>979</v>
      </c>
      <c r="U80" s="227" t="s">
        <v>153</v>
      </c>
      <c r="V80" s="97" t="s">
        <v>980</v>
      </c>
      <c r="W80" s="261" t="s">
        <v>981</v>
      </c>
    </row>
    <row r="81" spans="1:32" ht="13.2">
      <c r="A81" s="211">
        <v>25</v>
      </c>
      <c r="B81" s="212">
        <v>5</v>
      </c>
      <c r="Q81" s="302">
        <v>18</v>
      </c>
      <c r="R81" s="303">
        <v>2100</v>
      </c>
      <c r="S81" s="304">
        <f t="shared" ref="S81:S83" si="48">R81/Q81</f>
        <v>116.66666666666667</v>
      </c>
      <c r="T81" s="303">
        <v>4</v>
      </c>
      <c r="U81" s="305">
        <f t="shared" ref="U81:U83" si="49">T81/49</f>
        <v>8.1632653061224483E-2</v>
      </c>
      <c r="V81" s="291">
        <f t="shared" ref="V81:V83" si="50">R81*T81</f>
        <v>8400</v>
      </c>
      <c r="W81" s="306"/>
    </row>
    <row r="82" spans="1:32" ht="13.2">
      <c r="A82" s="211">
        <v>26</v>
      </c>
      <c r="B82" s="212">
        <v>4</v>
      </c>
      <c r="Q82" s="302">
        <v>23</v>
      </c>
      <c r="R82" s="303">
        <v>3000</v>
      </c>
      <c r="S82" s="304">
        <f t="shared" si="48"/>
        <v>130.43478260869566</v>
      </c>
      <c r="T82" s="303">
        <v>5</v>
      </c>
      <c r="U82" s="305">
        <f t="shared" si="49"/>
        <v>0.10204081632653061</v>
      </c>
      <c r="V82" s="291">
        <f t="shared" si="50"/>
        <v>15000</v>
      </c>
      <c r="W82" s="307"/>
    </row>
    <row r="83" spans="1:32" ht="13.2">
      <c r="A83" s="211">
        <v>27</v>
      </c>
      <c r="B83" s="212">
        <v>6</v>
      </c>
      <c r="Q83" s="302">
        <v>28</v>
      </c>
      <c r="R83" s="303">
        <v>4200</v>
      </c>
      <c r="S83" s="304">
        <f t="shared" si="48"/>
        <v>150</v>
      </c>
      <c r="T83" s="303">
        <v>2</v>
      </c>
      <c r="U83" s="305">
        <f t="shared" si="49"/>
        <v>4.0816326530612242E-2</v>
      </c>
      <c r="V83" s="291">
        <f t="shared" si="50"/>
        <v>8400</v>
      </c>
      <c r="W83" s="308"/>
    </row>
    <row r="84" spans="1:32" ht="13.2">
      <c r="A84" s="211">
        <v>28</v>
      </c>
      <c r="B84" s="212">
        <v>3</v>
      </c>
      <c r="T84" s="289" t="s">
        <v>990</v>
      </c>
      <c r="U84" s="290">
        <f t="shared" ref="U84:V84" si="51">SUM(U81:U83)</f>
        <v>0.22448979591836732</v>
      </c>
      <c r="V84" s="291">
        <f t="shared" si="51"/>
        <v>31800</v>
      </c>
      <c r="W84" s="309">
        <f>V84/$R$90</f>
        <v>3.2568586062488671E-2</v>
      </c>
    </row>
    <row r="85" spans="1:32" ht="13.2">
      <c r="A85" s="211">
        <v>29</v>
      </c>
      <c r="B85" s="212">
        <v>4</v>
      </c>
    </row>
    <row r="86" spans="1:32" ht="13.2">
      <c r="A86" s="211">
        <v>30</v>
      </c>
      <c r="B86" s="212">
        <v>1</v>
      </c>
    </row>
    <row r="87" spans="1:32" ht="15.75" customHeight="1">
      <c r="A87" s="211">
        <v>31</v>
      </c>
      <c r="B87" s="212">
        <v>3</v>
      </c>
      <c r="Q87" s="174" t="s">
        <v>982</v>
      </c>
      <c r="R87" s="175" t="s">
        <v>1057</v>
      </c>
    </row>
    <row r="88" spans="1:32" ht="13.2">
      <c r="A88" s="211">
        <v>32</v>
      </c>
      <c r="B88" s="212">
        <v>6</v>
      </c>
      <c r="Q88" s="176" t="s">
        <v>986</v>
      </c>
      <c r="R88" s="177">
        <v>2569</v>
      </c>
    </row>
    <row r="89" spans="1:32" ht="13.2">
      <c r="A89" s="211">
        <v>33</v>
      </c>
      <c r="B89" s="212">
        <v>2</v>
      </c>
      <c r="Q89" s="178"/>
      <c r="R89" s="179"/>
    </row>
    <row r="90" spans="1:32" ht="13.2">
      <c r="A90" s="211">
        <v>35</v>
      </c>
      <c r="B90" s="212">
        <v>2</v>
      </c>
      <c r="Q90" s="178" t="s">
        <v>988</v>
      </c>
      <c r="R90" s="180">
        <v>976401</v>
      </c>
    </row>
    <row r="91" spans="1:32" ht="13.2">
      <c r="A91" s="211">
        <v>37</v>
      </c>
      <c r="B91" s="212">
        <v>5</v>
      </c>
    </row>
    <row r="92" spans="1:32" ht="13.2">
      <c r="A92" s="211">
        <v>38</v>
      </c>
      <c r="B92" s="212">
        <v>2</v>
      </c>
      <c r="V92" s="123"/>
      <c r="W92" s="124"/>
      <c r="X92" s="124"/>
      <c r="Y92" s="124"/>
      <c r="Z92" s="124"/>
      <c r="AA92" s="124"/>
      <c r="AB92" s="124"/>
      <c r="AC92" s="124"/>
      <c r="AD92" s="124"/>
      <c r="AE92" s="124"/>
      <c r="AF92" s="125"/>
    </row>
    <row r="93" spans="1:32" ht="15">
      <c r="A93" s="211">
        <v>39</v>
      </c>
      <c r="B93" s="212">
        <v>2</v>
      </c>
      <c r="L93" s="425" t="s">
        <v>1039</v>
      </c>
      <c r="M93" s="419"/>
      <c r="N93" s="419"/>
      <c r="O93" s="419"/>
      <c r="P93" s="419"/>
      <c r="Q93" s="419"/>
      <c r="R93" s="417"/>
      <c r="S93" s="127"/>
      <c r="T93" s="127"/>
      <c r="V93" s="126"/>
      <c r="W93" s="446" t="s">
        <v>1044</v>
      </c>
      <c r="X93" s="419"/>
      <c r="Y93" s="419"/>
      <c r="Z93" s="419"/>
      <c r="AA93" s="419"/>
      <c r="AB93" s="419"/>
      <c r="AC93" s="417"/>
      <c r="AD93" s="127"/>
      <c r="AE93" s="127"/>
      <c r="AF93" s="166"/>
    </row>
    <row r="94" spans="1:32" ht="15.75" customHeight="1">
      <c r="A94" s="211">
        <v>40</v>
      </c>
      <c r="B94" s="212">
        <v>2</v>
      </c>
      <c r="L94" s="129" t="s">
        <v>976</v>
      </c>
      <c r="M94" s="130" t="s">
        <v>977</v>
      </c>
      <c r="N94" s="131" t="s">
        <v>978</v>
      </c>
      <c r="O94" s="131" t="s">
        <v>979</v>
      </c>
      <c r="P94" s="131" t="s">
        <v>153</v>
      </c>
      <c r="Q94" s="132" t="s">
        <v>980</v>
      </c>
      <c r="R94" s="133" t="s">
        <v>981</v>
      </c>
      <c r="S94" s="174" t="s">
        <v>982</v>
      </c>
      <c r="T94" s="175" t="s">
        <v>1042</v>
      </c>
      <c r="V94" s="126"/>
      <c r="W94" s="129" t="s">
        <v>976</v>
      </c>
      <c r="X94" s="130" t="s">
        <v>977</v>
      </c>
      <c r="Y94" s="131" t="s">
        <v>978</v>
      </c>
      <c r="Z94" s="131" t="s">
        <v>979</v>
      </c>
      <c r="AA94" s="131" t="s">
        <v>153</v>
      </c>
      <c r="AB94" s="132" t="s">
        <v>980</v>
      </c>
      <c r="AC94" s="133" t="s">
        <v>981</v>
      </c>
      <c r="AD94" s="134" t="s">
        <v>982</v>
      </c>
      <c r="AE94" s="157" t="s">
        <v>1046</v>
      </c>
      <c r="AF94" s="167"/>
    </row>
    <row r="95" spans="1:32" ht="15">
      <c r="A95" s="211">
        <v>41</v>
      </c>
      <c r="B95" s="212">
        <v>2</v>
      </c>
      <c r="L95" s="135">
        <v>32</v>
      </c>
      <c r="M95" s="136">
        <v>3000</v>
      </c>
      <c r="N95" s="137">
        <v>93.75</v>
      </c>
      <c r="O95" s="136">
        <v>23</v>
      </c>
      <c r="P95" s="141">
        <v>7.32484076433121E-2</v>
      </c>
      <c r="Q95" s="142">
        <v>69000</v>
      </c>
      <c r="R95" s="139"/>
      <c r="S95" s="176" t="s">
        <v>986</v>
      </c>
      <c r="T95" s="177">
        <v>857</v>
      </c>
      <c r="V95" s="126"/>
      <c r="W95" s="135">
        <v>15</v>
      </c>
      <c r="X95" s="136">
        <v>2200</v>
      </c>
      <c r="Y95" s="137">
        <v>146.66666666666666</v>
      </c>
      <c r="Z95" s="136">
        <v>2</v>
      </c>
      <c r="AA95" s="141">
        <v>0.18181818181818182</v>
      </c>
      <c r="AB95" s="142">
        <v>4400</v>
      </c>
      <c r="AC95" s="139"/>
      <c r="AD95" s="158" t="s">
        <v>986</v>
      </c>
      <c r="AE95" s="159">
        <v>2218</v>
      </c>
      <c r="AF95" s="166"/>
    </row>
    <row r="96" spans="1:32" ht="15">
      <c r="A96" s="211">
        <v>42</v>
      </c>
      <c r="B96" s="212">
        <v>1</v>
      </c>
      <c r="L96" s="135">
        <v>42</v>
      </c>
      <c r="M96" s="136">
        <v>4500</v>
      </c>
      <c r="N96" s="137">
        <v>107.14285714285714</v>
      </c>
      <c r="O96" s="136">
        <v>14</v>
      </c>
      <c r="P96" s="141">
        <v>4.4585987261146494E-2</v>
      </c>
      <c r="Q96" s="142">
        <v>63000</v>
      </c>
      <c r="R96" s="139"/>
      <c r="S96" s="178"/>
      <c r="T96" s="179"/>
      <c r="V96" s="126"/>
      <c r="W96" s="135">
        <v>20</v>
      </c>
      <c r="X96" s="136">
        <v>3000</v>
      </c>
      <c r="Y96" s="137">
        <v>150</v>
      </c>
      <c r="Z96" s="136">
        <v>1</v>
      </c>
      <c r="AA96" s="141">
        <v>9.0909090909090912E-2</v>
      </c>
      <c r="AB96" s="142">
        <v>3000</v>
      </c>
      <c r="AC96" s="139"/>
      <c r="AD96" s="160"/>
      <c r="AE96" s="161"/>
      <c r="AF96" s="166"/>
    </row>
    <row r="97" spans="1:32" ht="15">
      <c r="A97" s="211">
        <v>43</v>
      </c>
      <c r="B97" s="212">
        <v>2</v>
      </c>
      <c r="L97" s="145">
        <v>52</v>
      </c>
      <c r="M97" s="146">
        <v>6000</v>
      </c>
      <c r="N97" s="147">
        <v>115.38461538461539</v>
      </c>
      <c r="O97" s="136">
        <v>14</v>
      </c>
      <c r="P97" s="150">
        <v>4.4585987261146494E-2</v>
      </c>
      <c r="Q97" s="151">
        <v>84000</v>
      </c>
      <c r="R97" s="149"/>
      <c r="S97" s="178" t="s">
        <v>988</v>
      </c>
      <c r="T97" s="180">
        <v>3872500</v>
      </c>
      <c r="V97" s="126"/>
      <c r="W97" s="145">
        <v>25</v>
      </c>
      <c r="X97" s="146">
        <v>4500</v>
      </c>
      <c r="Y97" s="147">
        <v>180</v>
      </c>
      <c r="Z97" s="136">
        <v>1</v>
      </c>
      <c r="AA97" s="150">
        <v>9.0909090909090912E-2</v>
      </c>
      <c r="AB97" s="151">
        <v>4500</v>
      </c>
      <c r="AC97" s="149"/>
      <c r="AD97" s="162" t="s">
        <v>988</v>
      </c>
      <c r="AE97" s="155">
        <v>87500</v>
      </c>
      <c r="AF97" s="166"/>
    </row>
    <row r="98" spans="1:32" ht="15">
      <c r="A98" s="211">
        <v>44</v>
      </c>
      <c r="B98" s="212">
        <v>2</v>
      </c>
      <c r="L98" s="127"/>
      <c r="M98" s="127"/>
      <c r="N98" s="127"/>
      <c r="O98" s="152" t="s">
        <v>990</v>
      </c>
      <c r="P98" s="150">
        <v>0.16242038216560509</v>
      </c>
      <c r="Q98" s="155">
        <v>216000</v>
      </c>
      <c r="R98" s="156">
        <v>5.5777921239509358E-2</v>
      </c>
      <c r="S98" s="127"/>
      <c r="T98" s="127"/>
      <c r="V98" s="126"/>
      <c r="W98" s="127"/>
      <c r="X98" s="127"/>
      <c r="Y98" s="127"/>
      <c r="Z98" s="152" t="s">
        <v>990</v>
      </c>
      <c r="AA98" s="150">
        <v>0.36363636363636365</v>
      </c>
      <c r="AB98" s="155">
        <v>11900</v>
      </c>
      <c r="AC98" s="156">
        <v>0.13600000000000001</v>
      </c>
      <c r="AD98" s="127"/>
      <c r="AE98" s="127"/>
      <c r="AF98" s="166"/>
    </row>
    <row r="99" spans="1:32" ht="13.2">
      <c r="A99" s="211">
        <v>45</v>
      </c>
      <c r="B99" s="212">
        <v>2</v>
      </c>
      <c r="V99" s="126"/>
      <c r="AF99" s="128"/>
    </row>
    <row r="100" spans="1:32" ht="15">
      <c r="A100" s="211">
        <v>46</v>
      </c>
      <c r="B100" s="212">
        <v>1</v>
      </c>
      <c r="V100" s="126"/>
      <c r="W100" s="446" t="s">
        <v>1049</v>
      </c>
      <c r="X100" s="419"/>
      <c r="Y100" s="419"/>
      <c r="Z100" s="419"/>
      <c r="AA100" s="419"/>
      <c r="AB100" s="419"/>
      <c r="AC100" s="417"/>
      <c r="AD100" s="127"/>
      <c r="AE100" s="127"/>
      <c r="AF100" s="128"/>
    </row>
    <row r="101" spans="1:32" ht="15.75" customHeight="1">
      <c r="A101" s="211">
        <v>47</v>
      </c>
      <c r="B101" s="212">
        <v>1</v>
      </c>
      <c r="V101" s="126"/>
      <c r="W101" s="129" t="s">
        <v>976</v>
      </c>
      <c r="X101" s="130" t="s">
        <v>977</v>
      </c>
      <c r="Y101" s="131" t="s">
        <v>978</v>
      </c>
      <c r="Z101" s="131" t="s">
        <v>979</v>
      </c>
      <c r="AA101" s="131" t="s">
        <v>153</v>
      </c>
      <c r="AB101" s="132" t="s">
        <v>980</v>
      </c>
      <c r="AC101" s="133" t="s">
        <v>981</v>
      </c>
      <c r="AD101" s="134" t="s">
        <v>982</v>
      </c>
      <c r="AE101" s="157" t="s">
        <v>1052</v>
      </c>
      <c r="AF101" s="128"/>
    </row>
    <row r="102" spans="1:32" ht="13.2">
      <c r="A102" s="211">
        <v>48</v>
      </c>
      <c r="B102" s="212">
        <v>1</v>
      </c>
      <c r="V102" s="126"/>
      <c r="W102" s="135">
        <v>22</v>
      </c>
      <c r="X102" s="136">
        <v>2500</v>
      </c>
      <c r="Y102" s="137">
        <v>113.63636363636364</v>
      </c>
      <c r="Z102" s="136">
        <v>2</v>
      </c>
      <c r="AA102" s="141">
        <v>2.197802197802198E-2</v>
      </c>
      <c r="AB102" s="142">
        <v>5000</v>
      </c>
      <c r="AC102" s="139"/>
      <c r="AD102" s="158" t="s">
        <v>986</v>
      </c>
      <c r="AE102" s="159">
        <v>1764.59</v>
      </c>
      <c r="AF102" s="128"/>
    </row>
    <row r="103" spans="1:32" ht="13.2">
      <c r="A103" s="211">
        <v>49</v>
      </c>
      <c r="B103" s="212">
        <v>2</v>
      </c>
      <c r="V103" s="126"/>
      <c r="W103" s="135">
        <v>32</v>
      </c>
      <c r="X103" s="136">
        <v>3500</v>
      </c>
      <c r="Y103" s="137">
        <v>109.375</v>
      </c>
      <c r="Z103" s="136">
        <v>11</v>
      </c>
      <c r="AA103" s="141">
        <v>0.12087912087912088</v>
      </c>
      <c r="AB103" s="142">
        <v>38500</v>
      </c>
      <c r="AC103" s="139"/>
      <c r="AD103" s="160"/>
      <c r="AE103" s="161"/>
      <c r="AF103" s="128"/>
    </row>
    <row r="104" spans="1:32" ht="13.2">
      <c r="A104" s="211">
        <v>50</v>
      </c>
      <c r="B104" s="212">
        <v>1</v>
      </c>
      <c r="V104" s="126"/>
      <c r="W104" s="145">
        <v>42</v>
      </c>
      <c r="X104" s="146">
        <v>5000</v>
      </c>
      <c r="Y104" s="147">
        <v>119.04761904761905</v>
      </c>
      <c r="Z104" s="136">
        <v>9</v>
      </c>
      <c r="AA104" s="150">
        <v>9.8901098901098897E-2</v>
      </c>
      <c r="AB104" s="151">
        <v>45000</v>
      </c>
      <c r="AC104" s="149"/>
      <c r="AD104" s="162" t="s">
        <v>988</v>
      </c>
      <c r="AE104" s="155">
        <v>1018599</v>
      </c>
      <c r="AF104" s="128"/>
    </row>
    <row r="105" spans="1:32" ht="15">
      <c r="A105" s="211">
        <v>51</v>
      </c>
      <c r="B105" s="212">
        <v>1</v>
      </c>
      <c r="V105" s="126"/>
      <c r="W105" s="127"/>
      <c r="X105" s="127"/>
      <c r="Y105" s="127"/>
      <c r="Z105" s="152" t="s">
        <v>990</v>
      </c>
      <c r="AA105" s="150">
        <v>0.24175824175824173</v>
      </c>
      <c r="AB105" s="155">
        <v>88500</v>
      </c>
      <c r="AC105" s="156">
        <v>8.6884043671749137E-2</v>
      </c>
      <c r="AD105" s="127"/>
      <c r="AE105" s="127"/>
      <c r="AF105" s="128"/>
    </row>
    <row r="106" spans="1:32" ht="13.2">
      <c r="A106" s="211">
        <v>53</v>
      </c>
      <c r="B106" s="212">
        <v>1</v>
      </c>
      <c r="V106" s="126"/>
      <c r="AF106" s="128"/>
    </row>
    <row r="107" spans="1:32" ht="15">
      <c r="A107" s="211">
        <v>54</v>
      </c>
      <c r="B107" s="212">
        <v>1</v>
      </c>
      <c r="V107" s="126"/>
      <c r="W107" s="446" t="s">
        <v>1054</v>
      </c>
      <c r="X107" s="419"/>
      <c r="Y107" s="419"/>
      <c r="Z107" s="419"/>
      <c r="AA107" s="419"/>
      <c r="AB107" s="419"/>
      <c r="AC107" s="417"/>
      <c r="AD107" s="127"/>
      <c r="AE107" s="127"/>
      <c r="AF107" s="128"/>
    </row>
    <row r="108" spans="1:32" ht="15.75" customHeight="1">
      <c r="A108" s="211">
        <v>55</v>
      </c>
      <c r="B108" s="212">
        <v>2</v>
      </c>
      <c r="V108" s="126"/>
      <c r="W108" s="129" t="s">
        <v>976</v>
      </c>
      <c r="X108" s="130" t="s">
        <v>977</v>
      </c>
      <c r="Y108" s="131" t="s">
        <v>978</v>
      </c>
      <c r="Z108" s="131" t="s">
        <v>979</v>
      </c>
      <c r="AA108" s="131" t="s">
        <v>153</v>
      </c>
      <c r="AB108" s="132" t="s">
        <v>980</v>
      </c>
      <c r="AC108" s="133" t="s">
        <v>981</v>
      </c>
      <c r="AD108" s="134" t="s">
        <v>982</v>
      </c>
      <c r="AE108" s="157" t="s">
        <v>1057</v>
      </c>
      <c r="AF108" s="128"/>
    </row>
    <row r="109" spans="1:32" ht="13.2">
      <c r="A109" s="211">
        <v>59</v>
      </c>
      <c r="B109" s="212">
        <v>2</v>
      </c>
      <c r="V109" s="126"/>
      <c r="W109" s="135">
        <v>20</v>
      </c>
      <c r="X109" s="136">
        <v>4000</v>
      </c>
      <c r="Y109" s="137">
        <v>200</v>
      </c>
      <c r="Z109" s="136">
        <v>3</v>
      </c>
      <c r="AA109" s="141">
        <v>6.1224489795918366E-2</v>
      </c>
      <c r="AB109" s="142">
        <v>12000</v>
      </c>
      <c r="AC109" s="139"/>
      <c r="AD109" s="158" t="s">
        <v>986</v>
      </c>
      <c r="AE109" s="159">
        <v>2569</v>
      </c>
      <c r="AF109" s="128"/>
    </row>
    <row r="110" spans="1:32" ht="13.2">
      <c r="A110" s="211">
        <v>61</v>
      </c>
      <c r="B110" s="212">
        <v>1</v>
      </c>
      <c r="V110" s="126"/>
      <c r="W110" s="135">
        <v>25</v>
      </c>
      <c r="X110" s="136">
        <v>5200</v>
      </c>
      <c r="Y110" s="137">
        <v>208</v>
      </c>
      <c r="Z110" s="136">
        <v>6</v>
      </c>
      <c r="AA110" s="141">
        <v>0.12244897959183673</v>
      </c>
      <c r="AB110" s="142">
        <v>31200</v>
      </c>
      <c r="AC110" s="139"/>
      <c r="AD110" s="160"/>
      <c r="AE110" s="161"/>
      <c r="AF110" s="128"/>
    </row>
    <row r="111" spans="1:32" ht="13.2">
      <c r="A111" s="211">
        <v>65</v>
      </c>
      <c r="B111" s="212">
        <v>1</v>
      </c>
      <c r="V111" s="126"/>
      <c r="W111" s="145">
        <v>30</v>
      </c>
      <c r="X111" s="146">
        <v>7000</v>
      </c>
      <c r="Y111" s="147">
        <v>233.33333333333334</v>
      </c>
      <c r="Z111" s="136">
        <v>2</v>
      </c>
      <c r="AA111" s="150">
        <v>4.0816326530612242E-2</v>
      </c>
      <c r="AB111" s="151">
        <v>14000</v>
      </c>
      <c r="AC111" s="149"/>
      <c r="AD111" s="162" t="s">
        <v>988</v>
      </c>
      <c r="AE111" s="155">
        <v>976401</v>
      </c>
      <c r="AF111" s="128"/>
    </row>
    <row r="112" spans="1:32" ht="15">
      <c r="A112" s="211">
        <v>68</v>
      </c>
      <c r="B112" s="212">
        <v>1</v>
      </c>
      <c r="V112" s="126"/>
      <c r="W112" s="127"/>
      <c r="X112" s="127"/>
      <c r="Y112" s="127"/>
      <c r="Z112" s="152" t="s">
        <v>990</v>
      </c>
      <c r="AA112" s="150">
        <v>0.22448979591836732</v>
      </c>
      <c r="AB112" s="155">
        <v>57200</v>
      </c>
      <c r="AC112" s="156">
        <v>5.8582488137558238E-2</v>
      </c>
      <c r="AD112" s="127"/>
      <c r="AE112" s="127"/>
      <c r="AF112" s="128"/>
    </row>
    <row r="113" spans="1:32" ht="13.2">
      <c r="A113" s="211">
        <v>69</v>
      </c>
      <c r="B113" s="212">
        <v>2</v>
      </c>
      <c r="V113" s="126"/>
      <c r="AF113" s="128"/>
    </row>
    <row r="114" spans="1:32" ht="15">
      <c r="A114" s="211">
        <v>70</v>
      </c>
      <c r="B114" s="212">
        <v>1</v>
      </c>
      <c r="V114" s="126"/>
      <c r="W114" s="446" t="s">
        <v>1059</v>
      </c>
      <c r="X114" s="419"/>
      <c r="Y114" s="419"/>
      <c r="Z114" s="419"/>
      <c r="AA114" s="419"/>
      <c r="AB114" s="419"/>
      <c r="AC114" s="417"/>
      <c r="AD114" s="127"/>
      <c r="AE114" s="127"/>
      <c r="AF114" s="128"/>
    </row>
    <row r="115" spans="1:32" ht="15.75" customHeight="1">
      <c r="A115" s="211">
        <v>74</v>
      </c>
      <c r="B115" s="212">
        <v>1</v>
      </c>
      <c r="V115" s="126"/>
      <c r="W115" s="129" t="s">
        <v>976</v>
      </c>
      <c r="X115" s="130" t="s">
        <v>977</v>
      </c>
      <c r="Y115" s="131" t="s">
        <v>978</v>
      </c>
      <c r="Z115" s="131" t="s">
        <v>979</v>
      </c>
      <c r="AA115" s="131" t="s">
        <v>153</v>
      </c>
      <c r="AB115" s="132" t="s">
        <v>980</v>
      </c>
      <c r="AC115" s="133" t="s">
        <v>981</v>
      </c>
      <c r="AD115" s="134" t="s">
        <v>982</v>
      </c>
      <c r="AE115" s="157" t="s">
        <v>1060</v>
      </c>
      <c r="AF115" s="128"/>
    </row>
    <row r="116" spans="1:32" ht="13.2">
      <c r="A116" s="211">
        <v>77</v>
      </c>
      <c r="B116" s="212">
        <v>1</v>
      </c>
      <c r="V116" s="126"/>
      <c r="W116" s="135">
        <v>25</v>
      </c>
      <c r="X116" s="136">
        <v>3000</v>
      </c>
      <c r="Y116" s="137">
        <v>120</v>
      </c>
      <c r="Z116" s="136">
        <v>2</v>
      </c>
      <c r="AA116" s="141">
        <v>6.0606060606060608E-2</v>
      </c>
      <c r="AB116" s="142">
        <v>6000</v>
      </c>
      <c r="AC116" s="139"/>
      <c r="AD116" s="158" t="s">
        <v>986</v>
      </c>
      <c r="AE116" s="159">
        <v>2457</v>
      </c>
      <c r="AF116" s="128"/>
    </row>
    <row r="117" spans="1:32" ht="13.2">
      <c r="A117" s="214" t="s">
        <v>127</v>
      </c>
      <c r="B117" s="215">
        <v>314</v>
      </c>
      <c r="V117" s="126"/>
      <c r="W117" s="135">
        <v>30</v>
      </c>
      <c r="X117" s="136">
        <v>4000</v>
      </c>
      <c r="Y117" s="137">
        <v>133.33333333333334</v>
      </c>
      <c r="Z117" s="136">
        <v>3</v>
      </c>
      <c r="AA117" s="141">
        <v>9.0909090909090912E-2</v>
      </c>
      <c r="AB117" s="142">
        <v>12000</v>
      </c>
      <c r="AC117" s="139"/>
      <c r="AD117" s="160"/>
      <c r="AE117" s="161"/>
      <c r="AF117" s="128"/>
    </row>
    <row r="118" spans="1:32" ht="13.2">
      <c r="V118" s="126"/>
      <c r="W118" s="145">
        <v>35</v>
      </c>
      <c r="X118" s="146">
        <v>5000</v>
      </c>
      <c r="Y118" s="147">
        <v>142.85714285714286</v>
      </c>
      <c r="Z118" s="136">
        <v>3</v>
      </c>
      <c r="AA118" s="150">
        <v>9.0909090909090912E-2</v>
      </c>
      <c r="AB118" s="151">
        <v>15000</v>
      </c>
      <c r="AC118" s="149"/>
      <c r="AD118" s="162" t="s">
        <v>988</v>
      </c>
      <c r="AE118" s="155">
        <v>265392</v>
      </c>
      <c r="AF118" s="128"/>
    </row>
    <row r="119" spans="1:32" ht="15">
      <c r="V119" s="126"/>
      <c r="W119" s="127"/>
      <c r="X119" s="127"/>
      <c r="Y119" s="127"/>
      <c r="Z119" s="152" t="s">
        <v>990</v>
      </c>
      <c r="AA119" s="150">
        <v>0.24242424242424243</v>
      </c>
      <c r="AB119" s="155">
        <v>33000</v>
      </c>
      <c r="AC119" s="156">
        <v>0.12434436606981371</v>
      </c>
      <c r="AD119" s="127"/>
      <c r="AE119" s="127"/>
      <c r="AF119" s="128"/>
    </row>
    <row r="120" spans="1:32" ht="13.2">
      <c r="V120" s="126"/>
      <c r="AF120" s="128"/>
    </row>
    <row r="121" spans="1:32" ht="15">
      <c r="V121" s="126"/>
      <c r="W121" s="446" t="s">
        <v>1062</v>
      </c>
      <c r="X121" s="419"/>
      <c r="Y121" s="419"/>
      <c r="Z121" s="419"/>
      <c r="AA121" s="419"/>
      <c r="AB121" s="419"/>
      <c r="AC121" s="417"/>
      <c r="AD121" s="127"/>
      <c r="AE121" s="127"/>
      <c r="AF121" s="128"/>
    </row>
    <row r="122" spans="1:32" ht="15.75" customHeight="1">
      <c r="V122" s="126"/>
      <c r="W122" s="129" t="s">
        <v>976</v>
      </c>
      <c r="X122" s="130" t="s">
        <v>977</v>
      </c>
      <c r="Y122" s="131" t="s">
        <v>978</v>
      </c>
      <c r="Z122" s="131" t="s">
        <v>979</v>
      </c>
      <c r="AA122" s="131" t="s">
        <v>153</v>
      </c>
      <c r="AB122" s="132" t="s">
        <v>980</v>
      </c>
      <c r="AC122" s="133" t="s">
        <v>981</v>
      </c>
      <c r="AD122" s="134" t="s">
        <v>982</v>
      </c>
      <c r="AE122" s="157" t="s">
        <v>994</v>
      </c>
      <c r="AF122" s="128"/>
    </row>
    <row r="123" spans="1:32" ht="13.2">
      <c r="V123" s="126"/>
      <c r="W123" s="135">
        <v>20</v>
      </c>
      <c r="X123" s="136">
        <v>3000</v>
      </c>
      <c r="Y123" s="137">
        <v>150</v>
      </c>
      <c r="Z123" s="136">
        <v>2</v>
      </c>
      <c r="AA123" s="141">
        <v>5.7142857142857141E-2</v>
      </c>
      <c r="AB123" s="142">
        <v>6000</v>
      </c>
      <c r="AC123" s="139"/>
      <c r="AD123" s="158" t="s">
        <v>986</v>
      </c>
      <c r="AE123" s="159">
        <v>4025</v>
      </c>
      <c r="AF123" s="128"/>
    </row>
    <row r="124" spans="1:32" ht="13.2">
      <c r="V124" s="126"/>
      <c r="W124" s="135">
        <v>27</v>
      </c>
      <c r="X124" s="136">
        <v>4500</v>
      </c>
      <c r="Y124" s="137">
        <v>166.66666666666666</v>
      </c>
      <c r="Z124" s="136">
        <v>3</v>
      </c>
      <c r="AA124" s="141">
        <v>8.5714285714285715E-2</v>
      </c>
      <c r="AB124" s="142">
        <v>13500</v>
      </c>
      <c r="AC124" s="139"/>
      <c r="AD124" s="160"/>
      <c r="AE124" s="161"/>
      <c r="AF124" s="128"/>
    </row>
    <row r="125" spans="1:32" ht="13.2">
      <c r="V125" s="126"/>
      <c r="W125" s="145">
        <v>34</v>
      </c>
      <c r="X125" s="146">
        <v>6000</v>
      </c>
      <c r="Y125" s="147">
        <v>176.47058823529412</v>
      </c>
      <c r="Z125" s="192">
        <v>6</v>
      </c>
      <c r="AA125" s="150">
        <v>0.17142857142857143</v>
      </c>
      <c r="AB125" s="151">
        <v>36000</v>
      </c>
      <c r="AC125" s="149"/>
      <c r="AD125" s="162" t="s">
        <v>988</v>
      </c>
      <c r="AE125" s="155">
        <v>648142</v>
      </c>
      <c r="AF125" s="128"/>
    </row>
    <row r="126" spans="1:32" ht="15">
      <c r="V126" s="126"/>
      <c r="W126" s="127"/>
      <c r="X126" s="127"/>
      <c r="Y126" s="127"/>
      <c r="Z126" s="201" t="s">
        <v>990</v>
      </c>
      <c r="AA126" s="202">
        <v>0.31428571428571428</v>
      </c>
      <c r="AB126" s="203">
        <v>55500</v>
      </c>
      <c r="AC126" s="204">
        <v>8.5629383684439522E-2</v>
      </c>
      <c r="AD126" s="127"/>
      <c r="AE126" s="127"/>
      <c r="AF126" s="128"/>
    </row>
    <row r="127" spans="1:32" ht="13.2">
      <c r="V127" s="163"/>
      <c r="W127" s="164"/>
      <c r="X127" s="164"/>
      <c r="Y127" s="164"/>
      <c r="Z127" s="164"/>
      <c r="AA127" s="164"/>
      <c r="AB127" s="164"/>
      <c r="AC127" s="164"/>
      <c r="AD127" s="164"/>
      <c r="AE127" s="164"/>
      <c r="AF127" s="165"/>
    </row>
  </sheetData>
  <mergeCells count="25">
    <mergeCell ref="X5:Y5"/>
    <mergeCell ref="X37:Y37"/>
    <mergeCell ref="A4:B4"/>
    <mergeCell ref="N4:O4"/>
    <mergeCell ref="Z15:AF15"/>
    <mergeCell ref="P22:V22"/>
    <mergeCell ref="Z22:AF22"/>
    <mergeCell ref="P29:V29"/>
    <mergeCell ref="A34:G34"/>
    <mergeCell ref="A41:G41"/>
    <mergeCell ref="A55:B55"/>
    <mergeCell ref="N55:O55"/>
    <mergeCell ref="Z55:AF55"/>
    <mergeCell ref="D56:J56"/>
    <mergeCell ref="Z62:AF62"/>
    <mergeCell ref="D63:J63"/>
    <mergeCell ref="W114:AC114"/>
    <mergeCell ref="W121:AC121"/>
    <mergeCell ref="D70:J70"/>
    <mergeCell ref="Q72:W72"/>
    <mergeCell ref="Q79:W79"/>
    <mergeCell ref="L93:R93"/>
    <mergeCell ref="W93:AC93"/>
    <mergeCell ref="W100:AC100"/>
    <mergeCell ref="W107:AC107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00FF"/>
    <outlinePr summaryBelow="0" summaryRight="0"/>
  </sheetPr>
  <dimension ref="A1:AL143"/>
  <sheetViews>
    <sheetView workbookViewId="0">
      <selection sqref="A1:B1"/>
    </sheetView>
  </sheetViews>
  <sheetFormatPr defaultColWidth="12.6640625" defaultRowHeight="15.75" customHeight="1"/>
  <sheetData>
    <row r="1" spans="1:38" ht="13.8">
      <c r="A1" s="435" t="s">
        <v>1233</v>
      </c>
      <c r="B1" s="428"/>
      <c r="N1" s="435" t="s">
        <v>1248</v>
      </c>
      <c r="O1" s="428"/>
      <c r="AB1" s="435" t="s">
        <v>1275</v>
      </c>
      <c r="AC1" s="428"/>
      <c r="AE1" s="5" t="s">
        <v>1276</v>
      </c>
    </row>
    <row r="2" spans="1:38" ht="15.75" customHeight="1">
      <c r="A2" s="209" t="s">
        <v>1123</v>
      </c>
      <c r="B2" s="210" t="s">
        <v>1065</v>
      </c>
      <c r="N2" s="209" t="s">
        <v>1123</v>
      </c>
      <c r="O2" s="210" t="s">
        <v>1065</v>
      </c>
      <c r="AB2" s="209" t="s">
        <v>1123</v>
      </c>
      <c r="AC2" s="210" t="s">
        <v>1065</v>
      </c>
      <c r="AE2" s="430" t="s">
        <v>1277</v>
      </c>
      <c r="AF2" s="419"/>
      <c r="AG2" s="419"/>
      <c r="AH2" s="419"/>
      <c r="AI2" s="419"/>
      <c r="AJ2" s="417"/>
      <c r="AL2" s="5"/>
    </row>
    <row r="3" spans="1:38" ht="15.75" customHeight="1">
      <c r="A3" s="211">
        <v>1</v>
      </c>
      <c r="B3" s="212">
        <v>22</v>
      </c>
      <c r="D3" s="443" t="s">
        <v>1136</v>
      </c>
      <c r="E3" s="419"/>
      <c r="F3" s="419"/>
      <c r="G3" s="419"/>
      <c r="H3" s="419"/>
      <c r="I3" s="419"/>
      <c r="J3" s="417"/>
      <c r="N3" s="211">
        <v>1</v>
      </c>
      <c r="O3" s="212">
        <v>11</v>
      </c>
      <c r="Q3" s="423" t="s">
        <v>1134</v>
      </c>
      <c r="R3" s="419"/>
      <c r="S3" s="419"/>
      <c r="T3" s="419"/>
      <c r="U3" s="419"/>
      <c r="V3" s="419"/>
      <c r="W3" s="417"/>
      <c r="AB3" s="211">
        <v>1</v>
      </c>
      <c r="AC3" s="212">
        <v>1</v>
      </c>
      <c r="AE3" s="227">
        <v>2</v>
      </c>
      <c r="AF3" s="247">
        <v>1800</v>
      </c>
      <c r="AG3" s="248">
        <v>900</v>
      </c>
      <c r="AH3" s="228">
        <v>1</v>
      </c>
      <c r="AI3" s="249">
        <v>0.2</v>
      </c>
      <c r="AJ3" s="250">
        <v>1000</v>
      </c>
      <c r="AK3" s="174" t="s">
        <v>986</v>
      </c>
      <c r="AL3" s="175">
        <v>4024</v>
      </c>
    </row>
    <row r="4" spans="1:38" ht="15.75" customHeight="1">
      <c r="A4" s="211">
        <v>2</v>
      </c>
      <c r="B4" s="212">
        <v>7</v>
      </c>
      <c r="D4" s="371" t="s">
        <v>976</v>
      </c>
      <c r="E4" s="372" t="s">
        <v>977</v>
      </c>
      <c r="F4" s="372" t="s">
        <v>978</v>
      </c>
      <c r="G4" s="372" t="s">
        <v>979</v>
      </c>
      <c r="H4" s="372" t="s">
        <v>153</v>
      </c>
      <c r="I4" s="373" t="s">
        <v>980</v>
      </c>
      <c r="J4" s="374" t="s">
        <v>981</v>
      </c>
      <c r="K4" s="289" t="s">
        <v>982</v>
      </c>
      <c r="L4" s="316" t="s">
        <v>1250</v>
      </c>
      <c r="N4" s="211">
        <v>2</v>
      </c>
      <c r="O4" s="212">
        <v>16</v>
      </c>
      <c r="Q4" s="227" t="s">
        <v>976</v>
      </c>
      <c r="R4" s="227" t="s">
        <v>977</v>
      </c>
      <c r="S4" s="228" t="s">
        <v>978</v>
      </c>
      <c r="T4" s="228" t="s">
        <v>979</v>
      </c>
      <c r="U4" s="227" t="s">
        <v>153</v>
      </c>
      <c r="V4" s="97" t="s">
        <v>980</v>
      </c>
      <c r="W4" s="261" t="s">
        <v>981</v>
      </c>
      <c r="X4" s="174" t="s">
        <v>982</v>
      </c>
      <c r="Y4" s="175" t="s">
        <v>1031</v>
      </c>
      <c r="AB4" s="211">
        <v>7</v>
      </c>
      <c r="AC4" s="212">
        <v>1</v>
      </c>
      <c r="AE4" s="251">
        <v>3</v>
      </c>
      <c r="AF4" s="252">
        <v>3600</v>
      </c>
      <c r="AG4" s="253">
        <v>1200</v>
      </c>
      <c r="AH4" s="251">
        <v>2</v>
      </c>
      <c r="AI4" s="254">
        <v>0.4</v>
      </c>
      <c r="AJ4" s="255">
        <v>4500</v>
      </c>
      <c r="AK4" s="176"/>
      <c r="AL4" s="179"/>
    </row>
    <row r="5" spans="1:38" ht="13.2">
      <c r="A5" s="211">
        <v>3</v>
      </c>
      <c r="B5" s="212">
        <v>12</v>
      </c>
      <c r="D5" s="377"/>
      <c r="E5" s="378">
        <v>1800</v>
      </c>
      <c r="F5" s="381" t="e">
        <f t="shared" ref="F5:F7" si="0">E5/D5</f>
        <v>#DIV/0!</v>
      </c>
      <c r="G5" s="378"/>
      <c r="H5" s="382">
        <f t="shared" ref="H5:H7" si="1">G5/85</f>
        <v>0</v>
      </c>
      <c r="I5" s="379">
        <f t="shared" ref="I5:I7" si="2">G5*E5</f>
        <v>0</v>
      </c>
      <c r="J5" s="380"/>
      <c r="K5" s="140" t="s">
        <v>986</v>
      </c>
      <c r="L5" s="86">
        <v>1000</v>
      </c>
      <c r="N5" s="211">
        <v>3</v>
      </c>
      <c r="O5" s="212">
        <v>16</v>
      </c>
      <c r="Q5" s="302">
        <v>10</v>
      </c>
      <c r="R5" s="303">
        <v>2000</v>
      </c>
      <c r="S5" s="304">
        <f t="shared" ref="S5:S7" si="3">R5/Q5</f>
        <v>200</v>
      </c>
      <c r="T5" s="303">
        <v>4</v>
      </c>
      <c r="U5" s="305">
        <f t="shared" ref="U5:U7" si="4">T5/$B$59</f>
        <v>2</v>
      </c>
      <c r="V5" s="291">
        <f t="shared" ref="V5:V7" si="5">R5*T5</f>
        <v>8000</v>
      </c>
      <c r="W5" s="306"/>
      <c r="X5" s="176" t="s">
        <v>986</v>
      </c>
      <c r="Y5" s="177">
        <v>1450</v>
      </c>
      <c r="AB5" s="211">
        <v>12</v>
      </c>
      <c r="AC5" s="212">
        <v>1</v>
      </c>
      <c r="AE5" s="251"/>
      <c r="AF5" s="252"/>
      <c r="AG5" s="253"/>
      <c r="AH5" s="251"/>
      <c r="AI5" s="254">
        <v>0</v>
      </c>
      <c r="AJ5" s="255">
        <v>0</v>
      </c>
      <c r="AK5" s="178" t="s">
        <v>988</v>
      </c>
      <c r="AL5" s="180">
        <v>34170</v>
      </c>
    </row>
    <row r="6" spans="1:38" ht="13.2">
      <c r="A6" s="211">
        <v>4</v>
      </c>
      <c r="B6" s="212">
        <v>17</v>
      </c>
      <c r="D6" s="377"/>
      <c r="E6" s="378">
        <v>2300</v>
      </c>
      <c r="F6" s="381" t="e">
        <f t="shared" si="0"/>
        <v>#DIV/0!</v>
      </c>
      <c r="G6" s="378"/>
      <c r="H6" s="382">
        <f t="shared" si="1"/>
        <v>0</v>
      </c>
      <c r="I6" s="379">
        <f t="shared" si="2"/>
        <v>0</v>
      </c>
      <c r="J6" s="380"/>
      <c r="K6" s="3"/>
      <c r="L6" s="144"/>
      <c r="N6" s="211">
        <v>4</v>
      </c>
      <c r="O6" s="212">
        <v>10</v>
      </c>
      <c r="Q6" s="302">
        <v>15</v>
      </c>
      <c r="R6" s="303">
        <v>3400</v>
      </c>
      <c r="S6" s="304">
        <f t="shared" si="3"/>
        <v>226.66666666666666</v>
      </c>
      <c r="T6" s="303">
        <v>2</v>
      </c>
      <c r="U6" s="305">
        <f t="shared" si="4"/>
        <v>1</v>
      </c>
      <c r="V6" s="291">
        <f t="shared" si="5"/>
        <v>6800</v>
      </c>
      <c r="W6" s="307"/>
      <c r="X6" s="178"/>
      <c r="Y6" s="179"/>
      <c r="AB6" s="211">
        <v>23</v>
      </c>
      <c r="AC6" s="212">
        <v>1</v>
      </c>
      <c r="AE6" s="256"/>
      <c r="AF6" s="251"/>
      <c r="AG6" s="251"/>
      <c r="AH6" s="256" t="s">
        <v>1047</v>
      </c>
      <c r="AI6" s="254">
        <v>0.60000000000000009</v>
      </c>
      <c r="AJ6" s="257">
        <v>5500</v>
      </c>
      <c r="AK6" s="178" t="s">
        <v>981</v>
      </c>
      <c r="AL6" s="258">
        <v>0.16095990635059995</v>
      </c>
    </row>
    <row r="7" spans="1:38" ht="13.2">
      <c r="A7" s="211">
        <v>5</v>
      </c>
      <c r="B7" s="212">
        <v>11</v>
      </c>
      <c r="D7" s="377"/>
      <c r="E7" s="378">
        <v>3200</v>
      </c>
      <c r="F7" s="381" t="e">
        <f t="shared" si="0"/>
        <v>#DIV/0!</v>
      </c>
      <c r="G7" s="378"/>
      <c r="H7" s="382">
        <f t="shared" si="1"/>
        <v>0</v>
      </c>
      <c r="I7" s="379">
        <f t="shared" si="2"/>
        <v>0</v>
      </c>
      <c r="J7" s="385"/>
      <c r="K7" s="3" t="s">
        <v>988</v>
      </c>
      <c r="L7" s="143">
        <v>2740000</v>
      </c>
      <c r="N7" s="211">
        <v>5</v>
      </c>
      <c r="O7" s="212">
        <v>11</v>
      </c>
      <c r="Q7" s="302">
        <v>20</v>
      </c>
      <c r="R7" s="303">
        <v>5000</v>
      </c>
      <c r="S7" s="304">
        <f t="shared" si="3"/>
        <v>250</v>
      </c>
      <c r="T7" s="303">
        <v>2</v>
      </c>
      <c r="U7" s="305">
        <f t="shared" si="4"/>
        <v>1</v>
      </c>
      <c r="V7" s="291">
        <f t="shared" si="5"/>
        <v>10000</v>
      </c>
      <c r="W7" s="308"/>
      <c r="X7" s="178" t="s">
        <v>988</v>
      </c>
      <c r="Y7" s="180">
        <v>1390000</v>
      </c>
      <c r="AB7" s="211">
        <v>26</v>
      </c>
      <c r="AC7" s="212">
        <v>1</v>
      </c>
      <c r="AE7" s="259"/>
      <c r="AF7" s="259"/>
      <c r="AG7" s="259"/>
      <c r="AH7" s="260" t="s">
        <v>1047</v>
      </c>
      <c r="AI7" s="254">
        <f t="shared" ref="AI7:AJ7" si="6">SUM(AI4:AI6)</f>
        <v>1</v>
      </c>
      <c r="AJ7" s="257">
        <f t="shared" si="6"/>
        <v>10000</v>
      </c>
      <c r="AK7" s="261" t="s">
        <v>981</v>
      </c>
      <c r="AL7" s="262">
        <f>AJ7/AL6</f>
        <v>62127.272727272721</v>
      </c>
    </row>
    <row r="8" spans="1:38" ht="13.2">
      <c r="A8" s="211">
        <v>6</v>
      </c>
      <c r="B8" s="212">
        <v>6</v>
      </c>
      <c r="D8" s="386"/>
      <c r="E8" s="386"/>
      <c r="F8" s="387"/>
      <c r="G8" s="388" t="s">
        <v>990</v>
      </c>
      <c r="H8" s="382">
        <f t="shared" ref="H8:I8" si="7">SUM(H5:H7)</f>
        <v>0</v>
      </c>
      <c r="I8" s="379">
        <f t="shared" si="7"/>
        <v>0</v>
      </c>
      <c r="J8" s="389"/>
      <c r="N8" s="211">
        <v>6</v>
      </c>
      <c r="O8" s="212">
        <v>10</v>
      </c>
      <c r="T8" s="289" t="s">
        <v>990</v>
      </c>
      <c r="U8" s="290">
        <f t="shared" ref="U8:V8" si="8">SUM(U5:U7)</f>
        <v>4</v>
      </c>
      <c r="V8" s="291">
        <f t="shared" si="8"/>
        <v>24800</v>
      </c>
      <c r="W8" s="309"/>
      <c r="AB8" s="214" t="s">
        <v>127</v>
      </c>
      <c r="AC8" s="215">
        <v>5</v>
      </c>
    </row>
    <row r="9" spans="1:38" ht="13.2">
      <c r="A9" s="211">
        <v>7</v>
      </c>
      <c r="B9" s="212">
        <v>10</v>
      </c>
      <c r="D9" s="390"/>
      <c r="E9" s="390"/>
      <c r="F9" s="390"/>
      <c r="G9" s="390"/>
      <c r="H9" s="390"/>
      <c r="I9" s="390"/>
      <c r="J9" s="390"/>
      <c r="N9" s="211">
        <v>7</v>
      </c>
      <c r="O9" s="212">
        <v>9</v>
      </c>
      <c r="AE9" s="263"/>
      <c r="AF9" s="263"/>
      <c r="AG9" s="263"/>
      <c r="AH9" s="263"/>
      <c r="AI9" s="263"/>
      <c r="AJ9" s="263"/>
      <c r="AK9" s="263"/>
      <c r="AL9" s="263"/>
    </row>
    <row r="10" spans="1:38" ht="15.75" customHeight="1">
      <c r="A10" s="211">
        <v>8</v>
      </c>
      <c r="B10" s="212">
        <v>7</v>
      </c>
      <c r="D10" s="443" t="s">
        <v>1141</v>
      </c>
      <c r="E10" s="419"/>
      <c r="F10" s="419"/>
      <c r="G10" s="419"/>
      <c r="H10" s="419"/>
      <c r="I10" s="419"/>
      <c r="J10" s="417"/>
      <c r="N10" s="211">
        <v>8</v>
      </c>
      <c r="O10" s="212">
        <v>6</v>
      </c>
      <c r="AE10" s="244"/>
      <c r="AF10" s="244"/>
      <c r="AG10" s="264"/>
      <c r="AH10" s="264"/>
      <c r="AI10" s="244"/>
      <c r="AJ10" s="244"/>
      <c r="AK10" s="265"/>
      <c r="AL10" s="266"/>
    </row>
    <row r="11" spans="1:38" ht="13.8">
      <c r="A11" s="211">
        <v>9</v>
      </c>
      <c r="B11" s="212">
        <v>9</v>
      </c>
      <c r="D11" s="371" t="s">
        <v>976</v>
      </c>
      <c r="E11" s="372" t="s">
        <v>977</v>
      </c>
      <c r="F11" s="372" t="s">
        <v>978</v>
      </c>
      <c r="G11" s="372" t="s">
        <v>979</v>
      </c>
      <c r="H11" s="372" t="s">
        <v>153</v>
      </c>
      <c r="I11" s="373" t="s">
        <v>980</v>
      </c>
      <c r="J11" s="374" t="s">
        <v>981</v>
      </c>
      <c r="N11" s="211">
        <v>9</v>
      </c>
      <c r="O11" s="212">
        <v>5</v>
      </c>
      <c r="Q11" s="423" t="s">
        <v>1139</v>
      </c>
      <c r="R11" s="419"/>
      <c r="S11" s="419"/>
      <c r="T11" s="419"/>
      <c r="U11" s="419"/>
      <c r="V11" s="419"/>
      <c r="W11" s="417"/>
      <c r="AE11" s="212"/>
      <c r="AF11" s="267"/>
      <c r="AG11" s="268"/>
      <c r="AH11" s="212"/>
      <c r="AI11" s="269"/>
      <c r="AJ11" s="267"/>
      <c r="AK11" s="270"/>
      <c r="AL11" s="263"/>
    </row>
    <row r="12" spans="1:38" ht="26.4">
      <c r="A12" s="211">
        <v>10</v>
      </c>
      <c r="B12" s="212">
        <v>6</v>
      </c>
      <c r="D12" s="377"/>
      <c r="E12" s="378">
        <v>1700</v>
      </c>
      <c r="F12" s="381" t="e">
        <f t="shared" ref="F12:F14" si="9">E12/D12</f>
        <v>#DIV/0!</v>
      </c>
      <c r="G12" s="378"/>
      <c r="H12" s="382">
        <f t="shared" ref="H12:H14" si="10">G12/85</f>
        <v>0</v>
      </c>
      <c r="I12" s="379">
        <f t="shared" ref="I12:I14" si="11">G12*E12</f>
        <v>0</v>
      </c>
      <c r="J12" s="380"/>
      <c r="N12" s="211">
        <v>10</v>
      </c>
      <c r="O12" s="212">
        <v>8</v>
      </c>
      <c r="Q12" s="227" t="s">
        <v>976</v>
      </c>
      <c r="R12" s="227" t="s">
        <v>977</v>
      </c>
      <c r="S12" s="228" t="s">
        <v>978</v>
      </c>
      <c r="T12" s="228" t="s">
        <v>979</v>
      </c>
      <c r="U12" s="227" t="s">
        <v>153</v>
      </c>
      <c r="V12" s="97" t="s">
        <v>980</v>
      </c>
      <c r="W12" s="261" t="s">
        <v>981</v>
      </c>
      <c r="AE12" s="212"/>
      <c r="AF12" s="267"/>
      <c r="AG12" s="268"/>
      <c r="AH12" s="212"/>
      <c r="AI12" s="269"/>
      <c r="AJ12" s="267"/>
      <c r="AK12" s="271"/>
      <c r="AL12" s="272"/>
    </row>
    <row r="13" spans="1:38" ht="13.2">
      <c r="A13" s="211">
        <v>11</v>
      </c>
      <c r="B13" s="212">
        <v>5</v>
      </c>
      <c r="D13" s="377"/>
      <c r="E13" s="378">
        <v>2500</v>
      </c>
      <c r="F13" s="381" t="e">
        <f t="shared" si="9"/>
        <v>#DIV/0!</v>
      </c>
      <c r="G13" s="378"/>
      <c r="H13" s="382">
        <f t="shared" si="10"/>
        <v>0</v>
      </c>
      <c r="I13" s="379">
        <f t="shared" si="11"/>
        <v>0</v>
      </c>
      <c r="J13" s="380"/>
      <c r="N13" s="211">
        <v>11</v>
      </c>
      <c r="O13" s="212">
        <v>2</v>
      </c>
      <c r="Q13" s="302">
        <v>10</v>
      </c>
      <c r="R13" s="303">
        <v>2000</v>
      </c>
      <c r="S13" s="304">
        <f t="shared" ref="S13:S15" si="12">R13/Q13</f>
        <v>200</v>
      </c>
      <c r="T13" s="303">
        <v>4</v>
      </c>
      <c r="U13" s="305">
        <f t="shared" ref="U13:U15" si="13">T13/$B$59</f>
        <v>2</v>
      </c>
      <c r="V13" s="291">
        <f t="shared" ref="V13:V15" si="14">R13*T13</f>
        <v>8000</v>
      </c>
      <c r="W13" s="306"/>
      <c r="AE13" s="212"/>
      <c r="AF13" s="267"/>
      <c r="AG13" s="268"/>
      <c r="AH13" s="212"/>
      <c r="AI13" s="269"/>
      <c r="AJ13" s="267"/>
      <c r="AK13" s="271"/>
      <c r="AL13" s="273"/>
    </row>
    <row r="14" spans="1:38" ht="13.2">
      <c r="A14" s="211">
        <v>12</v>
      </c>
      <c r="B14" s="212">
        <v>12</v>
      </c>
      <c r="D14" s="377"/>
      <c r="E14" s="378">
        <v>4000</v>
      </c>
      <c r="F14" s="381" t="e">
        <f t="shared" si="9"/>
        <v>#DIV/0!</v>
      </c>
      <c r="G14" s="378"/>
      <c r="H14" s="382">
        <f t="shared" si="10"/>
        <v>0</v>
      </c>
      <c r="I14" s="379">
        <f t="shared" si="11"/>
        <v>0</v>
      </c>
      <c r="J14" s="385"/>
      <c r="N14" s="211">
        <v>12</v>
      </c>
      <c r="O14" s="212">
        <v>4</v>
      </c>
      <c r="Q14" s="302">
        <v>15</v>
      </c>
      <c r="R14" s="303">
        <v>3400</v>
      </c>
      <c r="S14" s="304">
        <f t="shared" si="12"/>
        <v>226.66666666666666</v>
      </c>
      <c r="T14" s="303">
        <v>2</v>
      </c>
      <c r="U14" s="305">
        <f t="shared" si="13"/>
        <v>1</v>
      </c>
      <c r="V14" s="291">
        <f t="shared" si="14"/>
        <v>6800</v>
      </c>
      <c r="W14" s="307"/>
      <c r="AE14" s="244"/>
      <c r="AF14" s="244"/>
      <c r="AG14" s="244"/>
      <c r="AH14" s="274"/>
      <c r="AI14" s="269"/>
      <c r="AJ14" s="275"/>
      <c r="AK14" s="265"/>
      <c r="AL14" s="276"/>
    </row>
    <row r="15" spans="1:38" ht="13.2">
      <c r="A15" s="211">
        <v>13</v>
      </c>
      <c r="B15" s="212">
        <v>8</v>
      </c>
      <c r="D15" s="386"/>
      <c r="E15" s="386"/>
      <c r="F15" s="387"/>
      <c r="G15" s="388" t="s">
        <v>990</v>
      </c>
      <c r="H15" s="382">
        <f t="shared" ref="H15:I15" si="15">SUM(H12:H14)</f>
        <v>0</v>
      </c>
      <c r="I15" s="379">
        <f t="shared" si="15"/>
        <v>0</v>
      </c>
      <c r="J15" s="389"/>
      <c r="N15" s="211">
        <v>13</v>
      </c>
      <c r="O15" s="212">
        <v>9</v>
      </c>
      <c r="Q15" s="302">
        <v>20</v>
      </c>
      <c r="R15" s="303">
        <v>5000</v>
      </c>
      <c r="S15" s="304">
        <f t="shared" si="12"/>
        <v>250</v>
      </c>
      <c r="T15" s="303">
        <v>2</v>
      </c>
      <c r="U15" s="305">
        <f t="shared" si="13"/>
        <v>1</v>
      </c>
      <c r="V15" s="291">
        <f t="shared" si="14"/>
        <v>10000</v>
      </c>
      <c r="W15" s="308"/>
      <c r="AE15" s="263"/>
      <c r="AF15" s="263"/>
      <c r="AG15" s="263"/>
      <c r="AH15" s="263"/>
      <c r="AI15" s="263"/>
      <c r="AJ15" s="263"/>
      <c r="AK15" s="263"/>
      <c r="AL15" s="263"/>
    </row>
    <row r="16" spans="1:38" ht="13.2">
      <c r="A16" s="211">
        <v>14</v>
      </c>
      <c r="B16" s="212">
        <v>6</v>
      </c>
      <c r="N16" s="211">
        <v>14</v>
      </c>
      <c r="O16" s="212">
        <v>3</v>
      </c>
      <c r="T16" s="289" t="s">
        <v>990</v>
      </c>
      <c r="U16" s="290">
        <f t="shared" ref="U16:V16" si="16">SUM(U13:U15)</f>
        <v>4</v>
      </c>
      <c r="V16" s="291">
        <f t="shared" si="16"/>
        <v>24800</v>
      </c>
      <c r="W16" s="309"/>
      <c r="AE16" s="263"/>
      <c r="AF16" s="263"/>
      <c r="AG16" s="263"/>
      <c r="AH16" s="263"/>
      <c r="AI16" s="263"/>
      <c r="AJ16" s="263"/>
      <c r="AK16" s="263"/>
      <c r="AL16" s="263"/>
    </row>
    <row r="17" spans="1:38" ht="13.2">
      <c r="A17" s="211">
        <v>15</v>
      </c>
      <c r="B17" s="212">
        <v>2</v>
      </c>
      <c r="N17" s="211">
        <v>15</v>
      </c>
      <c r="O17" s="212">
        <v>5</v>
      </c>
      <c r="AE17" s="263"/>
      <c r="AF17" s="263"/>
      <c r="AG17" s="263"/>
      <c r="AH17" s="263"/>
      <c r="AI17" s="263"/>
      <c r="AJ17" s="263"/>
      <c r="AK17" s="263"/>
      <c r="AL17" s="263"/>
    </row>
    <row r="18" spans="1:38" ht="13.2">
      <c r="A18" s="211">
        <v>16</v>
      </c>
      <c r="B18" s="212">
        <v>2</v>
      </c>
      <c r="N18" s="211">
        <v>16</v>
      </c>
      <c r="O18" s="212">
        <v>3</v>
      </c>
      <c r="AE18" s="263"/>
      <c r="AF18" s="263"/>
      <c r="AG18" s="263"/>
      <c r="AH18" s="263"/>
      <c r="AI18" s="263"/>
      <c r="AJ18" s="263"/>
      <c r="AK18" s="263"/>
      <c r="AL18" s="263"/>
    </row>
    <row r="19" spans="1:38" ht="13.2">
      <c r="A19" s="211">
        <v>17</v>
      </c>
      <c r="B19" s="212">
        <v>3</v>
      </c>
      <c r="N19" s="211">
        <v>17</v>
      </c>
      <c r="O19" s="212">
        <v>3</v>
      </c>
      <c r="AE19" s="263"/>
      <c r="AF19" s="263"/>
      <c r="AG19" s="263"/>
      <c r="AH19" s="263"/>
      <c r="AI19" s="263"/>
      <c r="AJ19" s="263"/>
      <c r="AK19" s="263"/>
      <c r="AL19" s="263"/>
    </row>
    <row r="20" spans="1:38" ht="13.2">
      <c r="A20" s="211">
        <v>18</v>
      </c>
      <c r="B20" s="212">
        <v>4</v>
      </c>
      <c r="N20" s="211">
        <v>18</v>
      </c>
      <c r="O20" s="212">
        <v>5</v>
      </c>
      <c r="AE20" s="212"/>
      <c r="AF20" s="267"/>
      <c r="AG20" s="263"/>
      <c r="AH20" s="263"/>
      <c r="AI20" s="263"/>
      <c r="AJ20" s="263"/>
      <c r="AK20" s="263"/>
      <c r="AL20" s="263"/>
    </row>
    <row r="21" spans="1:38" ht="13.2">
      <c r="A21" s="211">
        <v>19</v>
      </c>
      <c r="B21" s="212">
        <v>4</v>
      </c>
      <c r="N21" s="211">
        <v>19</v>
      </c>
      <c r="O21" s="212">
        <v>4</v>
      </c>
      <c r="AE21" s="212"/>
      <c r="AF21" s="267"/>
      <c r="AG21" s="263"/>
      <c r="AH21" s="263"/>
      <c r="AI21" s="263"/>
      <c r="AJ21" s="263"/>
      <c r="AK21" s="263"/>
      <c r="AL21" s="263"/>
    </row>
    <row r="22" spans="1:38" ht="13.2">
      <c r="A22" s="211">
        <v>20</v>
      </c>
      <c r="B22" s="212">
        <v>5</v>
      </c>
      <c r="N22" s="211">
        <v>20</v>
      </c>
      <c r="O22" s="212">
        <v>3</v>
      </c>
      <c r="AE22" s="263"/>
      <c r="AF22" s="263"/>
      <c r="AG22" s="263"/>
      <c r="AH22" s="263"/>
      <c r="AI22" s="263"/>
      <c r="AJ22" s="263"/>
      <c r="AK22" s="263"/>
      <c r="AL22" s="263"/>
    </row>
    <row r="23" spans="1:38" ht="13.2">
      <c r="A23" s="211">
        <v>21</v>
      </c>
      <c r="B23" s="212">
        <v>2</v>
      </c>
      <c r="N23" s="211">
        <v>21</v>
      </c>
      <c r="O23" s="212">
        <v>4</v>
      </c>
      <c r="AE23" s="263"/>
      <c r="AF23" s="263"/>
      <c r="AG23" s="263"/>
      <c r="AH23" s="263"/>
      <c r="AI23" s="263"/>
      <c r="AJ23" s="263"/>
      <c r="AK23" s="263"/>
      <c r="AL23" s="263"/>
    </row>
    <row r="24" spans="1:38" ht="13.2">
      <c r="A24" s="211">
        <v>22</v>
      </c>
      <c r="B24" s="212">
        <v>6</v>
      </c>
      <c r="N24" s="211">
        <v>22</v>
      </c>
      <c r="O24" s="212">
        <v>2</v>
      </c>
      <c r="AE24" s="263"/>
      <c r="AF24" s="263"/>
      <c r="AG24" s="263"/>
      <c r="AH24" s="263"/>
      <c r="AI24" s="263"/>
      <c r="AJ24" s="263"/>
      <c r="AK24" s="263"/>
      <c r="AL24" s="263"/>
    </row>
    <row r="25" spans="1:38" ht="13.2">
      <c r="A25" s="211">
        <v>23</v>
      </c>
      <c r="B25" s="212">
        <v>6</v>
      </c>
      <c r="N25" s="211">
        <v>23</v>
      </c>
      <c r="O25" s="212">
        <v>3</v>
      </c>
      <c r="W25" s="5" t="s">
        <v>1278</v>
      </c>
      <c r="AE25" s="263"/>
      <c r="AF25" s="263"/>
      <c r="AG25" s="263"/>
      <c r="AH25" s="263"/>
      <c r="AI25" s="263"/>
      <c r="AJ25" s="263"/>
      <c r="AK25" s="263"/>
      <c r="AL25" s="263"/>
    </row>
    <row r="26" spans="1:38" ht="13.2">
      <c r="A26" s="211">
        <v>24</v>
      </c>
      <c r="B26" s="212">
        <v>7</v>
      </c>
      <c r="J26" s="5" t="s">
        <v>1278</v>
      </c>
      <c r="N26" s="211">
        <v>24</v>
      </c>
      <c r="O26" s="212">
        <v>2</v>
      </c>
    </row>
    <row r="27" spans="1:38" ht="13.2">
      <c r="A27" s="211">
        <v>25</v>
      </c>
      <c r="B27" s="212">
        <v>6</v>
      </c>
      <c r="N27" s="211">
        <v>27</v>
      </c>
      <c r="O27" s="212">
        <v>1</v>
      </c>
    </row>
    <row r="28" spans="1:38" ht="13.2">
      <c r="A28" s="211">
        <v>26</v>
      </c>
      <c r="B28" s="212">
        <v>3</v>
      </c>
      <c r="N28" s="211">
        <v>28</v>
      </c>
      <c r="O28" s="212">
        <v>1</v>
      </c>
    </row>
    <row r="29" spans="1:38" ht="13.2">
      <c r="A29" s="211">
        <v>28</v>
      </c>
      <c r="B29" s="212">
        <v>6</v>
      </c>
      <c r="N29" s="211">
        <v>29</v>
      </c>
      <c r="O29" s="212">
        <v>2</v>
      </c>
    </row>
    <row r="30" spans="1:38" ht="13.2">
      <c r="A30" s="211">
        <v>29</v>
      </c>
      <c r="B30" s="212">
        <v>5</v>
      </c>
      <c r="N30" s="211">
        <v>30</v>
      </c>
      <c r="O30" s="212">
        <v>3</v>
      </c>
    </row>
    <row r="31" spans="1:38" ht="13.2">
      <c r="A31" s="211">
        <v>30</v>
      </c>
      <c r="B31" s="212">
        <v>2</v>
      </c>
      <c r="N31" s="211">
        <v>31</v>
      </c>
      <c r="O31" s="212">
        <v>1</v>
      </c>
    </row>
    <row r="32" spans="1:38" ht="13.2">
      <c r="A32" s="211">
        <v>31</v>
      </c>
      <c r="B32" s="212">
        <v>2</v>
      </c>
      <c r="N32" s="211">
        <v>33</v>
      </c>
      <c r="O32" s="212">
        <v>1</v>
      </c>
    </row>
    <row r="33" spans="1:15" ht="13.2">
      <c r="A33" s="211">
        <v>32</v>
      </c>
      <c r="B33" s="212">
        <v>1</v>
      </c>
      <c r="N33" s="211">
        <v>34</v>
      </c>
      <c r="O33" s="212">
        <v>1</v>
      </c>
    </row>
    <row r="34" spans="1:15" ht="13.2">
      <c r="A34" s="211">
        <v>33</v>
      </c>
      <c r="B34" s="212">
        <v>5</v>
      </c>
      <c r="N34" s="211">
        <v>35</v>
      </c>
      <c r="O34" s="212">
        <v>1</v>
      </c>
    </row>
    <row r="35" spans="1:15" ht="13.2">
      <c r="A35" s="211">
        <v>34</v>
      </c>
      <c r="B35" s="212">
        <v>1</v>
      </c>
      <c r="N35" s="211">
        <v>40</v>
      </c>
      <c r="O35" s="212">
        <v>1</v>
      </c>
    </row>
    <row r="36" spans="1:15" ht="13.2">
      <c r="A36" s="211">
        <v>37</v>
      </c>
      <c r="B36" s="212">
        <v>1</v>
      </c>
      <c r="N36" s="211">
        <v>42</v>
      </c>
      <c r="O36" s="212">
        <v>1</v>
      </c>
    </row>
    <row r="37" spans="1:15" ht="13.2">
      <c r="A37" s="211">
        <v>40</v>
      </c>
      <c r="B37" s="212">
        <v>4</v>
      </c>
      <c r="N37" s="211">
        <v>47</v>
      </c>
      <c r="O37" s="212">
        <v>1</v>
      </c>
    </row>
    <row r="38" spans="1:15" ht="13.2">
      <c r="A38" s="211">
        <v>42</v>
      </c>
      <c r="B38" s="212">
        <v>1</v>
      </c>
      <c r="N38" s="211">
        <v>48</v>
      </c>
      <c r="O38" s="212">
        <v>1</v>
      </c>
    </row>
    <row r="39" spans="1:15" ht="13.2">
      <c r="A39" s="211">
        <v>43</v>
      </c>
      <c r="B39" s="212">
        <v>1</v>
      </c>
      <c r="N39" s="211">
        <v>56</v>
      </c>
      <c r="O39" s="212">
        <v>1</v>
      </c>
    </row>
    <row r="40" spans="1:15" ht="13.2">
      <c r="A40" s="211">
        <v>46</v>
      </c>
      <c r="B40" s="212">
        <v>1</v>
      </c>
      <c r="N40" s="214" t="s">
        <v>127</v>
      </c>
      <c r="O40" s="215">
        <v>170</v>
      </c>
    </row>
    <row r="41" spans="1:15" ht="13.2">
      <c r="A41" s="211">
        <v>47</v>
      </c>
      <c r="B41" s="212">
        <v>1</v>
      </c>
    </row>
    <row r="42" spans="1:15" ht="13.2">
      <c r="A42" s="211">
        <v>48</v>
      </c>
      <c r="B42" s="212">
        <v>1</v>
      </c>
    </row>
    <row r="43" spans="1:15" ht="13.2">
      <c r="A43" s="211">
        <v>51</v>
      </c>
      <c r="B43" s="212">
        <v>1</v>
      </c>
    </row>
    <row r="44" spans="1:15" ht="13.2">
      <c r="A44" s="211">
        <v>55</v>
      </c>
      <c r="B44" s="212">
        <v>1</v>
      </c>
    </row>
    <row r="45" spans="1:15" ht="13.2">
      <c r="A45" s="211">
        <v>72</v>
      </c>
      <c r="B45" s="212">
        <v>1</v>
      </c>
    </row>
    <row r="46" spans="1:15" ht="13.2">
      <c r="A46" s="214" t="s">
        <v>127</v>
      </c>
      <c r="B46" s="215">
        <v>223</v>
      </c>
    </row>
    <row r="48" spans="1:15" ht="13.8">
      <c r="A48" s="435" t="s">
        <v>1252</v>
      </c>
      <c r="B48" s="428"/>
      <c r="N48" s="435" t="s">
        <v>1279</v>
      </c>
      <c r="O48" s="428"/>
    </row>
    <row r="49" spans="1:25" ht="13.2">
      <c r="A49" s="209" t="s">
        <v>1123</v>
      </c>
      <c r="B49" s="210" t="s">
        <v>1065</v>
      </c>
      <c r="N49" s="209" t="s">
        <v>1123</v>
      </c>
      <c r="O49" s="210" t="s">
        <v>1065</v>
      </c>
    </row>
    <row r="50" spans="1:25" ht="13.8">
      <c r="A50" s="211">
        <v>1</v>
      </c>
      <c r="B50" s="212">
        <v>4</v>
      </c>
      <c r="D50" s="443" t="s">
        <v>1254</v>
      </c>
      <c r="E50" s="419"/>
      <c r="F50" s="419"/>
      <c r="G50" s="419"/>
      <c r="H50" s="419"/>
      <c r="I50" s="419"/>
      <c r="J50" s="417"/>
      <c r="N50" s="211">
        <v>1</v>
      </c>
      <c r="O50" s="212">
        <v>2</v>
      </c>
      <c r="Q50" s="423" t="s">
        <v>1280</v>
      </c>
      <c r="R50" s="419"/>
      <c r="S50" s="419"/>
      <c r="T50" s="419"/>
      <c r="U50" s="419"/>
      <c r="V50" s="419"/>
      <c r="W50" s="417"/>
    </row>
    <row r="51" spans="1:25" ht="27">
      <c r="A51" s="211">
        <v>2</v>
      </c>
      <c r="B51" s="212">
        <v>1</v>
      </c>
      <c r="D51" s="371" t="s">
        <v>976</v>
      </c>
      <c r="E51" s="372" t="s">
        <v>977</v>
      </c>
      <c r="F51" s="372" t="s">
        <v>978</v>
      </c>
      <c r="G51" s="372" t="s">
        <v>979</v>
      </c>
      <c r="H51" s="372" t="s">
        <v>153</v>
      </c>
      <c r="I51" s="373" t="s">
        <v>980</v>
      </c>
      <c r="J51" s="374" t="s">
        <v>981</v>
      </c>
      <c r="K51" s="289" t="s">
        <v>982</v>
      </c>
      <c r="L51" s="316" t="s">
        <v>1041</v>
      </c>
      <c r="N51" s="211">
        <v>2</v>
      </c>
      <c r="O51" s="212">
        <v>2</v>
      </c>
      <c r="Q51" s="227" t="s">
        <v>976</v>
      </c>
      <c r="R51" s="227" t="s">
        <v>977</v>
      </c>
      <c r="S51" s="228" t="s">
        <v>978</v>
      </c>
      <c r="T51" s="228" t="s">
        <v>979</v>
      </c>
      <c r="U51" s="227" t="s">
        <v>153</v>
      </c>
      <c r="V51" s="97" t="s">
        <v>980</v>
      </c>
      <c r="W51" s="261" t="s">
        <v>981</v>
      </c>
      <c r="X51" s="174" t="s">
        <v>982</v>
      </c>
      <c r="Y51" s="175" t="s">
        <v>1060</v>
      </c>
    </row>
    <row r="52" spans="1:25" ht="13.2">
      <c r="A52" s="211">
        <v>3</v>
      </c>
      <c r="B52" s="212">
        <v>3</v>
      </c>
      <c r="D52" s="377"/>
      <c r="E52" s="378">
        <v>1800</v>
      </c>
      <c r="F52" s="381" t="e">
        <f t="shared" ref="F52:F54" si="17">E52/D52</f>
        <v>#DIV/0!</v>
      </c>
      <c r="G52" s="378"/>
      <c r="H52" s="382">
        <f t="shared" ref="H52:H54" si="18">G52/81</f>
        <v>0</v>
      </c>
      <c r="I52" s="379">
        <f t="shared" ref="I52:I54" si="19">G52*E52</f>
        <v>0</v>
      </c>
      <c r="J52" s="380"/>
      <c r="K52" s="140" t="s">
        <v>986</v>
      </c>
      <c r="L52" s="86">
        <v>1670</v>
      </c>
      <c r="N52" s="211">
        <v>4</v>
      </c>
      <c r="O52" s="212">
        <v>1</v>
      </c>
      <c r="Q52" s="302">
        <v>10</v>
      </c>
      <c r="R52" s="303">
        <v>2000</v>
      </c>
      <c r="S52" s="304">
        <f t="shared" ref="S52:S54" si="20">R52/Q52</f>
        <v>200</v>
      </c>
      <c r="T52" s="303">
        <v>4</v>
      </c>
      <c r="U52" s="305">
        <f t="shared" ref="U52:U54" si="21">T52/$B$59</f>
        <v>2</v>
      </c>
      <c r="V52" s="291">
        <f t="shared" ref="V52:V54" si="22">R52*T52</f>
        <v>8000</v>
      </c>
      <c r="W52" s="306"/>
      <c r="X52" s="176" t="s">
        <v>986</v>
      </c>
      <c r="Y52" s="177">
        <v>2177</v>
      </c>
    </row>
    <row r="53" spans="1:25" ht="13.2">
      <c r="A53" s="211">
        <v>4</v>
      </c>
      <c r="B53" s="212">
        <v>4</v>
      </c>
      <c r="D53" s="377"/>
      <c r="E53" s="378">
        <v>2300</v>
      </c>
      <c r="F53" s="381" t="e">
        <f t="shared" si="17"/>
        <v>#DIV/0!</v>
      </c>
      <c r="G53" s="378"/>
      <c r="H53" s="382">
        <f t="shared" si="18"/>
        <v>0</v>
      </c>
      <c r="I53" s="379">
        <f t="shared" si="19"/>
        <v>0</v>
      </c>
      <c r="J53" s="380"/>
      <c r="K53" s="3"/>
      <c r="L53" s="144"/>
      <c r="N53" s="211">
        <v>5</v>
      </c>
      <c r="O53" s="212">
        <v>3</v>
      </c>
      <c r="Q53" s="302">
        <v>15</v>
      </c>
      <c r="R53" s="303">
        <v>3400</v>
      </c>
      <c r="S53" s="304">
        <f t="shared" si="20"/>
        <v>226.66666666666666</v>
      </c>
      <c r="T53" s="303">
        <v>2</v>
      </c>
      <c r="U53" s="305">
        <f t="shared" si="21"/>
        <v>1</v>
      </c>
      <c r="V53" s="291">
        <f t="shared" si="22"/>
        <v>6800</v>
      </c>
      <c r="W53" s="307"/>
      <c r="X53" s="178"/>
      <c r="Y53" s="179"/>
    </row>
    <row r="54" spans="1:25" ht="13.2">
      <c r="A54" s="211">
        <v>5</v>
      </c>
      <c r="B54" s="212">
        <v>3</v>
      </c>
      <c r="D54" s="377"/>
      <c r="E54" s="378">
        <v>3200</v>
      </c>
      <c r="F54" s="381" t="e">
        <f t="shared" si="17"/>
        <v>#DIV/0!</v>
      </c>
      <c r="G54" s="378"/>
      <c r="H54" s="382">
        <f t="shared" si="18"/>
        <v>0</v>
      </c>
      <c r="I54" s="379">
        <f t="shared" si="19"/>
        <v>0</v>
      </c>
      <c r="J54" s="385"/>
      <c r="K54" s="3" t="s">
        <v>988</v>
      </c>
      <c r="L54" s="143">
        <v>706000</v>
      </c>
      <c r="N54" s="211">
        <v>6</v>
      </c>
      <c r="O54" s="212">
        <v>4</v>
      </c>
      <c r="Q54" s="302">
        <v>20</v>
      </c>
      <c r="R54" s="303">
        <v>5000</v>
      </c>
      <c r="S54" s="304">
        <f t="shared" si="20"/>
        <v>250</v>
      </c>
      <c r="T54" s="303">
        <v>2</v>
      </c>
      <c r="U54" s="305">
        <f t="shared" si="21"/>
        <v>1</v>
      </c>
      <c r="V54" s="291">
        <f t="shared" si="22"/>
        <v>10000</v>
      </c>
      <c r="W54" s="308"/>
      <c r="X54" s="178" t="s">
        <v>988</v>
      </c>
      <c r="Y54" s="180">
        <v>254000</v>
      </c>
    </row>
    <row r="55" spans="1:25" ht="13.2">
      <c r="A55" s="211">
        <v>6</v>
      </c>
      <c r="B55" s="212">
        <v>3</v>
      </c>
      <c r="D55" s="386"/>
      <c r="E55" s="386"/>
      <c r="F55" s="387"/>
      <c r="G55" s="388" t="s">
        <v>990</v>
      </c>
      <c r="H55" s="382">
        <f t="shared" ref="H55:I55" si="23">SUM(H52:H54)</f>
        <v>0</v>
      </c>
      <c r="I55" s="379">
        <f t="shared" si="23"/>
        <v>0</v>
      </c>
      <c r="J55" s="389"/>
      <c r="N55" s="211">
        <v>7</v>
      </c>
      <c r="O55" s="212">
        <v>3</v>
      </c>
      <c r="T55" s="289" t="s">
        <v>990</v>
      </c>
      <c r="U55" s="290">
        <f t="shared" ref="U55:V55" si="24">SUM(U52:U54)</f>
        <v>4</v>
      </c>
      <c r="V55" s="291">
        <f t="shared" si="24"/>
        <v>24800</v>
      </c>
      <c r="W55" s="309"/>
    </row>
    <row r="56" spans="1:25" ht="13.2">
      <c r="A56" s="211">
        <v>7</v>
      </c>
      <c r="B56" s="212">
        <v>2</v>
      </c>
      <c r="D56" s="390"/>
      <c r="E56" s="390"/>
      <c r="F56" s="390"/>
      <c r="G56" s="390"/>
      <c r="H56" s="390"/>
      <c r="I56" s="390"/>
      <c r="J56" s="390"/>
      <c r="N56" s="211">
        <v>8</v>
      </c>
      <c r="O56" s="212">
        <v>2</v>
      </c>
    </row>
    <row r="57" spans="1:25" ht="13.8">
      <c r="A57" s="211">
        <v>8</v>
      </c>
      <c r="B57" s="212">
        <v>2</v>
      </c>
      <c r="D57" s="443" t="s">
        <v>1273</v>
      </c>
      <c r="E57" s="419"/>
      <c r="F57" s="419"/>
      <c r="G57" s="419"/>
      <c r="H57" s="419"/>
      <c r="I57" s="419"/>
      <c r="J57" s="417"/>
      <c r="N57" s="211">
        <v>9</v>
      </c>
      <c r="O57" s="212">
        <v>2</v>
      </c>
    </row>
    <row r="58" spans="1:25" ht="13.8">
      <c r="A58" s="211">
        <v>9</v>
      </c>
      <c r="B58" s="212">
        <v>3</v>
      </c>
      <c r="D58" s="371" t="s">
        <v>976</v>
      </c>
      <c r="E58" s="372" t="s">
        <v>977</v>
      </c>
      <c r="F58" s="372" t="s">
        <v>978</v>
      </c>
      <c r="G58" s="372" t="s">
        <v>979</v>
      </c>
      <c r="H58" s="372" t="s">
        <v>153</v>
      </c>
      <c r="I58" s="373" t="s">
        <v>980</v>
      </c>
      <c r="J58" s="374" t="s">
        <v>981</v>
      </c>
      <c r="N58" s="211">
        <v>10</v>
      </c>
      <c r="O58" s="212">
        <v>2</v>
      </c>
      <c r="Q58" s="423" t="s">
        <v>1281</v>
      </c>
      <c r="R58" s="419"/>
      <c r="S58" s="419"/>
      <c r="T58" s="419"/>
      <c r="U58" s="419"/>
      <c r="V58" s="419"/>
      <c r="W58" s="417"/>
    </row>
    <row r="59" spans="1:25" ht="26.4">
      <c r="A59" s="211">
        <v>10</v>
      </c>
      <c r="B59" s="212">
        <v>2</v>
      </c>
      <c r="D59" s="377"/>
      <c r="E59" s="378">
        <v>1700</v>
      </c>
      <c r="F59" s="381" t="e">
        <f t="shared" ref="F59:F61" si="25">E59/D59</f>
        <v>#DIV/0!</v>
      </c>
      <c r="G59" s="378"/>
      <c r="H59" s="382">
        <f t="shared" ref="H59:H61" si="26">G59/81</f>
        <v>0</v>
      </c>
      <c r="I59" s="379">
        <f t="shared" ref="I59:I61" si="27">G59*E59</f>
        <v>0</v>
      </c>
      <c r="J59" s="380"/>
      <c r="N59" s="211">
        <v>11</v>
      </c>
      <c r="O59" s="212">
        <v>1</v>
      </c>
      <c r="Q59" s="227" t="s">
        <v>976</v>
      </c>
      <c r="R59" s="227" t="s">
        <v>977</v>
      </c>
      <c r="S59" s="228" t="s">
        <v>978</v>
      </c>
      <c r="T59" s="228" t="s">
        <v>979</v>
      </c>
      <c r="U59" s="227" t="s">
        <v>153</v>
      </c>
      <c r="V59" s="97" t="s">
        <v>980</v>
      </c>
      <c r="W59" s="261" t="s">
        <v>981</v>
      </c>
    </row>
    <row r="60" spans="1:25" ht="13.2">
      <c r="A60" s="211">
        <v>11</v>
      </c>
      <c r="B60" s="212">
        <v>2</v>
      </c>
      <c r="D60" s="377"/>
      <c r="E60" s="378">
        <v>2500</v>
      </c>
      <c r="F60" s="381" t="e">
        <f t="shared" si="25"/>
        <v>#DIV/0!</v>
      </c>
      <c r="G60" s="378"/>
      <c r="H60" s="382">
        <f t="shared" si="26"/>
        <v>0</v>
      </c>
      <c r="I60" s="379">
        <f t="shared" si="27"/>
        <v>0</v>
      </c>
      <c r="J60" s="380"/>
      <c r="N60" s="211">
        <v>12</v>
      </c>
      <c r="O60" s="212">
        <v>2</v>
      </c>
      <c r="Q60" s="302">
        <v>10</v>
      </c>
      <c r="R60" s="303">
        <v>2000</v>
      </c>
      <c r="S60" s="304">
        <f t="shared" ref="S60:S62" si="28">R60/Q60</f>
        <v>200</v>
      </c>
      <c r="T60" s="303">
        <v>4</v>
      </c>
      <c r="U60" s="305">
        <f t="shared" ref="U60:U62" si="29">T60/$B$59</f>
        <v>2</v>
      </c>
      <c r="V60" s="291">
        <f t="shared" ref="V60:V62" si="30">R60*T60</f>
        <v>8000</v>
      </c>
      <c r="W60" s="306"/>
    </row>
    <row r="61" spans="1:25" ht="13.2">
      <c r="A61" s="211">
        <v>12</v>
      </c>
      <c r="B61" s="212">
        <v>5</v>
      </c>
      <c r="D61" s="377"/>
      <c r="E61" s="378">
        <v>4000</v>
      </c>
      <c r="F61" s="381" t="e">
        <f t="shared" si="25"/>
        <v>#DIV/0!</v>
      </c>
      <c r="G61" s="378"/>
      <c r="H61" s="382">
        <f t="shared" si="26"/>
        <v>0</v>
      </c>
      <c r="I61" s="379">
        <f t="shared" si="27"/>
        <v>0</v>
      </c>
      <c r="J61" s="385"/>
      <c r="N61" s="211">
        <v>13</v>
      </c>
      <c r="O61" s="212">
        <v>1</v>
      </c>
      <c r="Q61" s="302">
        <v>15</v>
      </c>
      <c r="R61" s="303">
        <v>3400</v>
      </c>
      <c r="S61" s="304">
        <f t="shared" si="28"/>
        <v>226.66666666666666</v>
      </c>
      <c r="T61" s="303">
        <v>2</v>
      </c>
      <c r="U61" s="305">
        <f t="shared" si="29"/>
        <v>1</v>
      </c>
      <c r="V61" s="291">
        <f t="shared" si="30"/>
        <v>6800</v>
      </c>
      <c r="W61" s="307"/>
    </row>
    <row r="62" spans="1:25" ht="13.2">
      <c r="A62" s="211">
        <v>13</v>
      </c>
      <c r="B62" s="212">
        <v>4</v>
      </c>
      <c r="D62" s="386"/>
      <c r="E62" s="386"/>
      <c r="F62" s="387"/>
      <c r="G62" s="388" t="s">
        <v>990</v>
      </c>
      <c r="H62" s="382">
        <f t="shared" ref="H62:I62" si="31">SUM(H59:H61)</f>
        <v>0</v>
      </c>
      <c r="I62" s="379">
        <f t="shared" si="31"/>
        <v>0</v>
      </c>
      <c r="J62" s="389"/>
      <c r="N62" s="211">
        <v>18</v>
      </c>
      <c r="O62" s="212">
        <v>1</v>
      </c>
      <c r="Q62" s="302">
        <v>20</v>
      </c>
      <c r="R62" s="303">
        <v>5000</v>
      </c>
      <c r="S62" s="304">
        <f t="shared" si="28"/>
        <v>250</v>
      </c>
      <c r="T62" s="303">
        <v>2</v>
      </c>
      <c r="U62" s="305">
        <f t="shared" si="29"/>
        <v>1</v>
      </c>
      <c r="V62" s="291">
        <f t="shared" si="30"/>
        <v>10000</v>
      </c>
      <c r="W62" s="308"/>
    </row>
    <row r="63" spans="1:25" ht="13.2">
      <c r="A63" s="211">
        <v>14</v>
      </c>
      <c r="B63" s="212">
        <v>2</v>
      </c>
      <c r="N63" s="211">
        <v>19</v>
      </c>
      <c r="O63" s="212">
        <v>2</v>
      </c>
      <c r="T63" s="289" t="s">
        <v>990</v>
      </c>
      <c r="U63" s="290">
        <f t="shared" ref="U63:V63" si="32">SUM(U60:U62)</f>
        <v>4</v>
      </c>
      <c r="V63" s="291">
        <f t="shared" si="32"/>
        <v>24800</v>
      </c>
      <c r="W63" s="309"/>
    </row>
    <row r="64" spans="1:25" ht="13.2">
      <c r="A64" s="211">
        <v>15</v>
      </c>
      <c r="B64" s="212">
        <v>2</v>
      </c>
      <c r="N64" s="211">
        <v>20</v>
      </c>
      <c r="O64" s="212">
        <v>2</v>
      </c>
    </row>
    <row r="65" spans="1:23" ht="13.2">
      <c r="A65" s="211">
        <v>17</v>
      </c>
      <c r="B65" s="212">
        <v>1</v>
      </c>
      <c r="N65" s="211">
        <v>21</v>
      </c>
      <c r="O65" s="212">
        <v>3</v>
      </c>
    </row>
    <row r="66" spans="1:23" ht="13.2">
      <c r="A66" s="211">
        <v>18</v>
      </c>
      <c r="B66" s="212">
        <v>1</v>
      </c>
      <c r="N66" s="211">
        <v>22</v>
      </c>
      <c r="O66" s="212">
        <v>1</v>
      </c>
    </row>
    <row r="67" spans="1:23" ht="13.2">
      <c r="A67" s="211">
        <v>19</v>
      </c>
      <c r="B67" s="212">
        <v>1</v>
      </c>
      <c r="N67" s="211">
        <v>27</v>
      </c>
      <c r="O67" s="212">
        <v>1</v>
      </c>
    </row>
    <row r="68" spans="1:23" ht="13.2">
      <c r="A68" s="211">
        <v>20</v>
      </c>
      <c r="B68" s="212">
        <v>3</v>
      </c>
      <c r="N68" s="211">
        <v>28</v>
      </c>
      <c r="O68" s="212">
        <v>1</v>
      </c>
    </row>
    <row r="69" spans="1:23" ht="13.2">
      <c r="A69" s="211">
        <v>21</v>
      </c>
      <c r="B69" s="212">
        <v>1</v>
      </c>
      <c r="N69" s="211">
        <v>29</v>
      </c>
      <c r="O69" s="212">
        <v>1</v>
      </c>
    </row>
    <row r="70" spans="1:23" ht="13.2">
      <c r="A70" s="211">
        <v>22</v>
      </c>
      <c r="B70" s="212">
        <v>2</v>
      </c>
      <c r="N70" s="211">
        <v>33</v>
      </c>
      <c r="O70" s="212">
        <v>1</v>
      </c>
      <c r="W70" s="5" t="s">
        <v>1282</v>
      </c>
    </row>
    <row r="71" spans="1:23" ht="13.2">
      <c r="A71" s="211">
        <v>23</v>
      </c>
      <c r="B71" s="212">
        <v>5</v>
      </c>
      <c r="N71" s="211">
        <v>35</v>
      </c>
      <c r="O71" s="212">
        <v>1</v>
      </c>
    </row>
    <row r="72" spans="1:23" ht="13.2">
      <c r="A72" s="211">
        <v>24</v>
      </c>
      <c r="B72" s="212">
        <v>1</v>
      </c>
      <c r="N72" s="211">
        <v>40</v>
      </c>
      <c r="O72" s="212">
        <v>1</v>
      </c>
    </row>
    <row r="73" spans="1:23" ht="13.2">
      <c r="A73" s="211">
        <v>25</v>
      </c>
      <c r="B73" s="212">
        <v>4</v>
      </c>
      <c r="N73" s="214" t="s">
        <v>127</v>
      </c>
      <c r="O73" s="215">
        <v>40</v>
      </c>
    </row>
    <row r="74" spans="1:23" ht="13.2">
      <c r="A74" s="211">
        <v>28</v>
      </c>
      <c r="B74" s="212">
        <v>5</v>
      </c>
    </row>
    <row r="75" spans="1:23" ht="13.2">
      <c r="A75" s="211">
        <v>30</v>
      </c>
      <c r="B75" s="212">
        <v>2</v>
      </c>
    </row>
    <row r="76" spans="1:23" ht="13.2">
      <c r="A76" s="211">
        <v>31</v>
      </c>
      <c r="B76" s="212">
        <v>1</v>
      </c>
    </row>
    <row r="77" spans="1:23" ht="13.2">
      <c r="A77" s="211">
        <v>32</v>
      </c>
      <c r="B77" s="212">
        <v>1</v>
      </c>
    </row>
    <row r="78" spans="1:23" ht="13.2">
      <c r="A78" s="211">
        <v>33</v>
      </c>
      <c r="B78" s="212">
        <v>1</v>
      </c>
    </row>
    <row r="79" spans="1:23" ht="13.2">
      <c r="A79" s="211">
        <v>37</v>
      </c>
      <c r="B79" s="212">
        <v>1</v>
      </c>
    </row>
    <row r="80" spans="1:23" ht="13.2">
      <c r="A80" s="211">
        <v>40</v>
      </c>
      <c r="B80" s="212">
        <v>4</v>
      </c>
    </row>
    <row r="81" spans="1:25" ht="13.2">
      <c r="A81" s="211">
        <v>42</v>
      </c>
      <c r="B81" s="212">
        <v>1</v>
      </c>
    </row>
    <row r="82" spans="1:25" ht="13.2">
      <c r="A82" s="211">
        <v>46</v>
      </c>
      <c r="B82" s="212">
        <v>1</v>
      </c>
    </row>
    <row r="83" spans="1:25" ht="13.2">
      <c r="A83" s="211">
        <v>47</v>
      </c>
      <c r="B83" s="212">
        <v>1</v>
      </c>
    </row>
    <row r="84" spans="1:25" ht="13.2">
      <c r="A84" s="211">
        <v>51</v>
      </c>
      <c r="B84" s="212">
        <v>1</v>
      </c>
    </row>
    <row r="85" spans="1:25" ht="13.2">
      <c r="A85" s="211">
        <v>72</v>
      </c>
      <c r="B85" s="212">
        <v>1</v>
      </c>
    </row>
    <row r="86" spans="1:25" ht="13.2">
      <c r="A86" s="214" t="s">
        <v>127</v>
      </c>
      <c r="B86" s="215">
        <v>81</v>
      </c>
    </row>
    <row r="88" spans="1:25" ht="13.8">
      <c r="A88" s="435" t="s">
        <v>1256</v>
      </c>
      <c r="B88" s="428"/>
      <c r="N88" s="435" t="s">
        <v>1283</v>
      </c>
      <c r="O88" s="428"/>
    </row>
    <row r="89" spans="1:25" ht="13.2">
      <c r="A89" s="209" t="s">
        <v>1123</v>
      </c>
      <c r="B89" s="210" t="s">
        <v>1065</v>
      </c>
      <c r="N89" s="209" t="s">
        <v>1123</v>
      </c>
      <c r="O89" s="210" t="s">
        <v>1065</v>
      </c>
    </row>
    <row r="90" spans="1:25" ht="13.8">
      <c r="A90" s="211">
        <v>1</v>
      </c>
      <c r="B90" s="212">
        <v>1</v>
      </c>
      <c r="D90" s="443" t="s">
        <v>1225</v>
      </c>
      <c r="E90" s="419"/>
      <c r="F90" s="419"/>
      <c r="G90" s="419"/>
      <c r="H90" s="419"/>
      <c r="I90" s="419"/>
      <c r="J90" s="417"/>
      <c r="N90" s="211">
        <v>1</v>
      </c>
      <c r="O90" s="212">
        <v>2</v>
      </c>
      <c r="Q90" s="423" t="s">
        <v>1284</v>
      </c>
      <c r="R90" s="419"/>
      <c r="S90" s="419"/>
      <c r="T90" s="419"/>
      <c r="U90" s="419"/>
      <c r="V90" s="419"/>
      <c r="W90" s="417"/>
    </row>
    <row r="91" spans="1:25" ht="27">
      <c r="A91" s="211">
        <v>2</v>
      </c>
      <c r="B91" s="212">
        <v>2</v>
      </c>
      <c r="D91" s="371" t="s">
        <v>976</v>
      </c>
      <c r="E91" s="372" t="s">
        <v>977</v>
      </c>
      <c r="F91" s="372" t="s">
        <v>978</v>
      </c>
      <c r="G91" s="372" t="s">
        <v>979</v>
      </c>
      <c r="H91" s="372" t="s">
        <v>153</v>
      </c>
      <c r="I91" s="373" t="s">
        <v>980</v>
      </c>
      <c r="J91" s="374" t="s">
        <v>981</v>
      </c>
      <c r="K91" s="289" t="s">
        <v>982</v>
      </c>
      <c r="L91" s="316" t="s">
        <v>983</v>
      </c>
      <c r="N91" s="211">
        <v>2</v>
      </c>
      <c r="O91" s="212">
        <v>2</v>
      </c>
      <c r="Q91" s="227" t="s">
        <v>976</v>
      </c>
      <c r="R91" s="227" t="s">
        <v>977</v>
      </c>
      <c r="S91" s="228" t="s">
        <v>978</v>
      </c>
      <c r="T91" s="228" t="s">
        <v>979</v>
      </c>
      <c r="U91" s="227" t="s">
        <v>153</v>
      </c>
      <c r="V91" s="97" t="s">
        <v>980</v>
      </c>
      <c r="W91" s="261" t="s">
        <v>981</v>
      </c>
      <c r="X91" s="174" t="s">
        <v>982</v>
      </c>
      <c r="Y91" s="175" t="s">
        <v>994</v>
      </c>
    </row>
    <row r="92" spans="1:25" ht="13.2">
      <c r="A92" s="211">
        <v>3</v>
      </c>
      <c r="B92" s="212">
        <v>2</v>
      </c>
      <c r="D92" s="377">
        <v>12</v>
      </c>
      <c r="E92" s="378">
        <v>1800</v>
      </c>
      <c r="F92" s="381">
        <f t="shared" ref="F92:F94" si="33">E92/D92</f>
        <v>150</v>
      </c>
      <c r="G92" s="378">
        <v>5</v>
      </c>
      <c r="H92" s="382">
        <f t="shared" ref="H92:H94" si="34">G92/32</f>
        <v>0.15625</v>
      </c>
      <c r="I92" s="379">
        <f t="shared" ref="I92:I94" si="35">G92*E92</f>
        <v>9000</v>
      </c>
      <c r="J92" s="380"/>
      <c r="K92" s="140" t="s">
        <v>986</v>
      </c>
      <c r="L92" s="86">
        <v>2730</v>
      </c>
      <c r="N92" s="211">
        <v>3</v>
      </c>
      <c r="O92" s="212">
        <v>2</v>
      </c>
      <c r="Q92" s="302">
        <v>10</v>
      </c>
      <c r="R92" s="303">
        <v>2700</v>
      </c>
      <c r="S92" s="304">
        <f t="shared" ref="S92:S94" si="36">R92/Q92</f>
        <v>270</v>
      </c>
      <c r="T92" s="303">
        <v>5</v>
      </c>
      <c r="U92" s="305">
        <f t="shared" ref="U92:U94" si="37">T92/28</f>
        <v>0.17857142857142858</v>
      </c>
      <c r="V92" s="291">
        <f t="shared" ref="V92:V94" si="38">R92*T92</f>
        <v>13500</v>
      </c>
      <c r="W92" s="306"/>
      <c r="X92" s="176" t="s">
        <v>986</v>
      </c>
      <c r="Y92" s="177">
        <v>2940</v>
      </c>
    </row>
    <row r="93" spans="1:25" ht="13.2">
      <c r="A93" s="211">
        <v>4</v>
      </c>
      <c r="B93" s="212">
        <v>3</v>
      </c>
      <c r="D93" s="377">
        <v>17</v>
      </c>
      <c r="E93" s="378">
        <v>2300</v>
      </c>
      <c r="F93" s="381">
        <f t="shared" si="33"/>
        <v>135.29411764705881</v>
      </c>
      <c r="G93" s="378">
        <v>2</v>
      </c>
      <c r="H93" s="382">
        <f t="shared" si="34"/>
        <v>6.25E-2</v>
      </c>
      <c r="I93" s="379">
        <f t="shared" si="35"/>
        <v>4600</v>
      </c>
      <c r="J93" s="380"/>
      <c r="K93" s="3"/>
      <c r="L93" s="144"/>
      <c r="N93" s="211">
        <v>4</v>
      </c>
      <c r="O93" s="212">
        <v>1</v>
      </c>
      <c r="Q93" s="302">
        <v>15</v>
      </c>
      <c r="R93" s="303">
        <v>4500</v>
      </c>
      <c r="S93" s="304">
        <f t="shared" si="36"/>
        <v>300</v>
      </c>
      <c r="T93" s="303">
        <v>5</v>
      </c>
      <c r="U93" s="305">
        <f t="shared" si="37"/>
        <v>0.17857142857142858</v>
      </c>
      <c r="V93" s="291">
        <f t="shared" si="38"/>
        <v>22500</v>
      </c>
      <c r="W93" s="307"/>
      <c r="X93" s="178"/>
      <c r="Y93" s="179"/>
    </row>
    <row r="94" spans="1:25" ht="13.2">
      <c r="A94" s="211">
        <v>5</v>
      </c>
      <c r="B94" s="212">
        <v>2</v>
      </c>
      <c r="D94" s="377">
        <v>22</v>
      </c>
      <c r="E94" s="378">
        <v>3200</v>
      </c>
      <c r="F94" s="381">
        <f t="shared" si="33"/>
        <v>145.45454545454547</v>
      </c>
      <c r="G94" s="378">
        <v>6</v>
      </c>
      <c r="H94" s="382">
        <f t="shared" si="34"/>
        <v>0.1875</v>
      </c>
      <c r="I94" s="379">
        <f t="shared" si="35"/>
        <v>19200</v>
      </c>
      <c r="J94" s="385"/>
      <c r="K94" s="3" t="s">
        <v>988</v>
      </c>
      <c r="L94" s="143">
        <v>557000</v>
      </c>
      <c r="N94" s="211">
        <v>5</v>
      </c>
      <c r="O94" s="212">
        <v>2</v>
      </c>
      <c r="Q94" s="302">
        <v>20</v>
      </c>
      <c r="R94" s="303">
        <v>6500</v>
      </c>
      <c r="S94" s="304">
        <f t="shared" si="36"/>
        <v>325</v>
      </c>
      <c r="T94" s="303">
        <v>4</v>
      </c>
      <c r="U94" s="305">
        <f t="shared" si="37"/>
        <v>0.14285714285714285</v>
      </c>
      <c r="V94" s="291">
        <f t="shared" si="38"/>
        <v>26000</v>
      </c>
      <c r="W94" s="308"/>
      <c r="X94" s="178" t="s">
        <v>988</v>
      </c>
      <c r="Y94" s="180">
        <v>636500</v>
      </c>
    </row>
    <row r="95" spans="1:25" ht="13.2">
      <c r="A95" s="211">
        <v>7</v>
      </c>
      <c r="B95" s="212">
        <v>1</v>
      </c>
      <c r="D95" s="386"/>
      <c r="E95" s="386"/>
      <c r="F95" s="387"/>
      <c r="G95" s="388" t="s">
        <v>990</v>
      </c>
      <c r="H95" s="382">
        <f t="shared" ref="H95:I95" si="39">SUM(H92:H94)</f>
        <v>0.40625</v>
      </c>
      <c r="I95" s="379">
        <f t="shared" si="39"/>
        <v>32800</v>
      </c>
      <c r="J95" s="389">
        <f>I95/L94</f>
        <v>5.8886894075403949E-2</v>
      </c>
      <c r="N95" s="211">
        <v>6</v>
      </c>
      <c r="O95" s="212">
        <v>1</v>
      </c>
      <c r="T95" s="289" t="s">
        <v>990</v>
      </c>
      <c r="U95" s="290">
        <f t="shared" ref="U95:V95" si="40">SUM(U92:U94)</f>
        <v>0.5</v>
      </c>
      <c r="V95" s="291">
        <f t="shared" si="40"/>
        <v>62000</v>
      </c>
      <c r="W95" s="309">
        <f>V95/Y94</f>
        <v>9.7407698350353497E-2</v>
      </c>
    </row>
    <row r="96" spans="1:25" ht="13.2">
      <c r="A96" s="211">
        <v>8</v>
      </c>
      <c r="B96" s="212">
        <v>1</v>
      </c>
      <c r="D96" s="390"/>
      <c r="E96" s="390"/>
      <c r="F96" s="390"/>
      <c r="G96" s="390"/>
      <c r="H96" s="390"/>
      <c r="I96" s="390"/>
      <c r="J96" s="390"/>
      <c r="N96" s="211">
        <v>7</v>
      </c>
      <c r="O96" s="212">
        <v>4</v>
      </c>
    </row>
    <row r="97" spans="1:23" ht="13.8">
      <c r="A97" s="211">
        <v>9</v>
      </c>
      <c r="B97" s="212">
        <v>2</v>
      </c>
      <c r="D97" s="447" t="s">
        <v>1226</v>
      </c>
      <c r="E97" s="419"/>
      <c r="F97" s="419"/>
      <c r="G97" s="419"/>
      <c r="H97" s="419"/>
      <c r="I97" s="419"/>
      <c r="J97" s="417"/>
      <c r="N97" s="211">
        <v>10</v>
      </c>
      <c r="O97" s="212">
        <v>1</v>
      </c>
    </row>
    <row r="98" spans="1:23" ht="13.8">
      <c r="A98" s="211">
        <v>10</v>
      </c>
      <c r="B98" s="212">
        <v>3</v>
      </c>
      <c r="D98" s="371" t="s">
        <v>976</v>
      </c>
      <c r="E98" s="372" t="s">
        <v>977</v>
      </c>
      <c r="F98" s="372" t="s">
        <v>978</v>
      </c>
      <c r="G98" s="372" t="s">
        <v>979</v>
      </c>
      <c r="H98" s="372" t="s">
        <v>153</v>
      </c>
      <c r="I98" s="373" t="s">
        <v>980</v>
      </c>
      <c r="J98" s="374" t="s">
        <v>981</v>
      </c>
      <c r="N98" s="211">
        <v>11</v>
      </c>
      <c r="O98" s="212">
        <v>1</v>
      </c>
      <c r="Q98" s="436" t="s">
        <v>1285</v>
      </c>
      <c r="R98" s="419"/>
      <c r="S98" s="419"/>
      <c r="T98" s="419"/>
      <c r="U98" s="419"/>
      <c r="V98" s="419"/>
      <c r="W98" s="417"/>
    </row>
    <row r="99" spans="1:23" ht="26.4">
      <c r="A99" s="211">
        <v>11</v>
      </c>
      <c r="B99" s="212">
        <v>2</v>
      </c>
      <c r="D99" s="377">
        <v>15</v>
      </c>
      <c r="E99" s="378">
        <v>3000</v>
      </c>
      <c r="F99" s="381">
        <f t="shared" ref="F99:F101" si="41">E99/D99</f>
        <v>200</v>
      </c>
      <c r="G99" s="378">
        <v>3</v>
      </c>
      <c r="H99" s="382">
        <f t="shared" ref="H99:H101" si="42">G99/32</f>
        <v>9.375E-2</v>
      </c>
      <c r="I99" s="379">
        <f t="shared" ref="I99:I101" si="43">G99*E99</f>
        <v>9000</v>
      </c>
      <c r="J99" s="380"/>
      <c r="N99" s="211">
        <v>13</v>
      </c>
      <c r="O99" s="212">
        <v>3</v>
      </c>
      <c r="Q99" s="227" t="s">
        <v>976</v>
      </c>
      <c r="R99" s="227" t="s">
        <v>977</v>
      </c>
      <c r="S99" s="228" t="s">
        <v>978</v>
      </c>
      <c r="T99" s="228" t="s">
        <v>979</v>
      </c>
      <c r="U99" s="227" t="s">
        <v>153</v>
      </c>
      <c r="V99" s="97" t="s">
        <v>980</v>
      </c>
      <c r="W99" s="261" t="s">
        <v>981</v>
      </c>
    </row>
    <row r="100" spans="1:23" ht="13.2">
      <c r="A100" s="211">
        <v>12</v>
      </c>
      <c r="B100" s="212">
        <v>1</v>
      </c>
      <c r="D100" s="377">
        <v>20</v>
      </c>
      <c r="E100" s="378">
        <v>4500</v>
      </c>
      <c r="F100" s="381">
        <f t="shared" si="41"/>
        <v>225</v>
      </c>
      <c r="G100" s="378">
        <v>3</v>
      </c>
      <c r="H100" s="382">
        <f t="shared" si="42"/>
        <v>9.375E-2</v>
      </c>
      <c r="I100" s="379">
        <f t="shared" si="43"/>
        <v>13500</v>
      </c>
      <c r="J100" s="380"/>
      <c r="N100" s="211">
        <v>15</v>
      </c>
      <c r="O100" s="212">
        <v>2</v>
      </c>
      <c r="Q100" s="302">
        <v>15</v>
      </c>
      <c r="R100" s="303">
        <v>4000</v>
      </c>
      <c r="S100" s="304">
        <f t="shared" ref="S100:S102" si="44">R100/Q100</f>
        <v>266.66666666666669</v>
      </c>
      <c r="T100" s="303">
        <v>5</v>
      </c>
      <c r="U100" s="305">
        <f t="shared" ref="U100:U102" si="45">T100/28</f>
        <v>0.17857142857142858</v>
      </c>
      <c r="V100" s="291">
        <f t="shared" ref="V100:V102" si="46">R100*T100</f>
        <v>20000</v>
      </c>
      <c r="W100" s="306"/>
    </row>
    <row r="101" spans="1:23" ht="13.2">
      <c r="A101" s="211">
        <v>13</v>
      </c>
      <c r="B101" s="212">
        <v>1</v>
      </c>
      <c r="D101" s="377">
        <v>25</v>
      </c>
      <c r="E101" s="378">
        <v>6000</v>
      </c>
      <c r="F101" s="381">
        <f t="shared" si="41"/>
        <v>240</v>
      </c>
      <c r="G101" s="378">
        <v>3</v>
      </c>
      <c r="H101" s="382">
        <f t="shared" si="42"/>
        <v>9.375E-2</v>
      </c>
      <c r="I101" s="379">
        <f t="shared" si="43"/>
        <v>18000</v>
      </c>
      <c r="J101" s="385"/>
      <c r="N101" s="211">
        <v>16</v>
      </c>
      <c r="O101" s="212">
        <v>1</v>
      </c>
      <c r="Q101" s="302">
        <v>20</v>
      </c>
      <c r="R101" s="303">
        <v>5500</v>
      </c>
      <c r="S101" s="304">
        <f t="shared" si="44"/>
        <v>275</v>
      </c>
      <c r="T101" s="303">
        <v>1</v>
      </c>
      <c r="U101" s="305">
        <f t="shared" si="45"/>
        <v>3.5714285714285712E-2</v>
      </c>
      <c r="V101" s="291">
        <f t="shared" si="46"/>
        <v>5500</v>
      </c>
      <c r="W101" s="307"/>
    </row>
    <row r="102" spans="1:23" ht="13.2">
      <c r="A102" s="211">
        <v>14</v>
      </c>
      <c r="B102" s="212">
        <v>2</v>
      </c>
      <c r="D102" s="386"/>
      <c r="E102" s="386"/>
      <c r="F102" s="387"/>
      <c r="G102" s="388" t="s">
        <v>990</v>
      </c>
      <c r="H102" s="382">
        <f t="shared" ref="H102:I102" si="47">SUM(H99:H101)</f>
        <v>0.28125</v>
      </c>
      <c r="I102" s="379">
        <f t="shared" si="47"/>
        <v>40500</v>
      </c>
      <c r="J102" s="389">
        <f>I102/L94</f>
        <v>7.2710951526032311E-2</v>
      </c>
      <c r="N102" s="211">
        <v>18</v>
      </c>
      <c r="O102" s="212">
        <v>2</v>
      </c>
      <c r="Q102" s="302">
        <v>25</v>
      </c>
      <c r="R102" s="303">
        <v>7000</v>
      </c>
      <c r="S102" s="304">
        <f t="shared" si="44"/>
        <v>280</v>
      </c>
      <c r="T102" s="303">
        <v>3</v>
      </c>
      <c r="U102" s="305">
        <f t="shared" si="45"/>
        <v>0.10714285714285714</v>
      </c>
      <c r="V102" s="291">
        <f t="shared" si="46"/>
        <v>21000</v>
      </c>
      <c r="W102" s="308"/>
    </row>
    <row r="103" spans="1:23" ht="13.2">
      <c r="A103" s="211">
        <v>16</v>
      </c>
      <c r="B103" s="212">
        <v>1</v>
      </c>
      <c r="N103" s="211">
        <v>23</v>
      </c>
      <c r="O103" s="212">
        <v>1</v>
      </c>
      <c r="T103" s="289" t="s">
        <v>990</v>
      </c>
      <c r="U103" s="290">
        <f t="shared" ref="U103:V103" si="48">SUM(U100:U102)</f>
        <v>0.32142857142857145</v>
      </c>
      <c r="V103" s="291">
        <f t="shared" si="48"/>
        <v>46500</v>
      </c>
      <c r="W103" s="309">
        <f>V103/Y94</f>
        <v>7.3055773762765119E-2</v>
      </c>
    </row>
    <row r="104" spans="1:23" ht="13.8">
      <c r="A104" s="211">
        <v>18</v>
      </c>
      <c r="B104" s="212">
        <v>1</v>
      </c>
      <c r="D104" s="448" t="s">
        <v>1226</v>
      </c>
      <c r="E104" s="419"/>
      <c r="F104" s="419"/>
      <c r="G104" s="419"/>
      <c r="H104" s="419"/>
      <c r="I104" s="419"/>
      <c r="J104" s="417"/>
      <c r="N104" s="211">
        <v>42</v>
      </c>
      <c r="O104" s="212">
        <v>1</v>
      </c>
    </row>
    <row r="105" spans="1:23" ht="13.2">
      <c r="A105" s="211">
        <v>19</v>
      </c>
      <c r="B105" s="212">
        <v>1</v>
      </c>
      <c r="D105" s="371" t="s">
        <v>976</v>
      </c>
      <c r="E105" s="372" t="s">
        <v>977</v>
      </c>
      <c r="F105" s="372" t="s">
        <v>978</v>
      </c>
      <c r="G105" s="372" t="s">
        <v>979</v>
      </c>
      <c r="H105" s="372" t="s">
        <v>153</v>
      </c>
      <c r="I105" s="373" t="s">
        <v>980</v>
      </c>
      <c r="J105" s="374" t="s">
        <v>981</v>
      </c>
      <c r="N105" s="211">
        <v>47</v>
      </c>
      <c r="O105" s="212">
        <v>1</v>
      </c>
    </row>
    <row r="106" spans="1:23" ht="13.2">
      <c r="A106" s="211">
        <v>23</v>
      </c>
      <c r="B106" s="212">
        <v>1</v>
      </c>
      <c r="D106" s="377">
        <v>15</v>
      </c>
      <c r="E106" s="378">
        <v>3500</v>
      </c>
      <c r="F106" s="381">
        <f t="shared" ref="F106:F108" si="49">E106/D106</f>
        <v>233.33333333333334</v>
      </c>
      <c r="G106" s="378">
        <v>3</v>
      </c>
      <c r="H106" s="382">
        <f t="shared" ref="H106:H108" si="50">G106/32</f>
        <v>9.375E-2</v>
      </c>
      <c r="I106" s="379">
        <f t="shared" ref="I106:I108" si="51">G106*E106</f>
        <v>10500</v>
      </c>
      <c r="J106" s="380"/>
      <c r="N106" s="211">
        <v>48</v>
      </c>
      <c r="O106" s="212">
        <v>1</v>
      </c>
    </row>
    <row r="107" spans="1:23" ht="13.2">
      <c r="A107" s="211">
        <v>24</v>
      </c>
      <c r="B107" s="212">
        <v>2</v>
      </c>
      <c r="D107" s="377">
        <v>20</v>
      </c>
      <c r="E107" s="378">
        <v>5000</v>
      </c>
      <c r="F107" s="381">
        <f t="shared" si="49"/>
        <v>250</v>
      </c>
      <c r="G107" s="378">
        <v>3</v>
      </c>
      <c r="H107" s="382">
        <f t="shared" si="50"/>
        <v>9.375E-2</v>
      </c>
      <c r="I107" s="379">
        <f t="shared" si="51"/>
        <v>15000</v>
      </c>
      <c r="J107" s="380"/>
      <c r="N107" s="214" t="s">
        <v>127</v>
      </c>
      <c r="O107" s="215">
        <v>28</v>
      </c>
    </row>
    <row r="108" spans="1:23" ht="13.2">
      <c r="A108" s="211">
        <v>25</v>
      </c>
      <c r="B108" s="212">
        <v>1</v>
      </c>
      <c r="D108" s="377">
        <v>25</v>
      </c>
      <c r="E108" s="378">
        <v>6500</v>
      </c>
      <c r="F108" s="381">
        <f t="shared" si="49"/>
        <v>260</v>
      </c>
      <c r="G108" s="378">
        <v>3</v>
      </c>
      <c r="H108" s="382">
        <f t="shared" si="50"/>
        <v>9.375E-2</v>
      </c>
      <c r="I108" s="379">
        <f t="shared" si="51"/>
        <v>19500</v>
      </c>
      <c r="J108" s="385"/>
    </row>
    <row r="109" spans="1:23" ht="13.2">
      <c r="A109" s="211">
        <v>26</v>
      </c>
      <c r="B109" s="212">
        <v>1</v>
      </c>
      <c r="D109" s="386"/>
      <c r="E109" s="386"/>
      <c r="F109" s="387"/>
      <c r="G109" s="388" t="s">
        <v>990</v>
      </c>
      <c r="H109" s="382">
        <f t="shared" ref="H109:I109" si="52">SUM(H106:H108)</f>
        <v>0.28125</v>
      </c>
      <c r="I109" s="379">
        <f t="shared" si="52"/>
        <v>45000</v>
      </c>
      <c r="J109" s="389">
        <f>I109/L94</f>
        <v>8.0789946140035901E-2</v>
      </c>
    </row>
    <row r="110" spans="1:23" ht="13.2">
      <c r="A110" s="211">
        <v>29</v>
      </c>
      <c r="B110" s="212">
        <v>1</v>
      </c>
      <c r="W110" s="5" t="s">
        <v>1272</v>
      </c>
    </row>
    <row r="111" spans="1:23" ht="13.2">
      <c r="A111" s="214" t="s">
        <v>127</v>
      </c>
      <c r="B111" s="215">
        <v>32</v>
      </c>
    </row>
    <row r="129" spans="3:13" ht="13.2">
      <c r="C129" s="123"/>
      <c r="D129" s="124"/>
      <c r="E129" s="124"/>
      <c r="F129" s="124"/>
      <c r="G129" s="124"/>
      <c r="H129" s="124"/>
      <c r="I129" s="124"/>
      <c r="J129" s="124"/>
      <c r="K129" s="124"/>
      <c r="L129" s="124"/>
      <c r="M129" s="125"/>
    </row>
    <row r="130" spans="3:13" ht="15">
      <c r="C130" s="126"/>
      <c r="D130" s="446" t="s">
        <v>972</v>
      </c>
      <c r="E130" s="419"/>
      <c r="F130" s="419"/>
      <c r="G130" s="419"/>
      <c r="H130" s="419"/>
      <c r="I130" s="419"/>
      <c r="J130" s="417"/>
      <c r="K130" s="127"/>
      <c r="L130" s="127"/>
      <c r="M130" s="128"/>
    </row>
    <row r="131" spans="3:13" ht="13.2">
      <c r="C131" s="126"/>
      <c r="D131" s="129" t="s">
        <v>976</v>
      </c>
      <c r="E131" s="130" t="s">
        <v>977</v>
      </c>
      <c r="F131" s="131" t="s">
        <v>978</v>
      </c>
      <c r="G131" s="131" t="s">
        <v>979</v>
      </c>
      <c r="H131" s="131" t="s">
        <v>153</v>
      </c>
      <c r="I131" s="132" t="s">
        <v>980</v>
      </c>
      <c r="J131" s="133" t="s">
        <v>981</v>
      </c>
      <c r="K131" s="134" t="s">
        <v>982</v>
      </c>
      <c r="L131" s="134" t="s">
        <v>983</v>
      </c>
      <c r="M131" s="128"/>
    </row>
    <row r="132" spans="3:13" ht="13.2">
      <c r="C132" s="126"/>
      <c r="D132" s="135">
        <v>15</v>
      </c>
      <c r="E132" s="136">
        <v>3500</v>
      </c>
      <c r="F132" s="137">
        <v>233.33333333333334</v>
      </c>
      <c r="G132" s="136">
        <v>3</v>
      </c>
      <c r="H132" s="138">
        <v>9.375E-2</v>
      </c>
      <c r="I132" s="136">
        <v>10500</v>
      </c>
      <c r="J132" s="139"/>
      <c r="K132" s="140" t="s">
        <v>986</v>
      </c>
      <c r="L132" s="86">
        <v>2730</v>
      </c>
      <c r="M132" s="128"/>
    </row>
    <row r="133" spans="3:13" ht="13.2">
      <c r="C133" s="126"/>
      <c r="D133" s="135">
        <v>20</v>
      </c>
      <c r="E133" s="136">
        <v>5000</v>
      </c>
      <c r="F133" s="137">
        <v>250</v>
      </c>
      <c r="G133" s="136">
        <v>3</v>
      </c>
      <c r="H133" s="138">
        <v>9.375E-2</v>
      </c>
      <c r="I133" s="136">
        <v>15000</v>
      </c>
      <c r="J133" s="139"/>
      <c r="K133" s="3"/>
      <c r="L133" s="144"/>
      <c r="M133" s="128"/>
    </row>
    <row r="134" spans="3:13" ht="13.2">
      <c r="C134" s="126"/>
      <c r="D134" s="145">
        <v>25</v>
      </c>
      <c r="E134" s="146">
        <v>6500</v>
      </c>
      <c r="F134" s="147">
        <v>260</v>
      </c>
      <c r="G134" s="136">
        <v>3</v>
      </c>
      <c r="H134" s="148">
        <v>9.375E-2</v>
      </c>
      <c r="I134" s="146">
        <v>19500</v>
      </c>
      <c r="J134" s="149"/>
      <c r="K134" s="3" t="s">
        <v>988</v>
      </c>
      <c r="L134" s="143">
        <v>557000</v>
      </c>
      <c r="M134" s="128"/>
    </row>
    <row r="135" spans="3:13" ht="15">
      <c r="C135" s="126"/>
      <c r="D135" s="127"/>
      <c r="E135" s="127"/>
      <c r="F135" s="127"/>
      <c r="G135" s="152" t="s">
        <v>990</v>
      </c>
      <c r="H135" s="148">
        <v>0.28125</v>
      </c>
      <c r="I135" s="153">
        <v>45000</v>
      </c>
      <c r="J135" s="154">
        <v>8.0789946140035901E-2</v>
      </c>
      <c r="K135" s="127"/>
      <c r="L135" s="127"/>
      <c r="M135" s="128"/>
    </row>
    <row r="136" spans="3:13" ht="13.2">
      <c r="C136" s="126"/>
      <c r="M136" s="128"/>
    </row>
    <row r="137" spans="3:13" ht="15">
      <c r="C137" s="126"/>
      <c r="D137" s="446" t="s">
        <v>992</v>
      </c>
      <c r="E137" s="419"/>
      <c r="F137" s="419"/>
      <c r="G137" s="419"/>
      <c r="H137" s="419"/>
      <c r="I137" s="419"/>
      <c r="J137" s="417"/>
      <c r="K137" s="127"/>
      <c r="L137" s="127"/>
      <c r="M137" s="128"/>
    </row>
    <row r="138" spans="3:13" ht="15.6">
      <c r="C138" s="126"/>
      <c r="D138" s="129" t="s">
        <v>976</v>
      </c>
      <c r="E138" s="130" t="s">
        <v>977</v>
      </c>
      <c r="F138" s="131" t="s">
        <v>978</v>
      </c>
      <c r="G138" s="131" t="s">
        <v>979</v>
      </c>
      <c r="H138" s="131" t="s">
        <v>153</v>
      </c>
      <c r="I138" s="132" t="s">
        <v>980</v>
      </c>
      <c r="J138" s="133" t="s">
        <v>981</v>
      </c>
      <c r="K138" s="134" t="s">
        <v>982</v>
      </c>
      <c r="L138" s="157" t="s">
        <v>994</v>
      </c>
      <c r="M138" s="128"/>
    </row>
    <row r="139" spans="3:13" ht="13.2">
      <c r="C139" s="126"/>
      <c r="D139" s="135">
        <v>15</v>
      </c>
      <c r="E139" s="136">
        <v>4000</v>
      </c>
      <c r="F139" s="137">
        <v>266.66666666666669</v>
      </c>
      <c r="G139" s="136">
        <v>5</v>
      </c>
      <c r="H139" s="141">
        <v>0.17857142857142858</v>
      </c>
      <c r="I139" s="142">
        <v>20000</v>
      </c>
      <c r="J139" s="139"/>
      <c r="K139" s="158" t="s">
        <v>986</v>
      </c>
      <c r="L139" s="159">
        <v>2940</v>
      </c>
      <c r="M139" s="128"/>
    </row>
    <row r="140" spans="3:13" ht="13.2">
      <c r="C140" s="126"/>
      <c r="D140" s="135">
        <v>20</v>
      </c>
      <c r="E140" s="136">
        <v>5500</v>
      </c>
      <c r="F140" s="137">
        <v>275</v>
      </c>
      <c r="G140" s="136">
        <v>1</v>
      </c>
      <c r="H140" s="141">
        <v>3.5714285714285712E-2</v>
      </c>
      <c r="I140" s="142">
        <v>5500</v>
      </c>
      <c r="J140" s="139"/>
      <c r="K140" s="160"/>
      <c r="L140" s="161"/>
      <c r="M140" s="128"/>
    </row>
    <row r="141" spans="3:13" ht="13.2">
      <c r="C141" s="126"/>
      <c r="D141" s="145">
        <v>25</v>
      </c>
      <c r="E141" s="146">
        <v>7000</v>
      </c>
      <c r="F141" s="147">
        <v>280</v>
      </c>
      <c r="G141" s="136">
        <v>3</v>
      </c>
      <c r="H141" s="150">
        <v>0.10714285714285714</v>
      </c>
      <c r="I141" s="151">
        <v>21000</v>
      </c>
      <c r="J141" s="149"/>
      <c r="K141" s="162" t="s">
        <v>988</v>
      </c>
      <c r="L141" s="155">
        <v>636500</v>
      </c>
      <c r="M141" s="128"/>
    </row>
    <row r="142" spans="3:13" ht="15">
      <c r="C142" s="126"/>
      <c r="D142" s="127"/>
      <c r="E142" s="127"/>
      <c r="F142" s="127"/>
      <c r="G142" s="152" t="s">
        <v>990</v>
      </c>
      <c r="H142" s="150">
        <v>0.32142857142857145</v>
      </c>
      <c r="I142" s="155">
        <v>46500</v>
      </c>
      <c r="J142" s="156">
        <v>7.3055773762765119E-2</v>
      </c>
      <c r="K142" s="127"/>
      <c r="L142" s="127"/>
      <c r="M142" s="128"/>
    </row>
    <row r="143" spans="3:13" ht="13.2">
      <c r="C143" s="163"/>
      <c r="D143" s="164"/>
      <c r="E143" s="164"/>
      <c r="F143" s="164"/>
      <c r="G143" s="164"/>
      <c r="H143" s="164"/>
      <c r="I143" s="164"/>
      <c r="J143" s="164"/>
      <c r="K143" s="164"/>
      <c r="L143" s="164"/>
      <c r="M143" s="165"/>
    </row>
  </sheetData>
  <mergeCells count="23">
    <mergeCell ref="AB1:AC1"/>
    <mergeCell ref="AE2:AJ2"/>
    <mergeCell ref="D3:J3"/>
    <mergeCell ref="Q3:W3"/>
    <mergeCell ref="D10:J10"/>
    <mergeCell ref="Q11:W11"/>
    <mergeCell ref="A1:B1"/>
    <mergeCell ref="A48:B48"/>
    <mergeCell ref="N48:O48"/>
    <mergeCell ref="N1:O1"/>
    <mergeCell ref="D50:J50"/>
    <mergeCell ref="Q50:W50"/>
    <mergeCell ref="D57:J57"/>
    <mergeCell ref="Q58:W58"/>
    <mergeCell ref="D130:J130"/>
    <mergeCell ref="D137:J137"/>
    <mergeCell ref="A88:B88"/>
    <mergeCell ref="N88:O88"/>
    <mergeCell ref="D90:J90"/>
    <mergeCell ref="Q90:W90"/>
    <mergeCell ref="D97:J97"/>
    <mergeCell ref="Q98:W98"/>
    <mergeCell ref="D104:J104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00FF"/>
    <outlinePr summaryBelow="0" summaryRight="0"/>
  </sheetPr>
  <dimension ref="A6:O28"/>
  <sheetViews>
    <sheetView workbookViewId="0"/>
  </sheetViews>
  <sheetFormatPr defaultColWidth="12.6640625" defaultRowHeight="15.75" customHeight="1"/>
  <sheetData>
    <row r="6" spans="1:15" ht="13.2">
      <c r="A6" s="427" t="s">
        <v>1286</v>
      </c>
      <c r="B6" s="428"/>
    </row>
    <row r="7" spans="1:15" ht="13.8">
      <c r="A7" s="209" t="s">
        <v>1135</v>
      </c>
      <c r="B7" s="210" t="s">
        <v>1119</v>
      </c>
      <c r="D7" s="245" t="s">
        <v>266</v>
      </c>
    </row>
    <row r="8" spans="1:15" ht="15.75" customHeight="1">
      <c r="A8" s="211">
        <v>2</v>
      </c>
      <c r="B8" s="212">
        <v>1</v>
      </c>
      <c r="D8" s="246" t="s">
        <v>1154</v>
      </c>
      <c r="E8" s="402"/>
      <c r="F8" s="402"/>
      <c r="G8" s="402"/>
      <c r="H8" s="402"/>
      <c r="I8" s="403"/>
    </row>
    <row r="9" spans="1:15" ht="15.75" customHeight="1">
      <c r="A9" s="211">
        <v>3</v>
      </c>
      <c r="B9" s="212">
        <v>1</v>
      </c>
      <c r="D9" s="227" t="s">
        <v>976</v>
      </c>
      <c r="E9" s="227" t="s">
        <v>977</v>
      </c>
      <c r="F9" s="228" t="s">
        <v>978</v>
      </c>
      <c r="G9" s="228" t="s">
        <v>979</v>
      </c>
      <c r="H9" s="227" t="s">
        <v>153</v>
      </c>
      <c r="I9" s="97" t="s">
        <v>980</v>
      </c>
      <c r="J9" s="174" t="s">
        <v>982</v>
      </c>
      <c r="K9" s="175"/>
    </row>
    <row r="10" spans="1:15" ht="13.2">
      <c r="A10" s="211">
        <v>4</v>
      </c>
      <c r="B10" s="212">
        <v>2</v>
      </c>
      <c r="D10" s="227">
        <v>2</v>
      </c>
      <c r="E10" s="247">
        <v>1800</v>
      </c>
      <c r="F10" s="248">
        <v>900</v>
      </c>
      <c r="G10" s="251">
        <v>5</v>
      </c>
      <c r="H10" s="254">
        <v>0.14705882352941177</v>
      </c>
      <c r="I10" s="255">
        <v>7500</v>
      </c>
      <c r="J10" s="176" t="s">
        <v>986</v>
      </c>
      <c r="K10" s="177">
        <v>4380</v>
      </c>
    </row>
    <row r="11" spans="1:15" ht="13.2">
      <c r="A11" s="211">
        <v>5</v>
      </c>
      <c r="B11" s="212">
        <v>3</v>
      </c>
      <c r="D11" s="251">
        <v>3</v>
      </c>
      <c r="E11" s="252">
        <v>3600</v>
      </c>
      <c r="F11" s="253">
        <v>1200</v>
      </c>
      <c r="G11" s="251">
        <v>0</v>
      </c>
      <c r="H11" s="254">
        <v>0</v>
      </c>
      <c r="I11" s="255">
        <v>0</v>
      </c>
      <c r="J11" s="178"/>
      <c r="K11" s="179"/>
    </row>
    <row r="12" spans="1:15" ht="13.2">
      <c r="A12" s="211">
        <v>6</v>
      </c>
      <c r="B12" s="212">
        <v>2</v>
      </c>
      <c r="D12" s="256"/>
      <c r="E12" s="252"/>
      <c r="F12" s="253"/>
      <c r="G12" s="256"/>
      <c r="H12" s="254">
        <v>0</v>
      </c>
      <c r="I12" s="255">
        <v>0</v>
      </c>
      <c r="J12" s="178" t="s">
        <v>988</v>
      </c>
      <c r="K12" s="180">
        <v>551167</v>
      </c>
      <c r="N12" s="404"/>
      <c r="O12" s="294"/>
    </row>
    <row r="13" spans="1:15" ht="13.2">
      <c r="A13" s="211">
        <v>7</v>
      </c>
      <c r="B13" s="212">
        <v>3</v>
      </c>
      <c r="D13" s="259"/>
      <c r="E13" s="259"/>
      <c r="F13" s="259"/>
      <c r="G13" s="260" t="s">
        <v>1047</v>
      </c>
      <c r="H13" s="254">
        <v>0.14705882352941177</v>
      </c>
      <c r="I13" s="257">
        <v>7500</v>
      </c>
      <c r="J13" s="261" t="s">
        <v>981</v>
      </c>
      <c r="K13" s="262">
        <v>1.36074910145201E-2</v>
      </c>
      <c r="N13" s="404"/>
      <c r="O13" s="294"/>
    </row>
    <row r="14" spans="1:15" ht="13.2">
      <c r="A14" s="211">
        <v>8</v>
      </c>
      <c r="B14" s="212">
        <v>2</v>
      </c>
      <c r="N14" s="404"/>
      <c r="O14" s="294"/>
    </row>
    <row r="15" spans="1:15" ht="13.2">
      <c r="A15" s="211">
        <v>9</v>
      </c>
      <c r="B15" s="212">
        <v>2</v>
      </c>
      <c r="D15" s="263"/>
      <c r="E15" s="263"/>
      <c r="F15" s="263"/>
      <c r="G15" s="263"/>
      <c r="H15" s="263"/>
      <c r="I15" s="263"/>
      <c r="J15" s="263"/>
      <c r="K15" s="263"/>
    </row>
    <row r="16" spans="1:15" ht="15.6">
      <c r="A16" s="211">
        <v>10</v>
      </c>
      <c r="B16" s="212">
        <v>1</v>
      </c>
      <c r="D16" s="449"/>
      <c r="E16" s="428"/>
      <c r="F16" s="428"/>
      <c r="G16" s="428"/>
      <c r="H16" s="428"/>
      <c r="I16" s="428"/>
      <c r="J16" s="263"/>
      <c r="K16" s="263"/>
    </row>
    <row r="17" spans="1:11" ht="15.6">
      <c r="A17" s="211">
        <v>12</v>
      </c>
      <c r="B17" s="212">
        <v>2</v>
      </c>
      <c r="D17" s="244"/>
      <c r="E17" s="244"/>
      <c r="F17" s="264"/>
      <c r="G17" s="264"/>
      <c r="H17" s="244"/>
      <c r="I17" s="244"/>
      <c r="J17" s="265"/>
      <c r="K17" s="266"/>
    </row>
    <row r="18" spans="1:11" ht="13.2">
      <c r="A18" s="211">
        <v>13</v>
      </c>
      <c r="B18" s="212">
        <v>3</v>
      </c>
      <c r="D18" s="212"/>
      <c r="E18" s="267"/>
      <c r="F18" s="268"/>
      <c r="G18" s="212"/>
      <c r="H18" s="269"/>
      <c r="I18" s="267"/>
      <c r="J18" s="270"/>
      <c r="K18" s="263"/>
    </row>
    <row r="19" spans="1:11" ht="13.2">
      <c r="A19" s="211">
        <v>14</v>
      </c>
      <c r="B19" s="212">
        <v>1</v>
      </c>
      <c r="D19" s="212"/>
      <c r="E19" s="267"/>
      <c r="F19" s="268"/>
      <c r="G19" s="212"/>
      <c r="H19" s="269"/>
      <c r="I19" s="267"/>
      <c r="J19" s="271"/>
      <c r="K19" s="272"/>
    </row>
    <row r="20" spans="1:11" ht="13.2">
      <c r="A20" s="211">
        <v>15</v>
      </c>
      <c r="B20" s="212">
        <v>2</v>
      </c>
      <c r="D20" s="212"/>
      <c r="E20" s="267"/>
      <c r="F20" s="268"/>
      <c r="G20" s="212"/>
      <c r="H20" s="269"/>
      <c r="I20" s="267"/>
      <c r="J20" s="271"/>
      <c r="K20" s="273"/>
    </row>
    <row r="21" spans="1:11" ht="13.2">
      <c r="A21" s="211">
        <v>17</v>
      </c>
      <c r="B21" s="212">
        <v>1</v>
      </c>
      <c r="D21" s="244"/>
      <c r="E21" s="244"/>
      <c r="F21" s="244"/>
      <c r="G21" s="274"/>
      <c r="H21" s="269"/>
      <c r="I21" s="275"/>
      <c r="J21" s="265"/>
      <c r="K21" s="276"/>
    </row>
    <row r="22" spans="1:11" ht="13.2">
      <c r="A22" s="211">
        <v>18</v>
      </c>
      <c r="B22" s="212">
        <v>2</v>
      </c>
      <c r="D22" s="263"/>
      <c r="E22" s="263"/>
      <c r="F22" s="263"/>
      <c r="G22" s="263"/>
      <c r="H22" s="263"/>
      <c r="I22" s="263"/>
      <c r="J22" s="263"/>
      <c r="K22" s="263"/>
    </row>
    <row r="23" spans="1:11" ht="13.2">
      <c r="A23" s="211">
        <v>19</v>
      </c>
      <c r="B23" s="212">
        <v>1</v>
      </c>
      <c r="D23" s="263"/>
      <c r="E23" s="263"/>
      <c r="F23" s="263"/>
      <c r="G23" s="263"/>
      <c r="H23" s="263"/>
      <c r="I23" s="263"/>
      <c r="J23" s="263"/>
      <c r="K23" s="263"/>
    </row>
    <row r="24" spans="1:11" ht="13.2">
      <c r="A24" s="211">
        <v>22</v>
      </c>
      <c r="B24" s="212">
        <v>1</v>
      </c>
    </row>
    <row r="25" spans="1:11" ht="13.2">
      <c r="A25" s="211">
        <v>23</v>
      </c>
      <c r="B25" s="212">
        <v>2</v>
      </c>
    </row>
    <row r="26" spans="1:11" ht="13.2">
      <c r="A26" s="211">
        <v>24</v>
      </c>
      <c r="B26" s="212">
        <v>1</v>
      </c>
    </row>
    <row r="27" spans="1:11" ht="13.2">
      <c r="A27" s="211">
        <v>27</v>
      </c>
      <c r="B27" s="212">
        <v>1</v>
      </c>
    </row>
    <row r="28" spans="1:11" ht="13.2">
      <c r="A28" s="214" t="s">
        <v>127</v>
      </c>
      <c r="B28" s="215">
        <v>34</v>
      </c>
    </row>
  </sheetData>
  <mergeCells count="2">
    <mergeCell ref="A6:B6"/>
    <mergeCell ref="D16:I1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00FF"/>
    <outlinePr summaryBelow="0" summaryRight="0"/>
  </sheetPr>
  <dimension ref="A1:U132"/>
  <sheetViews>
    <sheetView workbookViewId="0">
      <selection sqref="A1:B1"/>
    </sheetView>
  </sheetViews>
  <sheetFormatPr defaultColWidth="12.6640625" defaultRowHeight="15.75" customHeight="1"/>
  <sheetData>
    <row r="1" spans="1:12" ht="13.8">
      <c r="A1" s="435" t="s">
        <v>1233</v>
      </c>
      <c r="B1" s="428"/>
      <c r="K1" s="435" t="s">
        <v>1248</v>
      </c>
      <c r="L1" s="428"/>
    </row>
    <row r="2" spans="1:12" ht="13.2">
      <c r="A2" s="209" t="s">
        <v>1123</v>
      </c>
      <c r="B2" s="210" t="s">
        <v>1065</v>
      </c>
      <c r="K2" s="209" t="s">
        <v>1123</v>
      </c>
      <c r="L2" s="210" t="s">
        <v>1065</v>
      </c>
    </row>
    <row r="3" spans="1:12" ht="13.2">
      <c r="A3" s="211">
        <v>1</v>
      </c>
      <c r="B3" s="212">
        <v>22</v>
      </c>
      <c r="K3" s="211">
        <v>1</v>
      </c>
      <c r="L3" s="212">
        <v>9</v>
      </c>
    </row>
    <row r="4" spans="1:12" ht="13.2">
      <c r="A4" s="211">
        <v>2</v>
      </c>
      <c r="B4" s="212">
        <v>14</v>
      </c>
      <c r="K4" s="211">
        <v>2</v>
      </c>
      <c r="L4" s="212">
        <v>19</v>
      </c>
    </row>
    <row r="5" spans="1:12" ht="13.2">
      <c r="A5" s="211">
        <v>3</v>
      </c>
      <c r="B5" s="212">
        <v>11</v>
      </c>
      <c r="K5" s="211">
        <v>3</v>
      </c>
      <c r="L5" s="212">
        <v>8</v>
      </c>
    </row>
    <row r="6" spans="1:12" ht="13.2">
      <c r="A6" s="211">
        <v>4</v>
      </c>
      <c r="B6" s="212">
        <v>9</v>
      </c>
      <c r="K6" s="211">
        <v>4</v>
      </c>
      <c r="L6" s="212">
        <v>8</v>
      </c>
    </row>
    <row r="7" spans="1:12" ht="13.2">
      <c r="A7" s="211">
        <v>5</v>
      </c>
      <c r="B7" s="212">
        <v>4</v>
      </c>
      <c r="K7" s="211">
        <v>5</v>
      </c>
      <c r="L7" s="212">
        <v>10</v>
      </c>
    </row>
    <row r="8" spans="1:12" ht="13.2">
      <c r="A8" s="211">
        <v>6</v>
      </c>
      <c r="B8" s="212">
        <v>6</v>
      </c>
      <c r="K8" s="211">
        <v>6</v>
      </c>
      <c r="L8" s="212">
        <v>7</v>
      </c>
    </row>
    <row r="9" spans="1:12" ht="13.2">
      <c r="A9" s="211">
        <v>7</v>
      </c>
      <c r="B9" s="212">
        <v>6</v>
      </c>
      <c r="K9" s="211">
        <v>7</v>
      </c>
      <c r="L9" s="212">
        <v>6</v>
      </c>
    </row>
    <row r="10" spans="1:12" ht="13.2">
      <c r="A10" s="211">
        <v>8</v>
      </c>
      <c r="B10" s="212">
        <v>6</v>
      </c>
      <c r="K10" s="211">
        <v>8</v>
      </c>
      <c r="L10" s="212">
        <v>3</v>
      </c>
    </row>
    <row r="11" spans="1:12" ht="13.2">
      <c r="A11" s="211">
        <v>9</v>
      </c>
      <c r="B11" s="212">
        <v>2</v>
      </c>
      <c r="K11" s="211">
        <v>9</v>
      </c>
      <c r="L11" s="212">
        <v>3</v>
      </c>
    </row>
    <row r="12" spans="1:12" ht="13.2">
      <c r="A12" s="211">
        <v>10</v>
      </c>
      <c r="B12" s="212">
        <v>6</v>
      </c>
      <c r="K12" s="211">
        <v>10</v>
      </c>
      <c r="L12" s="212">
        <v>4</v>
      </c>
    </row>
    <row r="13" spans="1:12" ht="13.2">
      <c r="A13" s="211">
        <v>11</v>
      </c>
      <c r="B13" s="212">
        <v>4</v>
      </c>
      <c r="K13" s="211">
        <v>11</v>
      </c>
      <c r="L13" s="212">
        <v>3</v>
      </c>
    </row>
    <row r="14" spans="1:12" ht="13.2">
      <c r="A14" s="211">
        <v>12</v>
      </c>
      <c r="B14" s="212">
        <v>7</v>
      </c>
      <c r="K14" s="211">
        <v>12</v>
      </c>
      <c r="L14" s="212">
        <v>4</v>
      </c>
    </row>
    <row r="15" spans="1:12" ht="13.2">
      <c r="A15" s="211">
        <v>13</v>
      </c>
      <c r="B15" s="212">
        <v>3</v>
      </c>
      <c r="K15" s="211">
        <v>13</v>
      </c>
      <c r="L15" s="212">
        <v>6</v>
      </c>
    </row>
    <row r="16" spans="1:12" ht="13.2">
      <c r="A16" s="211">
        <v>14</v>
      </c>
      <c r="B16" s="212">
        <v>1</v>
      </c>
      <c r="K16" s="211">
        <v>14</v>
      </c>
      <c r="L16" s="212">
        <v>7</v>
      </c>
    </row>
    <row r="17" spans="1:12" ht="13.2">
      <c r="A17" s="211">
        <v>15</v>
      </c>
      <c r="B17" s="212">
        <v>1</v>
      </c>
      <c r="K17" s="211">
        <v>15</v>
      </c>
      <c r="L17" s="212">
        <v>2</v>
      </c>
    </row>
    <row r="18" spans="1:12" ht="13.2">
      <c r="A18" s="211">
        <v>16</v>
      </c>
      <c r="B18" s="212">
        <v>8</v>
      </c>
      <c r="K18" s="211">
        <v>16</v>
      </c>
      <c r="L18" s="212">
        <v>6</v>
      </c>
    </row>
    <row r="19" spans="1:12" ht="13.2">
      <c r="A19" s="211">
        <v>17</v>
      </c>
      <c r="B19" s="212">
        <v>2</v>
      </c>
      <c r="K19" s="211">
        <v>17</v>
      </c>
      <c r="L19" s="212">
        <v>1</v>
      </c>
    </row>
    <row r="20" spans="1:12" ht="13.2">
      <c r="A20" s="211">
        <v>19</v>
      </c>
      <c r="B20" s="212">
        <v>5</v>
      </c>
      <c r="K20" s="211">
        <v>18</v>
      </c>
      <c r="L20" s="212">
        <v>3</v>
      </c>
    </row>
    <row r="21" spans="1:12" ht="13.2">
      <c r="A21" s="211">
        <v>20</v>
      </c>
      <c r="B21" s="212">
        <v>1</v>
      </c>
      <c r="K21" s="211">
        <v>19</v>
      </c>
      <c r="L21" s="212">
        <v>1</v>
      </c>
    </row>
    <row r="22" spans="1:12" ht="13.2">
      <c r="A22" s="211">
        <v>21</v>
      </c>
      <c r="B22" s="212">
        <v>6</v>
      </c>
      <c r="K22" s="211">
        <v>20</v>
      </c>
      <c r="L22" s="212">
        <v>1</v>
      </c>
    </row>
    <row r="23" spans="1:12" ht="13.2">
      <c r="A23" s="211">
        <v>22</v>
      </c>
      <c r="B23" s="212">
        <v>3</v>
      </c>
      <c r="K23" s="211">
        <v>21</v>
      </c>
      <c r="L23" s="212">
        <v>1</v>
      </c>
    </row>
    <row r="24" spans="1:12" ht="13.2">
      <c r="A24" s="211">
        <v>23</v>
      </c>
      <c r="B24" s="212">
        <v>1</v>
      </c>
      <c r="K24" s="211">
        <v>22</v>
      </c>
      <c r="L24" s="212">
        <v>3</v>
      </c>
    </row>
    <row r="25" spans="1:12" ht="13.2">
      <c r="A25" s="211">
        <v>24</v>
      </c>
      <c r="B25" s="212">
        <v>3</v>
      </c>
      <c r="K25" s="211">
        <v>23</v>
      </c>
      <c r="L25" s="212">
        <v>1</v>
      </c>
    </row>
    <row r="26" spans="1:12" ht="13.2">
      <c r="A26" s="211">
        <v>25</v>
      </c>
      <c r="B26" s="212">
        <v>1</v>
      </c>
      <c r="K26" s="211">
        <v>24</v>
      </c>
      <c r="L26" s="212">
        <v>2</v>
      </c>
    </row>
    <row r="27" spans="1:12" ht="13.2">
      <c r="A27" s="211">
        <v>26</v>
      </c>
      <c r="B27" s="212">
        <v>2</v>
      </c>
      <c r="K27" s="211">
        <v>25</v>
      </c>
      <c r="L27" s="212">
        <v>1</v>
      </c>
    </row>
    <row r="28" spans="1:12" ht="13.2">
      <c r="A28" s="211">
        <v>27</v>
      </c>
      <c r="B28" s="212">
        <v>1</v>
      </c>
      <c r="K28" s="211">
        <v>27</v>
      </c>
      <c r="L28" s="212">
        <v>1</v>
      </c>
    </row>
    <row r="29" spans="1:12" ht="13.2">
      <c r="A29" s="211">
        <v>30</v>
      </c>
      <c r="B29" s="212">
        <v>1</v>
      </c>
      <c r="K29" s="211">
        <v>28</v>
      </c>
      <c r="L29" s="212">
        <v>4</v>
      </c>
    </row>
    <row r="30" spans="1:12" ht="13.2">
      <c r="A30" s="211">
        <v>32</v>
      </c>
      <c r="B30" s="212">
        <v>4</v>
      </c>
      <c r="K30" s="211">
        <v>30</v>
      </c>
      <c r="L30" s="212">
        <v>1</v>
      </c>
    </row>
    <row r="31" spans="1:12" ht="13.2">
      <c r="A31" s="211">
        <v>34</v>
      </c>
      <c r="B31" s="212">
        <v>1</v>
      </c>
      <c r="K31" s="211">
        <v>31</v>
      </c>
      <c r="L31" s="212">
        <v>2</v>
      </c>
    </row>
    <row r="32" spans="1:12" ht="13.2">
      <c r="A32" s="211">
        <v>37</v>
      </c>
      <c r="B32" s="212">
        <v>1</v>
      </c>
      <c r="K32" s="211">
        <v>32</v>
      </c>
      <c r="L32" s="212">
        <v>2</v>
      </c>
    </row>
    <row r="33" spans="1:12" ht="13.2">
      <c r="A33" s="211">
        <v>38</v>
      </c>
      <c r="B33" s="212">
        <v>1</v>
      </c>
      <c r="K33" s="211">
        <v>35</v>
      </c>
      <c r="L33" s="212">
        <v>2</v>
      </c>
    </row>
    <row r="34" spans="1:12" ht="13.2">
      <c r="A34" s="211">
        <v>39</v>
      </c>
      <c r="B34" s="212">
        <v>1</v>
      </c>
      <c r="K34" s="211">
        <v>40</v>
      </c>
      <c r="L34" s="212">
        <v>2</v>
      </c>
    </row>
    <row r="35" spans="1:12" ht="13.2">
      <c r="A35" s="211">
        <v>40</v>
      </c>
      <c r="B35" s="212">
        <v>2</v>
      </c>
      <c r="K35" s="211">
        <v>45</v>
      </c>
      <c r="L35" s="212">
        <v>1</v>
      </c>
    </row>
    <row r="36" spans="1:12" ht="13.2">
      <c r="A36" s="211">
        <v>41</v>
      </c>
      <c r="B36" s="212">
        <v>1</v>
      </c>
      <c r="K36" s="211">
        <v>46</v>
      </c>
      <c r="L36" s="212">
        <v>1</v>
      </c>
    </row>
    <row r="37" spans="1:12" ht="13.2">
      <c r="A37" s="211">
        <v>46</v>
      </c>
      <c r="B37" s="212">
        <v>1</v>
      </c>
      <c r="K37" s="214" t="s">
        <v>127</v>
      </c>
      <c r="L37" s="215">
        <v>135</v>
      </c>
    </row>
    <row r="38" spans="1:12" ht="13.2">
      <c r="A38" s="211">
        <v>47</v>
      </c>
      <c r="B38" s="212">
        <v>1</v>
      </c>
    </row>
    <row r="39" spans="1:12" ht="13.2">
      <c r="A39" s="211">
        <v>48</v>
      </c>
      <c r="B39" s="212">
        <v>1</v>
      </c>
    </row>
    <row r="40" spans="1:12" ht="13.2">
      <c r="A40" s="211">
        <v>56</v>
      </c>
      <c r="B40" s="212">
        <v>1</v>
      </c>
    </row>
    <row r="41" spans="1:12" ht="13.2">
      <c r="A41" s="211">
        <v>63</v>
      </c>
      <c r="B41" s="212">
        <v>1</v>
      </c>
    </row>
    <row r="42" spans="1:12" ht="13.2">
      <c r="A42" s="214" t="s">
        <v>127</v>
      </c>
      <c r="B42" s="215">
        <v>152</v>
      </c>
    </row>
    <row r="43" spans="1:12" ht="13.8">
      <c r="A43" s="435" t="s">
        <v>1252</v>
      </c>
      <c r="B43" s="428"/>
      <c r="K43" s="435" t="s">
        <v>1253</v>
      </c>
      <c r="L43" s="428"/>
    </row>
    <row r="44" spans="1:12" ht="13.2">
      <c r="A44" s="209" t="s">
        <v>1123</v>
      </c>
      <c r="B44" s="210" t="s">
        <v>1065</v>
      </c>
      <c r="K44" s="209" t="s">
        <v>1123</v>
      </c>
      <c r="L44" s="210" t="s">
        <v>1065</v>
      </c>
    </row>
    <row r="45" spans="1:12" ht="13.2">
      <c r="A45" s="211">
        <v>1</v>
      </c>
      <c r="B45" s="212">
        <v>1</v>
      </c>
      <c r="K45" s="211">
        <v>2</v>
      </c>
      <c r="L45" s="212">
        <v>2</v>
      </c>
    </row>
    <row r="46" spans="1:12" ht="13.2">
      <c r="A46" s="211">
        <v>2</v>
      </c>
      <c r="B46" s="212">
        <v>3</v>
      </c>
      <c r="K46" s="211">
        <v>3</v>
      </c>
      <c r="L46" s="212">
        <v>2</v>
      </c>
    </row>
    <row r="47" spans="1:12" ht="13.2">
      <c r="A47" s="211">
        <v>3</v>
      </c>
      <c r="B47" s="212">
        <v>2</v>
      </c>
      <c r="K47" s="211">
        <v>4</v>
      </c>
      <c r="L47" s="212">
        <v>1</v>
      </c>
    </row>
    <row r="48" spans="1:12" ht="13.2">
      <c r="A48" s="211">
        <v>4</v>
      </c>
      <c r="B48" s="212">
        <v>1</v>
      </c>
      <c r="K48" s="211">
        <v>5</v>
      </c>
      <c r="L48" s="212">
        <v>3</v>
      </c>
    </row>
    <row r="49" spans="1:12" ht="13.2">
      <c r="A49" s="211">
        <v>6</v>
      </c>
      <c r="B49" s="212">
        <v>1</v>
      </c>
      <c r="K49" s="211">
        <v>6</v>
      </c>
      <c r="L49" s="212">
        <v>1</v>
      </c>
    </row>
    <row r="50" spans="1:12" ht="13.2">
      <c r="A50" s="211">
        <v>7</v>
      </c>
      <c r="B50" s="212">
        <v>2</v>
      </c>
      <c r="K50" s="211">
        <v>10</v>
      </c>
      <c r="L50" s="212">
        <v>2</v>
      </c>
    </row>
    <row r="51" spans="1:12" ht="13.2">
      <c r="A51" s="211">
        <v>8</v>
      </c>
      <c r="B51" s="212">
        <v>2</v>
      </c>
      <c r="K51" s="211">
        <v>13</v>
      </c>
      <c r="L51" s="212">
        <v>3</v>
      </c>
    </row>
    <row r="52" spans="1:12" ht="13.2">
      <c r="A52" s="211">
        <v>10</v>
      </c>
      <c r="B52" s="212">
        <v>2</v>
      </c>
      <c r="K52" s="211">
        <v>15</v>
      </c>
      <c r="L52" s="212">
        <v>1</v>
      </c>
    </row>
    <row r="53" spans="1:12" ht="13.2">
      <c r="A53" s="211">
        <v>13</v>
      </c>
      <c r="B53" s="212">
        <v>1</v>
      </c>
      <c r="K53" s="211">
        <v>16</v>
      </c>
      <c r="L53" s="212">
        <v>3</v>
      </c>
    </row>
    <row r="54" spans="1:12" ht="13.2">
      <c r="A54" s="211">
        <v>16</v>
      </c>
      <c r="B54" s="212">
        <v>4</v>
      </c>
      <c r="K54" s="211">
        <v>19</v>
      </c>
      <c r="L54" s="212">
        <v>1</v>
      </c>
    </row>
    <row r="55" spans="1:12" ht="13.2">
      <c r="A55" s="211">
        <v>17</v>
      </c>
      <c r="B55" s="212">
        <v>1</v>
      </c>
      <c r="K55" s="211">
        <v>20</v>
      </c>
      <c r="L55" s="212">
        <v>1</v>
      </c>
    </row>
    <row r="56" spans="1:12" ht="13.2">
      <c r="A56" s="211">
        <v>19</v>
      </c>
      <c r="B56" s="212">
        <v>1</v>
      </c>
      <c r="K56" s="211">
        <v>22</v>
      </c>
      <c r="L56" s="212">
        <v>1</v>
      </c>
    </row>
    <row r="57" spans="1:12" ht="13.2">
      <c r="A57" s="211">
        <v>21</v>
      </c>
      <c r="B57" s="212">
        <v>3</v>
      </c>
      <c r="K57" s="211">
        <v>24</v>
      </c>
      <c r="L57" s="212">
        <v>1</v>
      </c>
    </row>
    <row r="58" spans="1:12" ht="13.2">
      <c r="A58" s="211">
        <v>22</v>
      </c>
      <c r="B58" s="212">
        <v>1</v>
      </c>
      <c r="K58" s="211">
        <v>27</v>
      </c>
      <c r="L58" s="212">
        <v>1</v>
      </c>
    </row>
    <row r="59" spans="1:12" ht="13.2">
      <c r="A59" s="211">
        <v>25</v>
      </c>
      <c r="B59" s="212">
        <v>1</v>
      </c>
      <c r="K59" s="211">
        <v>28</v>
      </c>
      <c r="L59" s="212">
        <v>1</v>
      </c>
    </row>
    <row r="60" spans="1:12" ht="13.2">
      <c r="A60" s="211">
        <v>26</v>
      </c>
      <c r="B60" s="212">
        <v>1</v>
      </c>
      <c r="K60" s="211">
        <v>31</v>
      </c>
      <c r="L60" s="212">
        <v>1</v>
      </c>
    </row>
    <row r="61" spans="1:12" ht="13.2">
      <c r="A61" s="211">
        <v>30</v>
      </c>
      <c r="B61" s="212">
        <v>1</v>
      </c>
      <c r="K61" s="211">
        <v>32</v>
      </c>
      <c r="L61" s="212">
        <v>1</v>
      </c>
    </row>
    <row r="62" spans="1:12" ht="13.2">
      <c r="A62" s="211">
        <v>32</v>
      </c>
      <c r="B62" s="212">
        <v>3</v>
      </c>
      <c r="K62" s="211">
        <v>35</v>
      </c>
      <c r="L62" s="212">
        <v>2</v>
      </c>
    </row>
    <row r="63" spans="1:12" ht="13.2">
      <c r="A63" s="211">
        <v>34</v>
      </c>
      <c r="B63" s="212">
        <v>1</v>
      </c>
      <c r="K63" s="211">
        <v>46</v>
      </c>
      <c r="L63" s="212">
        <v>1</v>
      </c>
    </row>
    <row r="64" spans="1:12" ht="13.2">
      <c r="A64" s="211">
        <v>38</v>
      </c>
      <c r="B64" s="212">
        <v>1</v>
      </c>
      <c r="K64" s="214" t="s">
        <v>127</v>
      </c>
      <c r="L64" s="215">
        <v>29</v>
      </c>
    </row>
    <row r="65" spans="1:13" ht="13.2">
      <c r="A65" s="211">
        <v>47</v>
      </c>
      <c r="B65" s="212">
        <v>1</v>
      </c>
    </row>
    <row r="66" spans="1:13" ht="13.2">
      <c r="A66" s="211">
        <v>63</v>
      </c>
      <c r="B66" s="212">
        <v>1</v>
      </c>
    </row>
    <row r="67" spans="1:13" ht="13.2">
      <c r="A67" s="214" t="s">
        <v>127</v>
      </c>
      <c r="B67" s="215">
        <v>35</v>
      </c>
    </row>
    <row r="75" spans="1:13" ht="13.8">
      <c r="A75" s="435" t="s">
        <v>1287</v>
      </c>
      <c r="B75" s="428"/>
      <c r="K75" s="435" t="s">
        <v>1288</v>
      </c>
      <c r="L75" s="428"/>
    </row>
    <row r="76" spans="1:13" ht="13.2">
      <c r="A76" s="209" t="s">
        <v>1123</v>
      </c>
      <c r="B76" s="210" t="s">
        <v>1065</v>
      </c>
      <c r="K76" s="209" t="s">
        <v>1123</v>
      </c>
      <c r="L76" s="210" t="s">
        <v>1065</v>
      </c>
    </row>
    <row r="77" spans="1:13" ht="13.2">
      <c r="A77" s="211">
        <v>1</v>
      </c>
      <c r="B77" s="212">
        <v>1</v>
      </c>
      <c r="C77" s="5">
        <f t="shared" ref="C77:C90" si="0">A77*B77</f>
        <v>1</v>
      </c>
      <c r="K77" s="211">
        <v>3</v>
      </c>
      <c r="L77" s="212">
        <v>2</v>
      </c>
      <c r="M77" s="5">
        <f t="shared" ref="M77:M86" si="1">K77*L77</f>
        <v>6</v>
      </c>
    </row>
    <row r="78" spans="1:13" ht="13.2">
      <c r="A78" s="211">
        <v>2</v>
      </c>
      <c r="B78" s="212">
        <v>2</v>
      </c>
      <c r="C78" s="5">
        <f t="shared" si="0"/>
        <v>4</v>
      </c>
      <c r="K78" s="211">
        <v>8</v>
      </c>
      <c r="L78" s="212">
        <v>1</v>
      </c>
      <c r="M78" s="5">
        <f t="shared" si="1"/>
        <v>8</v>
      </c>
    </row>
    <row r="79" spans="1:13" ht="13.2">
      <c r="A79" s="211">
        <v>3</v>
      </c>
      <c r="B79" s="212">
        <v>1</v>
      </c>
      <c r="C79" s="5">
        <f t="shared" si="0"/>
        <v>3</v>
      </c>
      <c r="K79" s="211">
        <v>11</v>
      </c>
      <c r="L79" s="212">
        <v>1</v>
      </c>
      <c r="M79" s="5">
        <f t="shared" si="1"/>
        <v>11</v>
      </c>
    </row>
    <row r="80" spans="1:13" ht="13.2">
      <c r="A80" s="211">
        <v>6</v>
      </c>
      <c r="B80" s="212">
        <v>1</v>
      </c>
      <c r="C80" s="5">
        <f t="shared" si="0"/>
        <v>6</v>
      </c>
      <c r="K80" s="211">
        <v>12</v>
      </c>
      <c r="L80" s="212">
        <v>1</v>
      </c>
      <c r="M80" s="5">
        <f t="shared" si="1"/>
        <v>12</v>
      </c>
    </row>
    <row r="81" spans="1:21" ht="13.2">
      <c r="A81" s="211">
        <v>7</v>
      </c>
      <c r="B81" s="212">
        <v>1</v>
      </c>
      <c r="C81" s="5">
        <f t="shared" si="0"/>
        <v>7</v>
      </c>
      <c r="K81" s="211">
        <v>13</v>
      </c>
      <c r="L81" s="212">
        <v>1</v>
      </c>
      <c r="M81" s="5">
        <f t="shared" si="1"/>
        <v>13</v>
      </c>
    </row>
    <row r="82" spans="1:21" ht="13.2">
      <c r="A82" s="211">
        <v>13</v>
      </c>
      <c r="B82" s="212">
        <v>1</v>
      </c>
      <c r="C82" s="5">
        <f t="shared" si="0"/>
        <v>13</v>
      </c>
      <c r="K82" s="211">
        <v>14</v>
      </c>
      <c r="L82" s="212">
        <v>1</v>
      </c>
      <c r="M82" s="5">
        <f t="shared" si="1"/>
        <v>14</v>
      </c>
    </row>
    <row r="83" spans="1:21" ht="13.2">
      <c r="A83" s="211">
        <v>16</v>
      </c>
      <c r="B83" s="212">
        <v>1</v>
      </c>
      <c r="C83" s="5">
        <f t="shared" si="0"/>
        <v>16</v>
      </c>
      <c r="K83" s="211">
        <v>18</v>
      </c>
      <c r="L83" s="212">
        <v>3</v>
      </c>
      <c r="M83" s="5">
        <f t="shared" si="1"/>
        <v>54</v>
      </c>
    </row>
    <row r="84" spans="1:21" ht="13.2">
      <c r="A84" s="211">
        <v>17</v>
      </c>
      <c r="B84" s="212">
        <v>1</v>
      </c>
      <c r="C84" s="5">
        <f t="shared" si="0"/>
        <v>17</v>
      </c>
      <c r="K84" s="211">
        <v>28</v>
      </c>
      <c r="L84" s="212">
        <v>1</v>
      </c>
      <c r="M84" s="5">
        <f t="shared" si="1"/>
        <v>28</v>
      </c>
    </row>
    <row r="85" spans="1:21" ht="13.2">
      <c r="A85" s="211">
        <v>19</v>
      </c>
      <c r="B85" s="212">
        <v>2</v>
      </c>
      <c r="C85" s="5">
        <f t="shared" si="0"/>
        <v>38</v>
      </c>
      <c r="K85" s="211">
        <v>32</v>
      </c>
      <c r="L85" s="212">
        <v>1</v>
      </c>
      <c r="M85" s="5">
        <f t="shared" si="1"/>
        <v>32</v>
      </c>
    </row>
    <row r="86" spans="1:21" ht="13.2">
      <c r="A86" s="211">
        <v>20</v>
      </c>
      <c r="B86" s="212">
        <v>1</v>
      </c>
      <c r="C86" s="5">
        <f t="shared" si="0"/>
        <v>20</v>
      </c>
      <c r="K86" s="211">
        <v>40</v>
      </c>
      <c r="L86" s="212">
        <v>2</v>
      </c>
      <c r="M86" s="5">
        <f t="shared" si="1"/>
        <v>80</v>
      </c>
    </row>
    <row r="87" spans="1:21" ht="13.2">
      <c r="A87" s="211">
        <v>21</v>
      </c>
      <c r="B87" s="212">
        <v>1</v>
      </c>
      <c r="C87" s="5">
        <f t="shared" si="0"/>
        <v>21</v>
      </c>
      <c r="K87" s="214" t="s">
        <v>127</v>
      </c>
      <c r="L87" s="215">
        <v>14</v>
      </c>
      <c r="M87" s="5">
        <f>SUM(M77:M86)</f>
        <v>258</v>
      </c>
    </row>
    <row r="88" spans="1:21" ht="15.75" customHeight="1">
      <c r="A88" s="211">
        <v>39</v>
      </c>
      <c r="B88" s="212">
        <v>1</v>
      </c>
      <c r="C88" s="5">
        <f t="shared" si="0"/>
        <v>39</v>
      </c>
      <c r="I88" s="289" t="s">
        <v>982</v>
      </c>
      <c r="J88" s="316" t="s">
        <v>983</v>
      </c>
    </row>
    <row r="89" spans="1:21" ht="13.2">
      <c r="A89" s="211">
        <v>40</v>
      </c>
      <c r="B89" s="212">
        <v>1</v>
      </c>
      <c r="C89" s="5">
        <f t="shared" si="0"/>
        <v>40</v>
      </c>
      <c r="I89" s="140" t="s">
        <v>986</v>
      </c>
      <c r="J89" s="86">
        <v>2256</v>
      </c>
    </row>
    <row r="90" spans="1:21" ht="13.2">
      <c r="A90" s="211">
        <v>48</v>
      </c>
      <c r="B90" s="212">
        <v>1</v>
      </c>
      <c r="C90" s="5">
        <f t="shared" si="0"/>
        <v>48</v>
      </c>
      <c r="I90" s="3"/>
      <c r="J90" s="144"/>
    </row>
    <row r="91" spans="1:21" ht="13.2">
      <c r="A91" s="214" t="s">
        <v>127</v>
      </c>
      <c r="B91" s="215">
        <v>16</v>
      </c>
      <c r="C91" s="5">
        <f>SUM(C76:C90)</f>
        <v>273</v>
      </c>
      <c r="I91" s="3" t="s">
        <v>988</v>
      </c>
      <c r="J91" s="143">
        <v>270000</v>
      </c>
    </row>
    <row r="92" spans="1:21" ht="13.8">
      <c r="M92" s="440" t="s">
        <v>1284</v>
      </c>
      <c r="N92" s="419"/>
      <c r="O92" s="419"/>
      <c r="P92" s="419"/>
      <c r="Q92" s="419"/>
      <c r="R92" s="419"/>
      <c r="S92" s="417"/>
    </row>
    <row r="93" spans="1:21" ht="15.75" customHeight="1">
      <c r="M93" s="227" t="s">
        <v>976</v>
      </c>
      <c r="N93" s="227" t="s">
        <v>977</v>
      </c>
      <c r="O93" s="228" t="s">
        <v>978</v>
      </c>
      <c r="P93" s="228" t="s">
        <v>979</v>
      </c>
      <c r="Q93" s="227" t="s">
        <v>153</v>
      </c>
      <c r="R93" s="97" t="s">
        <v>980</v>
      </c>
      <c r="S93" s="261" t="s">
        <v>981</v>
      </c>
      <c r="T93" s="174" t="s">
        <v>982</v>
      </c>
      <c r="U93" s="175" t="s">
        <v>994</v>
      </c>
    </row>
    <row r="94" spans="1:21" ht="13.2">
      <c r="M94" s="302">
        <v>28</v>
      </c>
      <c r="N94" s="303">
        <v>5500</v>
      </c>
      <c r="O94" s="304">
        <f t="shared" ref="O94:O96" si="2">N94/M94</f>
        <v>196.42857142857142</v>
      </c>
      <c r="P94" s="303">
        <v>2</v>
      </c>
      <c r="Q94" s="305">
        <f t="shared" ref="Q94:Q96" si="3">P94/14</f>
        <v>0.14285714285714285</v>
      </c>
      <c r="R94" s="291">
        <f t="shared" ref="R94:R96" si="4">N94*P94</f>
        <v>11000</v>
      </c>
      <c r="S94" s="306"/>
      <c r="T94" s="176" t="s">
        <v>986</v>
      </c>
      <c r="U94" s="177">
        <v>3060</v>
      </c>
    </row>
    <row r="95" spans="1:21" ht="13.2">
      <c r="M95" s="302">
        <v>33</v>
      </c>
      <c r="N95" s="303">
        <v>7000</v>
      </c>
      <c r="O95" s="304">
        <f t="shared" si="2"/>
        <v>212.12121212121212</v>
      </c>
      <c r="P95" s="303">
        <v>0</v>
      </c>
      <c r="Q95" s="305">
        <f t="shared" si="3"/>
        <v>0</v>
      </c>
      <c r="R95" s="291">
        <f t="shared" si="4"/>
        <v>0</v>
      </c>
      <c r="S95" s="307"/>
      <c r="T95" s="178"/>
      <c r="U95" s="179"/>
    </row>
    <row r="96" spans="1:21" ht="13.2">
      <c r="M96" s="302">
        <v>38</v>
      </c>
      <c r="N96" s="303">
        <v>8500</v>
      </c>
      <c r="O96" s="304">
        <f t="shared" si="2"/>
        <v>223.68421052631578</v>
      </c>
      <c r="P96" s="303">
        <v>2</v>
      </c>
      <c r="Q96" s="305">
        <f t="shared" si="3"/>
        <v>0.14285714285714285</v>
      </c>
      <c r="R96" s="291">
        <f t="shared" si="4"/>
        <v>17000</v>
      </c>
      <c r="S96" s="308"/>
      <c r="T96" s="178" t="s">
        <v>988</v>
      </c>
      <c r="U96" s="180">
        <v>210000</v>
      </c>
    </row>
    <row r="97" spans="4:19" ht="13.2">
      <c r="P97" s="289" t="s">
        <v>990</v>
      </c>
      <c r="Q97" s="290">
        <f t="shared" ref="Q97:R97" si="5">SUM(Q94:Q96)</f>
        <v>0.2857142857142857</v>
      </c>
      <c r="R97" s="291">
        <f t="shared" si="5"/>
        <v>28000</v>
      </c>
      <c r="S97" s="309">
        <f>R97/U96</f>
        <v>0.13333333333333333</v>
      </c>
    </row>
    <row r="100" spans="4:19" ht="13.8">
      <c r="D100" s="436" t="s">
        <v>1225</v>
      </c>
      <c r="E100" s="419"/>
      <c r="F100" s="419"/>
      <c r="G100" s="419"/>
      <c r="H100" s="419"/>
      <c r="I100" s="419"/>
      <c r="J100" s="417"/>
      <c r="M100" s="436" t="s">
        <v>1284</v>
      </c>
      <c r="N100" s="419"/>
      <c r="O100" s="419"/>
      <c r="P100" s="419"/>
      <c r="Q100" s="419"/>
      <c r="R100" s="419"/>
      <c r="S100" s="417"/>
    </row>
    <row r="101" spans="4:19" ht="26.4">
      <c r="D101" s="97" t="s">
        <v>976</v>
      </c>
      <c r="E101" s="97" t="s">
        <v>977</v>
      </c>
      <c r="F101" s="299" t="s">
        <v>978</v>
      </c>
      <c r="G101" s="299" t="s">
        <v>979</v>
      </c>
      <c r="H101" s="97" t="s">
        <v>153</v>
      </c>
      <c r="I101" s="97" t="s">
        <v>980</v>
      </c>
      <c r="J101" s="261" t="s">
        <v>981</v>
      </c>
      <c r="M101" s="227" t="s">
        <v>976</v>
      </c>
      <c r="N101" s="227" t="s">
        <v>977</v>
      </c>
      <c r="O101" s="228" t="s">
        <v>978</v>
      </c>
      <c r="P101" s="228" t="s">
        <v>979</v>
      </c>
      <c r="Q101" s="227" t="s">
        <v>153</v>
      </c>
      <c r="R101" s="97" t="s">
        <v>980</v>
      </c>
      <c r="S101" s="261" t="s">
        <v>981</v>
      </c>
    </row>
    <row r="102" spans="4:19" ht="13.2">
      <c r="D102" s="302">
        <v>20</v>
      </c>
      <c r="E102" s="303">
        <v>3000</v>
      </c>
      <c r="F102" s="304">
        <f t="shared" ref="F102:F104" si="6">E102/D102</f>
        <v>150</v>
      </c>
      <c r="G102" s="303">
        <v>2</v>
      </c>
      <c r="H102" s="305">
        <f t="shared" ref="H102:H104" si="7">G102/16</f>
        <v>0.125</v>
      </c>
      <c r="I102" s="291">
        <f t="shared" ref="I102:I104" si="8">E102*G102</f>
        <v>6000</v>
      </c>
      <c r="J102" s="306"/>
      <c r="M102" s="302">
        <v>20</v>
      </c>
      <c r="N102" s="303">
        <v>3500</v>
      </c>
      <c r="O102" s="304">
        <f t="shared" ref="O102:O104" si="9">N102/M102</f>
        <v>175</v>
      </c>
      <c r="P102" s="303">
        <v>0</v>
      </c>
      <c r="Q102" s="305">
        <f t="shared" ref="Q102:Q104" si="10">P102/14</f>
        <v>0</v>
      </c>
      <c r="R102" s="291">
        <f t="shared" ref="R102:R104" si="11">N102*P102</f>
        <v>0</v>
      </c>
      <c r="S102" s="306"/>
    </row>
    <row r="103" spans="4:19" ht="13.2">
      <c r="D103" s="302">
        <v>25</v>
      </c>
      <c r="E103" s="303">
        <v>4000</v>
      </c>
      <c r="F103" s="304">
        <f t="shared" si="6"/>
        <v>160</v>
      </c>
      <c r="G103" s="303">
        <v>0</v>
      </c>
      <c r="H103" s="305">
        <f t="shared" si="7"/>
        <v>0</v>
      </c>
      <c r="I103" s="291">
        <f t="shared" si="8"/>
        <v>0</v>
      </c>
      <c r="J103" s="307"/>
      <c r="M103" s="302">
        <v>25</v>
      </c>
      <c r="N103" s="303">
        <v>5000</v>
      </c>
      <c r="O103" s="304">
        <f t="shared" si="9"/>
        <v>200</v>
      </c>
      <c r="P103" s="303">
        <v>1</v>
      </c>
      <c r="Q103" s="305">
        <f t="shared" si="10"/>
        <v>7.1428571428571425E-2</v>
      </c>
      <c r="R103" s="291">
        <f t="shared" si="11"/>
        <v>5000</v>
      </c>
      <c r="S103" s="307"/>
    </row>
    <row r="104" spans="4:19" ht="13.2">
      <c r="D104" s="302">
        <v>30</v>
      </c>
      <c r="E104" s="303">
        <v>6000</v>
      </c>
      <c r="F104" s="304">
        <f t="shared" si="6"/>
        <v>200</v>
      </c>
      <c r="G104" s="303">
        <v>3</v>
      </c>
      <c r="H104" s="305">
        <f t="shared" si="7"/>
        <v>0.1875</v>
      </c>
      <c r="I104" s="291">
        <f t="shared" si="8"/>
        <v>18000</v>
      </c>
      <c r="J104" s="308"/>
      <c r="M104" s="302">
        <v>30</v>
      </c>
      <c r="N104" s="303">
        <v>7000</v>
      </c>
      <c r="O104" s="304">
        <f t="shared" si="9"/>
        <v>233.33333333333334</v>
      </c>
      <c r="P104" s="303">
        <v>3</v>
      </c>
      <c r="Q104" s="305">
        <f t="shared" si="10"/>
        <v>0.21428571428571427</v>
      </c>
      <c r="R104" s="291">
        <f t="shared" si="11"/>
        <v>21000</v>
      </c>
      <c r="S104" s="308"/>
    </row>
    <row r="105" spans="4:19" ht="13.2">
      <c r="G105" s="289" t="s">
        <v>990</v>
      </c>
      <c r="H105" s="290">
        <f t="shared" ref="H105:I105" si="12">SUM(H102:H104)</f>
        <v>0.3125</v>
      </c>
      <c r="I105" s="291">
        <f t="shared" si="12"/>
        <v>24000</v>
      </c>
      <c r="J105" s="309">
        <f>I105/J91</f>
        <v>8.8888888888888892E-2</v>
      </c>
      <c r="P105" s="289" t="s">
        <v>990</v>
      </c>
      <c r="Q105" s="290">
        <f t="shared" ref="Q105:R105" si="13">SUM(Q102:Q104)</f>
        <v>0.2857142857142857</v>
      </c>
      <c r="R105" s="291">
        <f t="shared" si="13"/>
        <v>26000</v>
      </c>
      <c r="S105" s="309">
        <f>R105/U96</f>
        <v>0.12380952380952381</v>
      </c>
    </row>
    <row r="108" spans="4:19" ht="13.8">
      <c r="D108" s="440" t="s">
        <v>1225</v>
      </c>
      <c r="E108" s="419"/>
      <c r="F108" s="419"/>
      <c r="G108" s="419"/>
      <c r="H108" s="419"/>
      <c r="I108" s="419"/>
      <c r="J108" s="417"/>
      <c r="M108" s="423" t="s">
        <v>1284</v>
      </c>
      <c r="N108" s="419"/>
      <c r="O108" s="419"/>
      <c r="P108" s="419"/>
      <c r="Q108" s="419"/>
      <c r="R108" s="419"/>
      <c r="S108" s="417"/>
    </row>
    <row r="109" spans="4:19" ht="26.4">
      <c r="D109" s="97" t="s">
        <v>976</v>
      </c>
      <c r="E109" s="97" t="s">
        <v>977</v>
      </c>
      <c r="F109" s="299" t="s">
        <v>978</v>
      </c>
      <c r="G109" s="299" t="s">
        <v>979</v>
      </c>
      <c r="H109" s="97" t="s">
        <v>153</v>
      </c>
      <c r="I109" s="97" t="s">
        <v>980</v>
      </c>
      <c r="J109" s="261" t="s">
        <v>981</v>
      </c>
      <c r="M109" s="227" t="s">
        <v>976</v>
      </c>
      <c r="N109" s="227" t="s">
        <v>977</v>
      </c>
      <c r="O109" s="228" t="s">
        <v>978</v>
      </c>
      <c r="P109" s="228" t="s">
        <v>979</v>
      </c>
      <c r="Q109" s="227" t="s">
        <v>153</v>
      </c>
      <c r="R109" s="97" t="s">
        <v>980</v>
      </c>
      <c r="S109" s="261" t="s">
        <v>981</v>
      </c>
    </row>
    <row r="110" spans="4:19" ht="13.2">
      <c r="D110" s="302">
        <v>17</v>
      </c>
      <c r="E110" s="303">
        <v>3200</v>
      </c>
      <c r="F110" s="304">
        <f t="shared" ref="F110:F112" si="14">E110/D110</f>
        <v>188.23529411764707</v>
      </c>
      <c r="G110" s="303">
        <v>5</v>
      </c>
      <c r="H110" s="305">
        <f t="shared" ref="H110:H112" si="15">G110/16</f>
        <v>0.3125</v>
      </c>
      <c r="I110" s="291">
        <f t="shared" ref="I110:I112" si="16">E110*G110</f>
        <v>16000</v>
      </c>
      <c r="J110" s="306"/>
      <c r="M110" s="302">
        <v>17</v>
      </c>
      <c r="N110" s="303">
        <v>4500</v>
      </c>
      <c r="O110" s="304">
        <f t="shared" ref="O110:O112" si="17">N110/M110</f>
        <v>264.70588235294116</v>
      </c>
      <c r="P110" s="303">
        <v>3</v>
      </c>
      <c r="Q110" s="305">
        <f t="shared" ref="Q110:Q112" si="18">P110/14</f>
        <v>0.21428571428571427</v>
      </c>
      <c r="R110" s="291">
        <f t="shared" ref="R110:R112" si="19">N110*P110</f>
        <v>13500</v>
      </c>
      <c r="S110" s="306"/>
    </row>
    <row r="111" spans="4:19" ht="13.2">
      <c r="D111" s="302">
        <v>22</v>
      </c>
      <c r="E111" s="303">
        <v>4200</v>
      </c>
      <c r="F111" s="304">
        <f t="shared" si="14"/>
        <v>190.90909090909091</v>
      </c>
      <c r="G111" s="303">
        <v>0</v>
      </c>
      <c r="H111" s="305">
        <f t="shared" si="15"/>
        <v>0</v>
      </c>
      <c r="I111" s="291">
        <f t="shared" si="16"/>
        <v>0</v>
      </c>
      <c r="J111" s="307"/>
      <c r="M111" s="302">
        <v>22</v>
      </c>
      <c r="N111" s="303">
        <v>6000</v>
      </c>
      <c r="O111" s="304">
        <f t="shared" si="17"/>
        <v>272.72727272727275</v>
      </c>
      <c r="P111" s="303">
        <v>0</v>
      </c>
      <c r="Q111" s="305">
        <f t="shared" si="18"/>
        <v>0</v>
      </c>
      <c r="R111" s="291">
        <f t="shared" si="19"/>
        <v>0</v>
      </c>
      <c r="S111" s="307"/>
    </row>
    <row r="112" spans="4:19" ht="13.2">
      <c r="D112" s="302">
        <v>27</v>
      </c>
      <c r="E112" s="303">
        <v>6000</v>
      </c>
      <c r="F112" s="304">
        <f t="shared" si="14"/>
        <v>222.22222222222223</v>
      </c>
      <c r="G112" s="303">
        <v>3</v>
      </c>
      <c r="H112" s="305">
        <f t="shared" si="15"/>
        <v>0.1875</v>
      </c>
      <c r="I112" s="291">
        <f t="shared" si="16"/>
        <v>18000</v>
      </c>
      <c r="J112" s="308"/>
      <c r="M112" s="302">
        <v>27</v>
      </c>
      <c r="N112" s="303">
        <v>8000</v>
      </c>
      <c r="O112" s="304">
        <f t="shared" si="17"/>
        <v>296.2962962962963</v>
      </c>
      <c r="P112" s="303">
        <v>4</v>
      </c>
      <c r="Q112" s="305">
        <f t="shared" si="18"/>
        <v>0.2857142857142857</v>
      </c>
      <c r="R112" s="291">
        <f t="shared" si="19"/>
        <v>32000</v>
      </c>
      <c r="S112" s="308"/>
    </row>
    <row r="113" spans="7:19" ht="13.2">
      <c r="G113" s="289" t="s">
        <v>990</v>
      </c>
      <c r="H113" s="290">
        <f t="shared" ref="H113:I113" si="20">SUM(H110:H112)</f>
        <v>0.5</v>
      </c>
      <c r="I113" s="291">
        <f t="shared" si="20"/>
        <v>34000</v>
      </c>
      <c r="J113" s="309">
        <f>I113/J91</f>
        <v>0.12592592592592591</v>
      </c>
      <c r="P113" s="289" t="s">
        <v>990</v>
      </c>
      <c r="Q113" s="290">
        <f t="shared" ref="Q113:R113" si="21">SUM(Q110:Q112)</f>
        <v>0.5</v>
      </c>
      <c r="R113" s="291">
        <f t="shared" si="21"/>
        <v>45500</v>
      </c>
      <c r="S113" s="309">
        <f>R113/U96</f>
        <v>0.21666666666666667</v>
      </c>
    </row>
    <row r="117" spans="7:19" ht="13.2">
      <c r="J117" s="2" t="s">
        <v>1289</v>
      </c>
    </row>
    <row r="118" spans="7:19" ht="13.2">
      <c r="I118" s="123"/>
      <c r="J118" s="124"/>
      <c r="K118" s="124"/>
      <c r="L118" s="124"/>
      <c r="M118" s="124"/>
      <c r="N118" s="124"/>
      <c r="O118" s="124"/>
      <c r="P118" s="124"/>
      <c r="Q118" s="124"/>
      <c r="R118" s="124"/>
      <c r="S118" s="125"/>
    </row>
    <row r="119" spans="7:19" ht="15">
      <c r="I119" s="126"/>
      <c r="J119" s="446" t="s">
        <v>973</v>
      </c>
      <c r="K119" s="419"/>
      <c r="L119" s="419"/>
      <c r="M119" s="419"/>
      <c r="N119" s="419"/>
      <c r="O119" s="419"/>
      <c r="P119" s="417"/>
      <c r="Q119" s="127"/>
      <c r="R119" s="127"/>
      <c r="S119" s="128"/>
    </row>
    <row r="120" spans="7:19" ht="13.2">
      <c r="I120" s="126"/>
      <c r="J120" s="129" t="s">
        <v>976</v>
      </c>
      <c r="K120" s="130" t="s">
        <v>977</v>
      </c>
      <c r="L120" s="131" t="s">
        <v>978</v>
      </c>
      <c r="M120" s="131" t="s">
        <v>979</v>
      </c>
      <c r="N120" s="131" t="s">
        <v>153</v>
      </c>
      <c r="O120" s="132" t="s">
        <v>980</v>
      </c>
      <c r="P120" s="133" t="s">
        <v>981</v>
      </c>
      <c r="Q120" s="134" t="s">
        <v>982</v>
      </c>
      <c r="R120" s="134" t="s">
        <v>983</v>
      </c>
      <c r="S120" s="128"/>
    </row>
    <row r="121" spans="7:19" ht="13.2">
      <c r="I121" s="126"/>
      <c r="J121" s="135">
        <v>20</v>
      </c>
      <c r="K121" s="136">
        <v>3000</v>
      </c>
      <c r="L121" s="137">
        <v>150</v>
      </c>
      <c r="M121" s="136">
        <v>2</v>
      </c>
      <c r="N121" s="141">
        <v>0.125</v>
      </c>
      <c r="O121" s="142">
        <v>6000</v>
      </c>
      <c r="P121" s="139"/>
      <c r="Q121" s="140" t="s">
        <v>986</v>
      </c>
      <c r="R121" s="86">
        <v>2256</v>
      </c>
      <c r="S121" s="128"/>
    </row>
    <row r="122" spans="7:19" ht="13.2">
      <c r="I122" s="126"/>
      <c r="J122" s="135">
        <v>25</v>
      </c>
      <c r="K122" s="136">
        <v>4000</v>
      </c>
      <c r="L122" s="137">
        <v>160</v>
      </c>
      <c r="M122" s="136">
        <v>0</v>
      </c>
      <c r="N122" s="141">
        <v>0</v>
      </c>
      <c r="O122" s="142">
        <v>0</v>
      </c>
      <c r="P122" s="139"/>
      <c r="Q122" s="3"/>
      <c r="R122" s="144"/>
      <c r="S122" s="128"/>
    </row>
    <row r="123" spans="7:19" ht="13.2">
      <c r="I123" s="126"/>
      <c r="J123" s="145">
        <v>30</v>
      </c>
      <c r="K123" s="146">
        <v>6000</v>
      </c>
      <c r="L123" s="147">
        <v>200</v>
      </c>
      <c r="M123" s="136">
        <v>3</v>
      </c>
      <c r="N123" s="150">
        <v>0.1875</v>
      </c>
      <c r="O123" s="151">
        <v>18000</v>
      </c>
      <c r="P123" s="149"/>
      <c r="Q123" s="3" t="s">
        <v>988</v>
      </c>
      <c r="R123" s="143">
        <v>270000</v>
      </c>
      <c r="S123" s="128"/>
    </row>
    <row r="124" spans="7:19" ht="15">
      <c r="I124" s="126"/>
      <c r="J124" s="127"/>
      <c r="K124" s="127"/>
      <c r="L124" s="127"/>
      <c r="M124" s="152" t="s">
        <v>990</v>
      </c>
      <c r="N124" s="150">
        <v>0.3125</v>
      </c>
      <c r="O124" s="155">
        <v>24000</v>
      </c>
      <c r="P124" s="156">
        <v>8.8888888888888892E-2</v>
      </c>
      <c r="Q124" s="127"/>
      <c r="R124" s="127"/>
      <c r="S124" s="128"/>
    </row>
    <row r="125" spans="7:19" ht="13.2">
      <c r="I125" s="126"/>
      <c r="S125" s="128"/>
    </row>
    <row r="126" spans="7:19" ht="15">
      <c r="I126" s="126"/>
      <c r="J126" s="446" t="s">
        <v>993</v>
      </c>
      <c r="K126" s="419"/>
      <c r="L126" s="419"/>
      <c r="M126" s="419"/>
      <c r="N126" s="419"/>
      <c r="O126" s="419"/>
      <c r="P126" s="417"/>
      <c r="Q126" s="127"/>
      <c r="R126" s="127"/>
      <c r="S126" s="128"/>
    </row>
    <row r="127" spans="7:19" ht="15.75" customHeight="1">
      <c r="I127" s="126"/>
      <c r="J127" s="129" t="s">
        <v>976</v>
      </c>
      <c r="K127" s="130" t="s">
        <v>977</v>
      </c>
      <c r="L127" s="131" t="s">
        <v>978</v>
      </c>
      <c r="M127" s="131" t="s">
        <v>979</v>
      </c>
      <c r="N127" s="131" t="s">
        <v>153</v>
      </c>
      <c r="O127" s="132" t="s">
        <v>980</v>
      </c>
      <c r="P127" s="133" t="s">
        <v>981</v>
      </c>
      <c r="Q127" s="134" t="s">
        <v>982</v>
      </c>
      <c r="R127" s="157" t="s">
        <v>994</v>
      </c>
      <c r="S127" s="128"/>
    </row>
    <row r="128" spans="7:19" ht="13.2">
      <c r="I128" s="126"/>
      <c r="J128" s="135">
        <v>20</v>
      </c>
      <c r="K128" s="136">
        <v>3500</v>
      </c>
      <c r="L128" s="137">
        <v>175</v>
      </c>
      <c r="M128" s="136">
        <v>0</v>
      </c>
      <c r="N128" s="141">
        <v>0</v>
      </c>
      <c r="O128" s="142">
        <v>0</v>
      </c>
      <c r="P128" s="139"/>
      <c r="Q128" s="158" t="s">
        <v>986</v>
      </c>
      <c r="R128" s="159">
        <v>3060</v>
      </c>
      <c r="S128" s="128"/>
    </row>
    <row r="129" spans="9:19" ht="13.2">
      <c r="I129" s="126"/>
      <c r="J129" s="135">
        <v>25</v>
      </c>
      <c r="K129" s="136">
        <v>5000</v>
      </c>
      <c r="L129" s="137">
        <v>200</v>
      </c>
      <c r="M129" s="136">
        <v>1</v>
      </c>
      <c r="N129" s="141">
        <v>7.1428571428571425E-2</v>
      </c>
      <c r="O129" s="142">
        <v>5000</v>
      </c>
      <c r="P129" s="139"/>
      <c r="Q129" s="160"/>
      <c r="R129" s="161"/>
      <c r="S129" s="128"/>
    </row>
    <row r="130" spans="9:19" ht="13.2">
      <c r="I130" s="126"/>
      <c r="J130" s="145">
        <v>30</v>
      </c>
      <c r="K130" s="146">
        <v>7000</v>
      </c>
      <c r="L130" s="147">
        <v>233.33333333333334</v>
      </c>
      <c r="M130" s="136">
        <v>3</v>
      </c>
      <c r="N130" s="150">
        <v>0.21428571428571427</v>
      </c>
      <c r="O130" s="151">
        <v>21000</v>
      </c>
      <c r="P130" s="149"/>
      <c r="Q130" s="162" t="s">
        <v>988</v>
      </c>
      <c r="R130" s="155">
        <v>210000</v>
      </c>
      <c r="S130" s="128"/>
    </row>
    <row r="131" spans="9:19" ht="15">
      <c r="I131" s="126"/>
      <c r="J131" s="127"/>
      <c r="K131" s="127"/>
      <c r="L131" s="127"/>
      <c r="M131" s="152" t="s">
        <v>990</v>
      </c>
      <c r="N131" s="150">
        <v>0.2857142857142857</v>
      </c>
      <c r="O131" s="155">
        <v>26000</v>
      </c>
      <c r="P131" s="156">
        <v>0.12380952380952381</v>
      </c>
      <c r="Q131" s="127"/>
      <c r="R131" s="127"/>
      <c r="S131" s="128"/>
    </row>
    <row r="132" spans="9:19" ht="13.2">
      <c r="I132" s="163"/>
      <c r="J132" s="164"/>
      <c r="K132" s="164"/>
      <c r="L132" s="164"/>
      <c r="M132" s="164"/>
      <c r="N132" s="164"/>
      <c r="O132" s="164"/>
      <c r="P132" s="164"/>
      <c r="Q132" s="164"/>
      <c r="R132" s="164"/>
      <c r="S132" s="165"/>
    </row>
  </sheetData>
  <mergeCells count="13">
    <mergeCell ref="J126:P126"/>
    <mergeCell ref="A1:B1"/>
    <mergeCell ref="K1:L1"/>
    <mergeCell ref="A43:B43"/>
    <mergeCell ref="K43:L43"/>
    <mergeCell ref="A75:B75"/>
    <mergeCell ref="K75:L75"/>
    <mergeCell ref="M92:S92"/>
    <mergeCell ref="D100:J100"/>
    <mergeCell ref="M100:S100"/>
    <mergeCell ref="D108:J108"/>
    <mergeCell ref="M108:S108"/>
    <mergeCell ref="J119:P119"/>
  </mergeCells>
  <hyperlinks>
    <hyperlink ref="J117" r:id="rId1" xr:uid="{00000000-0004-0000-2800-000000000000}"/>
  </hyperlinks>
  <pageMargins left="0.7" right="0.7" top="0.75" bottom="0.75" header="0.3" footer="0.3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00FF"/>
    <outlinePr summaryBelow="0" summaryRight="0"/>
  </sheetPr>
  <dimension ref="A1:AB177"/>
  <sheetViews>
    <sheetView workbookViewId="0">
      <selection sqref="A1:B1"/>
    </sheetView>
  </sheetViews>
  <sheetFormatPr defaultColWidth="12.6640625" defaultRowHeight="15.75" customHeight="1"/>
  <sheetData>
    <row r="1" spans="1:21" ht="13.8">
      <c r="A1" s="435" t="s">
        <v>1260</v>
      </c>
      <c r="B1" s="428"/>
      <c r="F1" s="435"/>
      <c r="G1" s="428"/>
      <c r="I1" s="435" t="s">
        <v>1233</v>
      </c>
      <c r="J1" s="428"/>
      <c r="L1" s="1" t="s">
        <v>1290</v>
      </c>
      <c r="S1" s="435" t="s">
        <v>1248</v>
      </c>
      <c r="T1" s="428"/>
      <c r="U1" s="405" t="s">
        <v>1291</v>
      </c>
    </row>
    <row r="2" spans="1:21" ht="13.8">
      <c r="A2" s="209" t="s">
        <v>1135</v>
      </c>
      <c r="B2" s="210" t="s">
        <v>1119</v>
      </c>
      <c r="I2" s="209" t="s">
        <v>1135</v>
      </c>
      <c r="J2" s="210" t="s">
        <v>1119</v>
      </c>
      <c r="S2" s="209" t="s">
        <v>1135</v>
      </c>
      <c r="T2" s="210" t="s">
        <v>1119</v>
      </c>
      <c r="U2" s="405"/>
    </row>
    <row r="3" spans="1:21" ht="13.8">
      <c r="A3" s="211">
        <v>3</v>
      </c>
      <c r="B3" s="212">
        <v>1</v>
      </c>
      <c r="C3" s="5">
        <f t="shared" ref="C3:C5" si="0">A3*B3</f>
        <v>3</v>
      </c>
      <c r="I3" s="211">
        <v>1</v>
      </c>
      <c r="J3" s="212">
        <v>21</v>
      </c>
      <c r="S3" s="211">
        <v>1</v>
      </c>
      <c r="T3" s="212">
        <v>7</v>
      </c>
      <c r="U3" s="405"/>
    </row>
    <row r="4" spans="1:21" ht="13.8">
      <c r="A4" s="211">
        <v>9</v>
      </c>
      <c r="B4" s="212">
        <v>1</v>
      </c>
      <c r="C4" s="5">
        <f t="shared" si="0"/>
        <v>9</v>
      </c>
      <c r="I4" s="211">
        <v>2</v>
      </c>
      <c r="J4" s="212">
        <v>13</v>
      </c>
      <c r="S4" s="211">
        <v>2</v>
      </c>
      <c r="T4" s="212">
        <v>13</v>
      </c>
      <c r="U4" s="405"/>
    </row>
    <row r="5" spans="1:21" ht="13.8">
      <c r="A5" s="211">
        <v>20</v>
      </c>
      <c r="B5" s="212">
        <v>1</v>
      </c>
      <c r="C5" s="5">
        <f t="shared" si="0"/>
        <v>20</v>
      </c>
      <c r="I5" s="211">
        <v>3</v>
      </c>
      <c r="J5" s="212">
        <v>10</v>
      </c>
      <c r="S5" s="211">
        <v>3</v>
      </c>
      <c r="T5" s="212">
        <v>9</v>
      </c>
      <c r="U5" s="405"/>
    </row>
    <row r="6" spans="1:21" ht="13.8">
      <c r="A6" s="214" t="s">
        <v>127</v>
      </c>
      <c r="B6" s="215">
        <v>3</v>
      </c>
      <c r="C6" s="5">
        <f>SUM(C3:C5)</f>
        <v>32</v>
      </c>
      <c r="I6" s="211">
        <v>4</v>
      </c>
      <c r="J6" s="212">
        <v>16</v>
      </c>
      <c r="S6" s="211">
        <v>4</v>
      </c>
      <c r="T6" s="212">
        <v>6</v>
      </c>
      <c r="U6" s="405"/>
    </row>
    <row r="7" spans="1:21" ht="13.8">
      <c r="A7" s="406" t="s">
        <v>198</v>
      </c>
      <c r="I7" s="211">
        <v>5</v>
      </c>
      <c r="J7" s="212">
        <v>14</v>
      </c>
      <c r="S7" s="211">
        <v>5</v>
      </c>
      <c r="T7" s="212">
        <v>7</v>
      </c>
      <c r="U7" s="405"/>
    </row>
    <row r="8" spans="1:21" ht="13.8">
      <c r="I8" s="211">
        <v>6</v>
      </c>
      <c r="J8" s="212">
        <v>5</v>
      </c>
      <c r="S8" s="211">
        <v>6</v>
      </c>
      <c r="T8" s="212">
        <v>4</v>
      </c>
      <c r="U8" s="405"/>
    </row>
    <row r="9" spans="1:21" ht="13.8">
      <c r="I9" s="211">
        <v>7</v>
      </c>
      <c r="J9" s="212">
        <v>2</v>
      </c>
      <c r="S9" s="211">
        <v>7</v>
      </c>
      <c r="T9" s="212">
        <v>8</v>
      </c>
      <c r="U9" s="405"/>
    </row>
    <row r="10" spans="1:21" ht="13.8">
      <c r="I10" s="211">
        <v>8</v>
      </c>
      <c r="J10" s="212">
        <v>6</v>
      </c>
      <c r="S10" s="211">
        <v>8</v>
      </c>
      <c r="T10" s="212">
        <v>4</v>
      </c>
      <c r="U10" s="405"/>
    </row>
    <row r="11" spans="1:21" ht="13.8">
      <c r="I11" s="211">
        <v>9</v>
      </c>
      <c r="J11" s="212">
        <v>3</v>
      </c>
      <c r="S11" s="211">
        <v>9</v>
      </c>
      <c r="T11" s="212">
        <v>2</v>
      </c>
      <c r="U11" s="405"/>
    </row>
    <row r="12" spans="1:21" ht="13.8">
      <c r="I12" s="211">
        <v>10</v>
      </c>
      <c r="J12" s="212">
        <v>3</v>
      </c>
      <c r="S12" s="211">
        <v>10</v>
      </c>
      <c r="T12" s="212">
        <v>3</v>
      </c>
      <c r="U12" s="405"/>
    </row>
    <row r="13" spans="1:21" ht="13.8">
      <c r="I13" s="211">
        <v>11</v>
      </c>
      <c r="J13" s="212">
        <v>2</v>
      </c>
      <c r="S13" s="211">
        <v>11</v>
      </c>
      <c r="T13" s="212">
        <v>3</v>
      </c>
      <c r="U13" s="405"/>
    </row>
    <row r="14" spans="1:21" ht="13.8">
      <c r="I14" s="211">
        <v>12</v>
      </c>
      <c r="J14" s="212">
        <v>6</v>
      </c>
      <c r="S14" s="211">
        <v>12</v>
      </c>
      <c r="T14" s="212">
        <v>1</v>
      </c>
      <c r="U14" s="405"/>
    </row>
    <row r="15" spans="1:21" ht="13.8">
      <c r="I15" s="211">
        <v>13</v>
      </c>
      <c r="J15" s="212">
        <v>6</v>
      </c>
      <c r="S15" s="211">
        <v>13</v>
      </c>
      <c r="T15" s="212">
        <v>1</v>
      </c>
      <c r="U15" s="405" t="s">
        <v>255</v>
      </c>
    </row>
    <row r="16" spans="1:21" ht="13.8">
      <c r="I16" s="211">
        <v>14</v>
      </c>
      <c r="J16" s="212">
        <v>5</v>
      </c>
      <c r="S16" s="211">
        <v>14</v>
      </c>
      <c r="T16" s="212">
        <v>3</v>
      </c>
      <c r="U16" s="405"/>
    </row>
    <row r="17" spans="1:21" ht="13.8">
      <c r="I17" s="211">
        <v>15</v>
      </c>
      <c r="J17" s="212">
        <v>4</v>
      </c>
      <c r="L17" s="1" t="s">
        <v>249</v>
      </c>
      <c r="S17" s="211">
        <v>15</v>
      </c>
      <c r="T17" s="212">
        <v>1</v>
      </c>
      <c r="U17" s="405"/>
    </row>
    <row r="18" spans="1:21" ht="13.8">
      <c r="I18" s="211">
        <v>16</v>
      </c>
      <c r="J18" s="212">
        <v>2</v>
      </c>
      <c r="S18" s="211">
        <v>16</v>
      </c>
      <c r="T18" s="212">
        <v>4</v>
      </c>
      <c r="U18" s="405"/>
    </row>
    <row r="19" spans="1:21" ht="13.8">
      <c r="I19" s="211">
        <v>17</v>
      </c>
      <c r="J19" s="212">
        <v>5</v>
      </c>
      <c r="S19" s="211">
        <v>17</v>
      </c>
      <c r="T19" s="212">
        <v>1</v>
      </c>
      <c r="U19" s="405"/>
    </row>
    <row r="20" spans="1:21" ht="13.8">
      <c r="I20" s="211">
        <v>20</v>
      </c>
      <c r="J20" s="212">
        <v>2</v>
      </c>
      <c r="S20" s="211">
        <v>18</v>
      </c>
      <c r="T20" s="212">
        <v>2</v>
      </c>
      <c r="U20" s="405"/>
    </row>
    <row r="21" spans="1:21" ht="13.8">
      <c r="I21" s="211">
        <v>22</v>
      </c>
      <c r="J21" s="212">
        <v>2</v>
      </c>
      <c r="S21" s="211">
        <v>19</v>
      </c>
      <c r="T21" s="212">
        <v>2</v>
      </c>
      <c r="U21" s="405"/>
    </row>
    <row r="22" spans="1:21" ht="13.8">
      <c r="I22" s="211">
        <v>23</v>
      </c>
      <c r="J22" s="212">
        <v>2</v>
      </c>
      <c r="S22" s="211">
        <v>21</v>
      </c>
      <c r="T22" s="212">
        <v>1</v>
      </c>
      <c r="U22" s="405"/>
    </row>
    <row r="23" spans="1:21" ht="13.8">
      <c r="B23" s="407" t="s">
        <v>1292</v>
      </c>
      <c r="C23" s="407"/>
      <c r="I23" s="211">
        <v>24</v>
      </c>
      <c r="J23" s="212">
        <v>3</v>
      </c>
      <c r="S23" s="211">
        <v>22</v>
      </c>
      <c r="T23" s="212">
        <v>2</v>
      </c>
      <c r="U23" s="405"/>
    </row>
    <row r="24" spans="1:21" ht="13.8">
      <c r="I24" s="211">
        <v>25</v>
      </c>
      <c r="J24" s="212">
        <v>2</v>
      </c>
      <c r="S24" s="211">
        <v>23</v>
      </c>
      <c r="T24" s="212">
        <v>1</v>
      </c>
      <c r="U24" s="405"/>
    </row>
    <row r="25" spans="1:21" ht="13.8">
      <c r="A25" s="423" t="s">
        <v>1262</v>
      </c>
      <c r="B25" s="419"/>
      <c r="C25" s="419"/>
      <c r="D25" s="419"/>
      <c r="E25" s="419"/>
      <c r="F25" s="419"/>
      <c r="G25" s="417"/>
      <c r="I25" s="211">
        <v>27</v>
      </c>
      <c r="J25" s="212">
        <v>1</v>
      </c>
      <c r="S25" s="211">
        <v>26</v>
      </c>
      <c r="T25" s="212">
        <v>1</v>
      </c>
      <c r="U25" s="405"/>
    </row>
    <row r="26" spans="1:21" ht="26.4">
      <c r="A26" s="97" t="s">
        <v>976</v>
      </c>
      <c r="B26" s="97" t="s">
        <v>977</v>
      </c>
      <c r="C26" s="299" t="s">
        <v>978</v>
      </c>
      <c r="D26" s="299" t="s">
        <v>979</v>
      </c>
      <c r="E26" s="97" t="s">
        <v>153</v>
      </c>
      <c r="F26" s="97" t="s">
        <v>980</v>
      </c>
      <c r="G26" s="261" t="s">
        <v>981</v>
      </c>
      <c r="I26" s="211">
        <v>29</v>
      </c>
      <c r="J26" s="212">
        <v>1</v>
      </c>
      <c r="S26" s="214" t="s">
        <v>127</v>
      </c>
      <c r="T26" s="215">
        <v>86</v>
      </c>
      <c r="U26" s="405"/>
    </row>
    <row r="27" spans="1:21" ht="13.8">
      <c r="A27" s="302"/>
      <c r="B27" s="303"/>
      <c r="C27" s="304" t="e">
        <f t="shared" ref="C27:C29" si="1">B27/A27</f>
        <v>#DIV/0!</v>
      </c>
      <c r="D27" s="303"/>
      <c r="E27" s="305">
        <f t="shared" ref="E27:E29" si="2">D27/3</f>
        <v>0</v>
      </c>
      <c r="F27" s="291">
        <f t="shared" ref="F27:F29" si="3">B27*D27</f>
        <v>0</v>
      </c>
      <c r="G27" s="306"/>
      <c r="I27" s="211">
        <v>33</v>
      </c>
      <c r="J27" s="212">
        <v>1</v>
      </c>
      <c r="U27" s="405"/>
    </row>
    <row r="28" spans="1:21" ht="13.8">
      <c r="A28" s="302"/>
      <c r="B28" s="303"/>
      <c r="C28" s="304" t="e">
        <f t="shared" si="1"/>
        <v>#DIV/0!</v>
      </c>
      <c r="D28" s="303"/>
      <c r="E28" s="305">
        <f t="shared" si="2"/>
        <v>0</v>
      </c>
      <c r="F28" s="291">
        <f t="shared" si="3"/>
        <v>0</v>
      </c>
      <c r="G28" s="307"/>
      <c r="I28" s="211">
        <v>35</v>
      </c>
      <c r="J28" s="212">
        <v>1</v>
      </c>
      <c r="U28" s="405" t="s">
        <v>258</v>
      </c>
    </row>
    <row r="29" spans="1:21" ht="13.8">
      <c r="A29" s="302"/>
      <c r="B29" s="303"/>
      <c r="C29" s="304" t="e">
        <f t="shared" si="1"/>
        <v>#DIV/0!</v>
      </c>
      <c r="D29" s="303"/>
      <c r="E29" s="305">
        <f t="shared" si="2"/>
        <v>0</v>
      </c>
      <c r="F29" s="291">
        <f t="shared" si="3"/>
        <v>0</v>
      </c>
      <c r="G29" s="308"/>
      <c r="I29" s="211">
        <v>37</v>
      </c>
      <c r="J29" s="212">
        <v>1</v>
      </c>
      <c r="U29" s="405"/>
    </row>
    <row r="30" spans="1:21" ht="13.2">
      <c r="D30" s="289" t="s">
        <v>990</v>
      </c>
      <c r="E30" s="290">
        <f t="shared" ref="E30:F30" si="4">SUM(E27:E29)</f>
        <v>0</v>
      </c>
      <c r="F30" s="291">
        <f t="shared" si="4"/>
        <v>0</v>
      </c>
      <c r="G30" s="309">
        <f>F30/$B$43</f>
        <v>0</v>
      </c>
      <c r="I30" s="211">
        <v>46</v>
      </c>
      <c r="J30" s="212">
        <v>1</v>
      </c>
    </row>
    <row r="31" spans="1:21" ht="13.8">
      <c r="I31" s="214" t="s">
        <v>127</v>
      </c>
      <c r="J31" s="215">
        <v>140</v>
      </c>
      <c r="S31" s="408"/>
    </row>
    <row r="32" spans="1:21" ht="13.8">
      <c r="A32" s="436" t="s">
        <v>1264</v>
      </c>
      <c r="B32" s="419"/>
      <c r="C32" s="419"/>
      <c r="D32" s="419"/>
      <c r="E32" s="419"/>
      <c r="F32" s="419"/>
      <c r="G32" s="417"/>
      <c r="S32" s="409"/>
    </row>
    <row r="33" spans="1:28" ht="26.4">
      <c r="A33" s="227" t="s">
        <v>976</v>
      </c>
      <c r="B33" s="227" t="s">
        <v>977</v>
      </c>
      <c r="C33" s="228" t="s">
        <v>978</v>
      </c>
      <c r="D33" s="228" t="s">
        <v>979</v>
      </c>
      <c r="E33" s="227" t="s">
        <v>153</v>
      </c>
      <c r="F33" s="97" t="s">
        <v>980</v>
      </c>
      <c r="G33" s="261" t="s">
        <v>981</v>
      </c>
      <c r="I33" s="410"/>
      <c r="S33" s="409"/>
    </row>
    <row r="34" spans="1:28" ht="13.8">
      <c r="A34" s="302">
        <v>15</v>
      </c>
      <c r="B34" s="303">
        <v>2400</v>
      </c>
      <c r="C34" s="304">
        <f t="shared" ref="C34:C36" si="5">B34/A34</f>
        <v>160</v>
      </c>
      <c r="D34" s="303">
        <v>0</v>
      </c>
      <c r="E34" s="305">
        <f t="shared" ref="E34:E36" si="6">D34/3</f>
        <v>0</v>
      </c>
      <c r="F34" s="291">
        <f t="shared" ref="F34:F36" si="7">B34*D34</f>
        <v>0</v>
      </c>
      <c r="G34" s="306"/>
      <c r="I34" s="410"/>
      <c r="L34" s="1" t="s">
        <v>206</v>
      </c>
    </row>
    <row r="35" spans="1:28" ht="13.8">
      <c r="A35" s="302">
        <v>20</v>
      </c>
      <c r="B35" s="303">
        <v>3600</v>
      </c>
      <c r="C35" s="304">
        <f t="shared" si="5"/>
        <v>180</v>
      </c>
      <c r="D35" s="303">
        <v>1</v>
      </c>
      <c r="E35" s="305">
        <f t="shared" si="6"/>
        <v>0.33333333333333331</v>
      </c>
      <c r="F35" s="291">
        <f t="shared" si="7"/>
        <v>3600</v>
      </c>
      <c r="G35" s="307"/>
      <c r="I35" s="410"/>
      <c r="L35" s="1"/>
    </row>
    <row r="36" spans="1:28" ht="13.2">
      <c r="A36" s="302">
        <v>25</v>
      </c>
      <c r="B36" s="303">
        <v>5000</v>
      </c>
      <c r="C36" s="304">
        <f t="shared" si="5"/>
        <v>200</v>
      </c>
      <c r="D36" s="303">
        <v>0</v>
      </c>
      <c r="E36" s="305">
        <f t="shared" si="6"/>
        <v>0</v>
      </c>
      <c r="F36" s="291">
        <f t="shared" si="7"/>
        <v>0</v>
      </c>
      <c r="G36" s="308"/>
    </row>
    <row r="37" spans="1:28" ht="13.2">
      <c r="D37" s="289" t="s">
        <v>990</v>
      </c>
      <c r="E37" s="290">
        <f t="shared" ref="E37:F37" si="8">SUM(E34:E36)</f>
        <v>0.33333333333333331</v>
      </c>
      <c r="F37" s="291">
        <f t="shared" si="8"/>
        <v>3600</v>
      </c>
      <c r="G37" s="309">
        <f>F37/$B$43</f>
        <v>7.1068996150429373E-2</v>
      </c>
    </row>
    <row r="40" spans="1:28" ht="15.75" customHeight="1">
      <c r="A40" s="174" t="s">
        <v>982</v>
      </c>
      <c r="B40" s="175" t="s">
        <v>1046</v>
      </c>
      <c r="U40" s="423" t="s">
        <v>1134</v>
      </c>
      <c r="V40" s="419"/>
      <c r="W40" s="419"/>
      <c r="X40" s="419"/>
      <c r="Y40" s="419"/>
      <c r="Z40" s="419"/>
      <c r="AA40" s="417"/>
      <c r="AB40" s="18"/>
    </row>
    <row r="41" spans="1:28" ht="26.4">
      <c r="A41" s="176" t="s">
        <v>986</v>
      </c>
      <c r="B41" s="177">
        <v>2303</v>
      </c>
      <c r="G41" s="435" t="s">
        <v>1256</v>
      </c>
      <c r="H41" s="428"/>
      <c r="U41" s="97" t="s">
        <v>976</v>
      </c>
      <c r="V41" s="97" t="s">
        <v>977</v>
      </c>
      <c r="W41" s="299" t="s">
        <v>978</v>
      </c>
      <c r="X41" s="299" t="s">
        <v>979</v>
      </c>
      <c r="Y41" s="97" t="s">
        <v>153</v>
      </c>
      <c r="Z41" s="97" t="s">
        <v>980</v>
      </c>
      <c r="AA41" s="261" t="s">
        <v>981</v>
      </c>
      <c r="AB41" s="383"/>
    </row>
    <row r="42" spans="1:28" ht="13.8">
      <c r="A42" s="178"/>
      <c r="B42" s="179"/>
      <c r="G42" s="209" t="s">
        <v>1135</v>
      </c>
      <c r="H42" s="210" t="s">
        <v>1119</v>
      </c>
      <c r="J42" s="423" t="s">
        <v>1225</v>
      </c>
      <c r="K42" s="419"/>
      <c r="L42" s="419"/>
      <c r="M42" s="419"/>
      <c r="N42" s="419"/>
      <c r="O42" s="419"/>
      <c r="P42" s="417"/>
      <c r="U42" s="392">
        <v>10</v>
      </c>
      <c r="V42" s="393">
        <v>1500</v>
      </c>
      <c r="W42" s="304">
        <f t="shared" ref="W42:W44" si="9">V42/U42</f>
        <v>150</v>
      </c>
      <c r="X42" s="303">
        <v>11</v>
      </c>
      <c r="Y42" s="305">
        <f t="shared" ref="Y42:Y44" si="10">X42/86</f>
        <v>0.12790697674418605</v>
      </c>
      <c r="Z42" s="291">
        <f t="shared" ref="Z42:Z44" si="11">V42*X42</f>
        <v>16500</v>
      </c>
      <c r="AA42" s="306"/>
      <c r="AB42" s="384"/>
    </row>
    <row r="43" spans="1:28" ht="26.4">
      <c r="A43" s="178" t="s">
        <v>988</v>
      </c>
      <c r="B43" s="180">
        <v>50655</v>
      </c>
      <c r="G43" s="211">
        <v>1</v>
      </c>
      <c r="H43" s="212">
        <v>1</v>
      </c>
      <c r="J43" s="97" t="s">
        <v>976</v>
      </c>
      <c r="K43" s="97" t="s">
        <v>977</v>
      </c>
      <c r="L43" s="299" t="s">
        <v>978</v>
      </c>
      <c r="M43" s="299" t="s">
        <v>979</v>
      </c>
      <c r="N43" s="97" t="s">
        <v>153</v>
      </c>
      <c r="O43" s="97" t="s">
        <v>980</v>
      </c>
      <c r="P43" s="261" t="s">
        <v>981</v>
      </c>
      <c r="U43" s="392">
        <v>15</v>
      </c>
      <c r="V43" s="393">
        <v>2500</v>
      </c>
      <c r="W43" s="304">
        <f t="shared" si="9"/>
        <v>166.66666666666666</v>
      </c>
      <c r="X43" s="303">
        <v>10</v>
      </c>
      <c r="Y43" s="305">
        <f t="shared" si="10"/>
        <v>0.11627906976744186</v>
      </c>
      <c r="Z43" s="291">
        <f t="shared" si="11"/>
        <v>25000</v>
      </c>
      <c r="AA43" s="307"/>
      <c r="AB43" s="384"/>
    </row>
    <row r="44" spans="1:28" ht="13.2">
      <c r="G44" s="211">
        <v>3</v>
      </c>
      <c r="H44" s="212">
        <v>2</v>
      </c>
      <c r="J44" s="392">
        <v>15</v>
      </c>
      <c r="K44" s="177">
        <v>3500</v>
      </c>
      <c r="L44" s="304">
        <f t="shared" ref="L44:L46" si="12">K44/J44</f>
        <v>233.33333333333334</v>
      </c>
      <c r="M44" s="303">
        <v>0</v>
      </c>
      <c r="N44" s="305">
        <f t="shared" ref="N44:N46" si="13">M44/12</f>
        <v>0</v>
      </c>
      <c r="O44" s="291">
        <f t="shared" ref="O44:O46" si="14">K44*M44</f>
        <v>0</v>
      </c>
      <c r="P44" s="306"/>
      <c r="U44" s="392">
        <v>20</v>
      </c>
      <c r="V44" s="393">
        <v>3500</v>
      </c>
      <c r="W44" s="304">
        <f t="shared" si="9"/>
        <v>175</v>
      </c>
      <c r="X44" s="303">
        <v>5</v>
      </c>
      <c r="Y44" s="305">
        <f t="shared" si="10"/>
        <v>5.8139534883720929E-2</v>
      </c>
      <c r="Z44" s="291">
        <f t="shared" si="11"/>
        <v>17500</v>
      </c>
      <c r="AA44" s="308"/>
      <c r="AB44" s="384"/>
    </row>
    <row r="45" spans="1:28" ht="13.2">
      <c r="G45" s="211">
        <v>5</v>
      </c>
      <c r="H45" s="212">
        <v>1</v>
      </c>
      <c r="J45" s="392">
        <v>20</v>
      </c>
      <c r="K45" s="177">
        <v>5000</v>
      </c>
      <c r="L45" s="304">
        <f t="shared" si="12"/>
        <v>250</v>
      </c>
      <c r="M45" s="303">
        <v>3</v>
      </c>
      <c r="N45" s="305">
        <f t="shared" si="13"/>
        <v>0.25</v>
      </c>
      <c r="O45" s="291">
        <f t="shared" si="14"/>
        <v>15000</v>
      </c>
      <c r="P45" s="307"/>
      <c r="X45" s="289" t="s">
        <v>990</v>
      </c>
      <c r="Y45" s="290">
        <f t="shared" ref="Y45:Z45" si="15">SUM(Y42:Y44)</f>
        <v>0.30232558139534882</v>
      </c>
      <c r="Z45" s="291">
        <f t="shared" si="15"/>
        <v>59000</v>
      </c>
      <c r="AA45" s="309">
        <f>Z45/777000</f>
        <v>7.5933075933075939E-2</v>
      </c>
      <c r="AB45" s="7"/>
    </row>
    <row r="46" spans="1:28" ht="15.75" customHeight="1">
      <c r="A46" s="411" t="s">
        <v>1293</v>
      </c>
      <c r="G46" s="211">
        <v>9</v>
      </c>
      <c r="H46" s="212">
        <v>1</v>
      </c>
      <c r="J46" s="392">
        <v>25</v>
      </c>
      <c r="K46" s="177">
        <v>6500</v>
      </c>
      <c r="L46" s="304">
        <f t="shared" si="12"/>
        <v>260</v>
      </c>
      <c r="M46" s="303">
        <v>1</v>
      </c>
      <c r="N46" s="305">
        <f t="shared" si="13"/>
        <v>8.3333333333333329E-2</v>
      </c>
      <c r="O46" s="291">
        <f t="shared" si="14"/>
        <v>6500</v>
      </c>
      <c r="P46" s="308"/>
    </row>
    <row r="47" spans="1:28" ht="13.8">
      <c r="G47" s="211">
        <v>12</v>
      </c>
      <c r="H47" s="212">
        <v>1</v>
      </c>
      <c r="M47" s="289" t="s">
        <v>990</v>
      </c>
      <c r="N47" s="290">
        <f t="shared" ref="N47:O47" si="16">SUM(N44:N46)</f>
        <v>0.33333333333333331</v>
      </c>
      <c r="O47" s="291">
        <f t="shared" si="16"/>
        <v>21500</v>
      </c>
      <c r="P47" s="309">
        <f>O47/$K$60</f>
        <v>0.13837668063305722</v>
      </c>
      <c r="U47" s="423" t="s">
        <v>1139</v>
      </c>
      <c r="V47" s="419"/>
      <c r="W47" s="419"/>
      <c r="X47" s="419"/>
      <c r="Y47" s="419"/>
      <c r="Z47" s="419"/>
      <c r="AA47" s="417"/>
      <c r="AB47" s="18"/>
    </row>
    <row r="48" spans="1:28" ht="26.4">
      <c r="G48" s="211">
        <v>13</v>
      </c>
      <c r="H48" s="212">
        <v>1</v>
      </c>
      <c r="U48" s="227" t="s">
        <v>976</v>
      </c>
      <c r="V48" s="227" t="s">
        <v>977</v>
      </c>
      <c r="W48" s="228" t="s">
        <v>978</v>
      </c>
      <c r="X48" s="228" t="s">
        <v>979</v>
      </c>
      <c r="Y48" s="227" t="s">
        <v>153</v>
      </c>
      <c r="Z48" s="97" t="s">
        <v>980</v>
      </c>
      <c r="AA48" s="261" t="s">
        <v>981</v>
      </c>
      <c r="AB48" s="383"/>
    </row>
    <row r="49" spans="1:28" ht="13.8">
      <c r="G49" s="211">
        <v>14</v>
      </c>
      <c r="H49" s="212">
        <v>1</v>
      </c>
      <c r="J49" s="423" t="s">
        <v>1226</v>
      </c>
      <c r="K49" s="419"/>
      <c r="L49" s="419"/>
      <c r="M49" s="419"/>
      <c r="N49" s="419"/>
      <c r="O49" s="419"/>
      <c r="P49" s="417"/>
      <c r="U49" s="302">
        <v>12</v>
      </c>
      <c r="V49" s="303"/>
      <c r="W49" s="304">
        <f t="shared" ref="W49:W51" si="17">V49/U49</f>
        <v>0</v>
      </c>
      <c r="X49" s="303"/>
      <c r="Y49" s="305">
        <f t="shared" ref="Y49:Y51" si="18">X49/86</f>
        <v>0</v>
      </c>
      <c r="Z49" s="291">
        <f t="shared" ref="Z49:Z51" si="19">V49*X49</f>
        <v>0</v>
      </c>
      <c r="AA49" s="306"/>
      <c r="AB49" s="384"/>
    </row>
    <row r="50" spans="1:28" ht="26.4">
      <c r="G50" s="211">
        <v>20</v>
      </c>
      <c r="H50" s="212">
        <v>1</v>
      </c>
      <c r="J50" s="227" t="s">
        <v>976</v>
      </c>
      <c r="K50" s="227" t="s">
        <v>977</v>
      </c>
      <c r="L50" s="228" t="s">
        <v>978</v>
      </c>
      <c r="M50" s="228" t="s">
        <v>979</v>
      </c>
      <c r="N50" s="227" t="s">
        <v>153</v>
      </c>
      <c r="O50" s="97" t="s">
        <v>980</v>
      </c>
      <c r="P50" s="261" t="s">
        <v>981</v>
      </c>
      <c r="U50" s="302"/>
      <c r="V50" s="303"/>
      <c r="W50" s="304" t="e">
        <f t="shared" si="17"/>
        <v>#DIV/0!</v>
      </c>
      <c r="X50" s="303"/>
      <c r="Y50" s="305">
        <f t="shared" si="18"/>
        <v>0</v>
      </c>
      <c r="Z50" s="291">
        <f t="shared" si="19"/>
        <v>0</v>
      </c>
      <c r="AA50" s="307"/>
      <c r="AB50" s="384"/>
    </row>
    <row r="51" spans="1:28" ht="13.2">
      <c r="G51" s="211">
        <v>23</v>
      </c>
      <c r="H51" s="212">
        <v>1</v>
      </c>
      <c r="J51" s="302">
        <v>12</v>
      </c>
      <c r="K51" s="177">
        <v>2300</v>
      </c>
      <c r="L51" s="304">
        <f t="shared" ref="L51:L53" si="20">K51/J51</f>
        <v>191.66666666666666</v>
      </c>
      <c r="M51" s="303">
        <v>3</v>
      </c>
      <c r="N51" s="305">
        <f t="shared" ref="N51:N53" si="21">M51/12</f>
        <v>0.25</v>
      </c>
      <c r="O51" s="291">
        <f t="shared" ref="O51:O53" si="22">K51*M51</f>
        <v>6900</v>
      </c>
      <c r="P51" s="306"/>
      <c r="U51" s="302"/>
      <c r="V51" s="303"/>
      <c r="W51" s="304" t="e">
        <f t="shared" si="17"/>
        <v>#DIV/0!</v>
      </c>
      <c r="X51" s="303"/>
      <c r="Y51" s="305">
        <f t="shared" si="18"/>
        <v>0</v>
      </c>
      <c r="Z51" s="291">
        <f t="shared" si="19"/>
        <v>0</v>
      </c>
      <c r="AA51" s="308"/>
      <c r="AB51" s="384"/>
    </row>
    <row r="52" spans="1:28" ht="13.2">
      <c r="G52" s="211">
        <v>24</v>
      </c>
      <c r="H52" s="212">
        <v>1</v>
      </c>
      <c r="J52" s="302">
        <v>17</v>
      </c>
      <c r="K52" s="177">
        <v>3700</v>
      </c>
      <c r="L52" s="304">
        <f t="shared" si="20"/>
        <v>217.64705882352942</v>
      </c>
      <c r="M52" s="303">
        <v>1</v>
      </c>
      <c r="N52" s="305">
        <f t="shared" si="21"/>
        <v>8.3333333333333329E-2</v>
      </c>
      <c r="O52" s="291">
        <f t="shared" si="22"/>
        <v>3700</v>
      </c>
      <c r="P52" s="307"/>
      <c r="X52" s="289" t="s">
        <v>990</v>
      </c>
      <c r="Y52" s="290">
        <f t="shared" ref="Y52:Z52" si="23">SUM(Y49:Y51)</f>
        <v>0</v>
      </c>
      <c r="Z52" s="291">
        <f t="shared" si="23"/>
        <v>0</v>
      </c>
      <c r="AA52" s="309">
        <f>Z52/V58</f>
        <v>0</v>
      </c>
      <c r="AB52" s="7"/>
    </row>
    <row r="53" spans="1:28" ht="13.2">
      <c r="G53" s="211">
        <v>25</v>
      </c>
      <c r="H53" s="212">
        <v>1</v>
      </c>
      <c r="J53" s="302">
        <v>22</v>
      </c>
      <c r="K53" s="177">
        <v>5500</v>
      </c>
      <c r="L53" s="304">
        <f t="shared" si="20"/>
        <v>250</v>
      </c>
      <c r="M53" s="303">
        <v>3</v>
      </c>
      <c r="N53" s="305">
        <f t="shared" si="21"/>
        <v>0.25</v>
      </c>
      <c r="O53" s="291">
        <f t="shared" si="22"/>
        <v>16500</v>
      </c>
      <c r="P53" s="308"/>
    </row>
    <row r="54" spans="1:28" ht="13.2">
      <c r="G54" s="214" t="s">
        <v>127</v>
      </c>
      <c r="H54" s="215">
        <v>12</v>
      </c>
      <c r="M54" s="289" t="s">
        <v>990</v>
      </c>
      <c r="N54" s="290">
        <f t="shared" ref="N54:O54" si="24">SUM(N51:N53)</f>
        <v>0.58333333333333326</v>
      </c>
      <c r="O54" s="291">
        <f t="shared" si="24"/>
        <v>27100</v>
      </c>
      <c r="P54" s="309">
        <f>O54/$K$60</f>
        <v>0.17441897884445817</v>
      </c>
    </row>
    <row r="56" spans="1:28" ht="15.75" customHeight="1">
      <c r="U56" s="174" t="s">
        <v>982</v>
      </c>
      <c r="V56" s="175" t="s">
        <v>1294</v>
      </c>
    </row>
    <row r="57" spans="1:28" ht="15.75" customHeight="1">
      <c r="J57" s="174" t="s">
        <v>982</v>
      </c>
      <c r="K57" s="175" t="s">
        <v>983</v>
      </c>
      <c r="U57" s="176" t="s">
        <v>986</v>
      </c>
      <c r="V57" s="177">
        <v>1590</v>
      </c>
    </row>
    <row r="58" spans="1:28" ht="13.2">
      <c r="J58" s="176" t="s">
        <v>986</v>
      </c>
      <c r="K58" s="177">
        <v>2825</v>
      </c>
      <c r="U58" s="178" t="s">
        <v>988</v>
      </c>
      <c r="V58" s="180">
        <v>777000</v>
      </c>
    </row>
    <row r="59" spans="1:28" ht="13.2">
      <c r="J59" s="178"/>
      <c r="K59" s="179"/>
    </row>
    <row r="60" spans="1:28" ht="13.8">
      <c r="A60" s="406" t="s">
        <v>1108</v>
      </c>
      <c r="J60" s="178" t="s">
        <v>988</v>
      </c>
      <c r="K60" s="180">
        <v>155373</v>
      </c>
    </row>
    <row r="63" spans="1:28" ht="13.8">
      <c r="J63" s="423" t="s">
        <v>1136</v>
      </c>
      <c r="K63" s="419"/>
      <c r="L63" s="419"/>
      <c r="M63" s="419"/>
      <c r="N63" s="419"/>
      <c r="O63" s="419"/>
      <c r="P63" s="417"/>
    </row>
    <row r="64" spans="1:28" ht="26.4">
      <c r="J64" s="97" t="s">
        <v>976</v>
      </c>
      <c r="K64" s="97" t="s">
        <v>977</v>
      </c>
      <c r="L64" s="299" t="s">
        <v>978</v>
      </c>
      <c r="M64" s="299" t="s">
        <v>979</v>
      </c>
      <c r="N64" s="97" t="s">
        <v>153</v>
      </c>
      <c r="O64" s="97" t="s">
        <v>980</v>
      </c>
      <c r="P64" s="261" t="s">
        <v>981</v>
      </c>
    </row>
    <row r="65" spans="10:16" ht="13.2">
      <c r="J65" s="302"/>
      <c r="K65" s="303"/>
      <c r="L65" s="304" t="e">
        <f t="shared" ref="L65:L67" si="25">K65/J65</f>
        <v>#DIV/0!</v>
      </c>
      <c r="M65" s="303"/>
      <c r="N65" s="305">
        <f t="shared" ref="N65:N67" si="26">M65/140</f>
        <v>0</v>
      </c>
      <c r="O65" s="291">
        <f t="shared" ref="O65:O67" si="27">K65*M65</f>
        <v>0</v>
      </c>
      <c r="P65" s="306"/>
    </row>
    <row r="66" spans="10:16" ht="13.2">
      <c r="J66" s="302"/>
      <c r="K66" s="303"/>
      <c r="L66" s="304" t="e">
        <f t="shared" si="25"/>
        <v>#DIV/0!</v>
      </c>
      <c r="M66" s="303"/>
      <c r="N66" s="305">
        <f t="shared" si="26"/>
        <v>0</v>
      </c>
      <c r="O66" s="291">
        <f t="shared" si="27"/>
        <v>0</v>
      </c>
      <c r="P66" s="307"/>
    </row>
    <row r="67" spans="10:16" ht="13.2">
      <c r="J67" s="302"/>
      <c r="K67" s="303"/>
      <c r="L67" s="304" t="e">
        <f t="shared" si="25"/>
        <v>#DIV/0!</v>
      </c>
      <c r="M67" s="303"/>
      <c r="N67" s="305">
        <f t="shared" si="26"/>
        <v>0</v>
      </c>
      <c r="O67" s="291">
        <f t="shared" si="27"/>
        <v>0</v>
      </c>
      <c r="P67" s="308"/>
    </row>
    <row r="68" spans="10:16" ht="13.2">
      <c r="M68" s="289" t="s">
        <v>990</v>
      </c>
      <c r="N68" s="290">
        <f t="shared" ref="N68:O68" si="28">SUM(N65:N67)</f>
        <v>0</v>
      </c>
      <c r="O68" s="291">
        <f t="shared" si="28"/>
        <v>0</v>
      </c>
      <c r="P68" s="309" t="e">
        <f>O68/#REF!</f>
        <v>#REF!</v>
      </c>
    </row>
    <row r="70" spans="10:16" ht="13.8">
      <c r="J70" s="423" t="s">
        <v>1141</v>
      </c>
      <c r="K70" s="419"/>
      <c r="L70" s="419"/>
      <c r="M70" s="419"/>
      <c r="N70" s="419"/>
      <c r="O70" s="419"/>
      <c r="P70" s="417"/>
    </row>
    <row r="71" spans="10:16" ht="26.4">
      <c r="J71" s="227" t="s">
        <v>976</v>
      </c>
      <c r="K71" s="227" t="s">
        <v>977</v>
      </c>
      <c r="L71" s="228" t="s">
        <v>978</v>
      </c>
      <c r="M71" s="228" t="s">
        <v>979</v>
      </c>
      <c r="N71" s="227" t="s">
        <v>153</v>
      </c>
      <c r="O71" s="97" t="s">
        <v>980</v>
      </c>
      <c r="P71" s="261" t="s">
        <v>981</v>
      </c>
    </row>
    <row r="72" spans="10:16" ht="13.2">
      <c r="J72" s="302"/>
      <c r="K72" s="303"/>
      <c r="L72" s="304" t="e">
        <f t="shared" ref="L72:L74" si="29">K72/J72</f>
        <v>#DIV/0!</v>
      </c>
      <c r="M72" s="303"/>
      <c r="N72" s="305">
        <f t="shared" ref="N72:N74" si="30">M72/140</f>
        <v>0</v>
      </c>
      <c r="O72" s="291">
        <f t="shared" ref="O72:O74" si="31">K72*M72</f>
        <v>0</v>
      </c>
      <c r="P72" s="306"/>
    </row>
    <row r="73" spans="10:16" ht="13.2">
      <c r="J73" s="302"/>
      <c r="K73" s="303"/>
      <c r="L73" s="304" t="e">
        <f t="shared" si="29"/>
        <v>#DIV/0!</v>
      </c>
      <c r="M73" s="303"/>
      <c r="N73" s="305">
        <f t="shared" si="30"/>
        <v>0</v>
      </c>
      <c r="O73" s="291">
        <f t="shared" si="31"/>
        <v>0</v>
      </c>
      <c r="P73" s="307"/>
    </row>
    <row r="74" spans="10:16" ht="13.2">
      <c r="J74" s="302"/>
      <c r="K74" s="303"/>
      <c r="L74" s="304" t="e">
        <f t="shared" si="29"/>
        <v>#DIV/0!</v>
      </c>
      <c r="M74" s="303"/>
      <c r="N74" s="305">
        <f t="shared" si="30"/>
        <v>0</v>
      </c>
      <c r="O74" s="291">
        <f t="shared" si="31"/>
        <v>0</v>
      </c>
      <c r="P74" s="308"/>
    </row>
    <row r="75" spans="10:16" ht="13.2">
      <c r="M75" s="289" t="s">
        <v>990</v>
      </c>
      <c r="N75" s="290">
        <f t="shared" ref="N75:O75" si="32">SUM(N72:N74)</f>
        <v>0</v>
      </c>
      <c r="O75" s="291">
        <f t="shared" si="32"/>
        <v>0</v>
      </c>
      <c r="P75" s="309" t="e">
        <f>O75/#REF!</f>
        <v>#REF!</v>
      </c>
    </row>
    <row r="78" spans="10:16" ht="15.75" customHeight="1">
      <c r="J78" s="174" t="s">
        <v>982</v>
      </c>
      <c r="K78" s="175" t="s">
        <v>1250</v>
      </c>
    </row>
    <row r="79" spans="10:16" ht="13.2">
      <c r="J79" s="176" t="s">
        <v>986</v>
      </c>
      <c r="K79" s="177"/>
    </row>
    <row r="80" spans="10:16" ht="13.2">
      <c r="J80" s="178"/>
      <c r="K80" s="179"/>
    </row>
    <row r="81" spans="10:22" ht="13.2">
      <c r="J81" s="178" t="s">
        <v>988</v>
      </c>
      <c r="K81" s="180"/>
    </row>
    <row r="92" spans="10:22" ht="13.2">
      <c r="M92" s="2" t="s">
        <v>1295</v>
      </c>
    </row>
    <row r="93" spans="10:22" ht="13.2">
      <c r="L93" s="123"/>
      <c r="M93" s="124"/>
      <c r="N93" s="124"/>
      <c r="O93" s="124"/>
      <c r="P93" s="124"/>
      <c r="Q93" s="124"/>
      <c r="R93" s="124"/>
      <c r="S93" s="124"/>
      <c r="T93" s="124"/>
      <c r="U93" s="124"/>
      <c r="V93" s="125"/>
    </row>
    <row r="94" spans="10:22" ht="15">
      <c r="L94" s="126"/>
      <c r="M94" s="446" t="s">
        <v>1061</v>
      </c>
      <c r="N94" s="419"/>
      <c r="O94" s="419"/>
      <c r="P94" s="419"/>
      <c r="Q94" s="419"/>
      <c r="R94" s="419"/>
      <c r="S94" s="417"/>
      <c r="T94" s="127"/>
      <c r="U94" s="127"/>
      <c r="V94" s="166"/>
    </row>
    <row r="95" spans="10:22" ht="15.75" customHeight="1">
      <c r="L95" s="126"/>
      <c r="M95" s="129" t="s">
        <v>976</v>
      </c>
      <c r="N95" s="130" t="s">
        <v>977</v>
      </c>
      <c r="O95" s="131" t="s">
        <v>978</v>
      </c>
      <c r="P95" s="131" t="s">
        <v>979</v>
      </c>
      <c r="Q95" s="131" t="s">
        <v>153</v>
      </c>
      <c r="R95" s="132" t="s">
        <v>980</v>
      </c>
      <c r="S95" s="133" t="s">
        <v>981</v>
      </c>
      <c r="T95" s="134" t="s">
        <v>982</v>
      </c>
      <c r="U95" s="157" t="s">
        <v>1046</v>
      </c>
      <c r="V95" s="167"/>
    </row>
    <row r="96" spans="10:22" ht="15">
      <c r="L96" s="126"/>
      <c r="M96" s="135">
        <v>15</v>
      </c>
      <c r="N96" s="136">
        <v>2400</v>
      </c>
      <c r="O96" s="304">
        <f t="shared" ref="O96:O98" si="33">N96/M96</f>
        <v>160</v>
      </c>
      <c r="P96" s="136">
        <v>0</v>
      </c>
      <c r="Q96" s="141">
        <v>0</v>
      </c>
      <c r="R96" s="142">
        <v>0</v>
      </c>
      <c r="S96" s="139"/>
      <c r="T96" s="158" t="s">
        <v>986</v>
      </c>
      <c r="U96" s="159">
        <v>2303</v>
      </c>
      <c r="V96" s="166"/>
    </row>
    <row r="97" spans="12:22" ht="15">
      <c r="L97" s="126"/>
      <c r="M97" s="135">
        <v>20</v>
      </c>
      <c r="N97" s="136">
        <v>3600</v>
      </c>
      <c r="O97" s="304">
        <f t="shared" si="33"/>
        <v>180</v>
      </c>
      <c r="P97" s="136">
        <v>1</v>
      </c>
      <c r="Q97" s="141">
        <v>0.33333333333333331</v>
      </c>
      <c r="R97" s="142">
        <v>1800</v>
      </c>
      <c r="S97" s="139"/>
      <c r="T97" s="160"/>
      <c r="U97" s="161"/>
      <c r="V97" s="166"/>
    </row>
    <row r="98" spans="12:22" ht="15">
      <c r="L98" s="126"/>
      <c r="M98" s="145">
        <v>25</v>
      </c>
      <c r="N98" s="146">
        <v>5000</v>
      </c>
      <c r="O98" s="304">
        <f t="shared" si="33"/>
        <v>200</v>
      </c>
      <c r="P98" s="136">
        <v>1</v>
      </c>
      <c r="Q98" s="150">
        <v>0.33333333333333331</v>
      </c>
      <c r="R98" s="151">
        <v>3000</v>
      </c>
      <c r="S98" s="149"/>
      <c r="T98" s="162" t="s">
        <v>988</v>
      </c>
      <c r="U98" s="155">
        <v>50655</v>
      </c>
      <c r="V98" s="166"/>
    </row>
    <row r="99" spans="12:22" ht="15">
      <c r="L99" s="126"/>
      <c r="M99" s="127"/>
      <c r="N99" s="127"/>
      <c r="O99" s="127"/>
      <c r="P99" s="152" t="s">
        <v>990</v>
      </c>
      <c r="Q99" s="150">
        <v>0.66666666666666663</v>
      </c>
      <c r="R99" s="155">
        <v>4800</v>
      </c>
      <c r="S99" s="156">
        <v>9.475866153390583E-2</v>
      </c>
      <c r="T99" s="127"/>
      <c r="U99" s="127"/>
      <c r="V99" s="166"/>
    </row>
    <row r="100" spans="12:22" ht="13.2">
      <c r="L100" s="126"/>
      <c r="V100" s="128"/>
    </row>
    <row r="101" spans="12:22" ht="15">
      <c r="L101" s="126"/>
      <c r="M101" s="446" t="s">
        <v>1063</v>
      </c>
      <c r="N101" s="419"/>
      <c r="O101" s="419"/>
      <c r="P101" s="419"/>
      <c r="Q101" s="419"/>
      <c r="R101" s="419"/>
      <c r="S101" s="417"/>
      <c r="T101" s="127"/>
      <c r="U101" s="127"/>
      <c r="V101" s="128"/>
    </row>
    <row r="102" spans="12:22" ht="15.75" customHeight="1">
      <c r="L102" s="126"/>
      <c r="M102" s="129" t="s">
        <v>976</v>
      </c>
      <c r="N102" s="130" t="s">
        <v>977</v>
      </c>
      <c r="O102" s="131" t="s">
        <v>978</v>
      </c>
      <c r="P102" s="131" t="s">
        <v>979</v>
      </c>
      <c r="Q102" s="131" t="s">
        <v>153</v>
      </c>
      <c r="R102" s="132" t="s">
        <v>980</v>
      </c>
      <c r="S102" s="133" t="s">
        <v>981</v>
      </c>
      <c r="T102" s="134" t="s">
        <v>982</v>
      </c>
      <c r="U102" s="157" t="s">
        <v>983</v>
      </c>
      <c r="V102" s="128"/>
    </row>
    <row r="103" spans="12:22" ht="13.2">
      <c r="L103" s="126"/>
      <c r="M103" s="135">
        <v>15</v>
      </c>
      <c r="N103" s="136">
        <v>3000</v>
      </c>
      <c r="O103" s="304">
        <f t="shared" ref="O103:O105" si="34">N103/M103</f>
        <v>200</v>
      </c>
      <c r="P103" s="136">
        <v>0</v>
      </c>
      <c r="Q103" s="141">
        <v>0</v>
      </c>
      <c r="R103" s="142">
        <v>0</v>
      </c>
      <c r="S103" s="139"/>
      <c r="T103" s="158" t="s">
        <v>986</v>
      </c>
      <c r="U103" s="159">
        <v>2825</v>
      </c>
      <c r="V103" s="128"/>
    </row>
    <row r="104" spans="12:22" ht="13.2">
      <c r="L104" s="126"/>
      <c r="M104" s="135">
        <v>20</v>
      </c>
      <c r="N104" s="136">
        <v>4400</v>
      </c>
      <c r="O104" s="304">
        <f t="shared" si="34"/>
        <v>220</v>
      </c>
      <c r="P104" s="136">
        <v>3</v>
      </c>
      <c r="Q104" s="141">
        <v>0.25</v>
      </c>
      <c r="R104" s="142">
        <v>13500</v>
      </c>
      <c r="S104" s="139"/>
      <c r="T104" s="160"/>
      <c r="U104" s="161"/>
      <c r="V104" s="128"/>
    </row>
    <row r="105" spans="12:22" ht="13.2">
      <c r="L105" s="126"/>
      <c r="M105" s="145">
        <v>25</v>
      </c>
      <c r="N105" s="146">
        <v>6000</v>
      </c>
      <c r="O105" s="304">
        <f t="shared" si="34"/>
        <v>240</v>
      </c>
      <c r="P105" s="136">
        <v>1</v>
      </c>
      <c r="Q105" s="150">
        <v>8.3333333333333329E-2</v>
      </c>
      <c r="R105" s="151">
        <v>6000</v>
      </c>
      <c r="S105" s="149"/>
      <c r="T105" s="162" t="s">
        <v>988</v>
      </c>
      <c r="U105" s="155">
        <v>155373</v>
      </c>
      <c r="V105" s="128"/>
    </row>
    <row r="106" spans="12:22" ht="15">
      <c r="L106" s="126"/>
      <c r="M106" s="127"/>
      <c r="N106" s="127"/>
      <c r="O106" s="127"/>
      <c r="P106" s="152" t="s">
        <v>990</v>
      </c>
      <c r="Q106" s="150">
        <v>0.33333333333333331</v>
      </c>
      <c r="R106" s="155">
        <v>19500</v>
      </c>
      <c r="S106" s="156">
        <v>0.1255044312718426</v>
      </c>
      <c r="T106" s="127"/>
      <c r="U106" s="127"/>
      <c r="V106" s="128"/>
    </row>
    <row r="107" spans="12:22" ht="13.2">
      <c r="L107" s="126"/>
      <c r="V107" s="128"/>
    </row>
    <row r="108" spans="12:22" ht="15">
      <c r="L108" s="126"/>
      <c r="M108" s="425" t="s">
        <v>1064</v>
      </c>
      <c r="N108" s="419"/>
      <c r="O108" s="419"/>
      <c r="P108" s="419"/>
      <c r="Q108" s="419"/>
      <c r="R108" s="419"/>
      <c r="S108" s="417"/>
      <c r="T108" s="127"/>
      <c r="U108" s="127"/>
      <c r="V108" s="128"/>
    </row>
    <row r="109" spans="12:22" ht="15.75" customHeight="1">
      <c r="L109" s="126"/>
      <c r="M109" s="129" t="s">
        <v>976</v>
      </c>
      <c r="N109" s="130" t="s">
        <v>977</v>
      </c>
      <c r="O109" s="131" t="s">
        <v>978</v>
      </c>
      <c r="P109" s="131" t="s">
        <v>979</v>
      </c>
      <c r="Q109" s="131" t="s">
        <v>153</v>
      </c>
      <c r="R109" s="132" t="s">
        <v>980</v>
      </c>
      <c r="S109" s="133" t="s">
        <v>981</v>
      </c>
      <c r="T109" s="134" t="s">
        <v>982</v>
      </c>
      <c r="U109" s="157" t="s">
        <v>1031</v>
      </c>
      <c r="V109" s="128"/>
    </row>
    <row r="110" spans="12:22" ht="13.2">
      <c r="L110" s="126"/>
      <c r="M110" s="135"/>
      <c r="N110" s="136"/>
      <c r="O110" s="137"/>
      <c r="P110" s="136"/>
      <c r="Q110" s="141"/>
      <c r="R110" s="142"/>
      <c r="S110" s="139"/>
      <c r="T110" s="158"/>
      <c r="U110" s="159"/>
      <c r="V110" s="128"/>
    </row>
    <row r="111" spans="12:22" ht="13.2">
      <c r="L111" s="126"/>
      <c r="M111" s="135"/>
      <c r="N111" s="136"/>
      <c r="O111" s="137"/>
      <c r="P111" s="136"/>
      <c r="Q111" s="141"/>
      <c r="R111" s="142"/>
      <c r="S111" s="139"/>
      <c r="T111" s="160"/>
      <c r="U111" s="161"/>
      <c r="V111" s="128"/>
    </row>
    <row r="112" spans="12:22" ht="13.2">
      <c r="L112" s="126"/>
      <c r="M112" s="145"/>
      <c r="N112" s="146"/>
      <c r="O112" s="147"/>
      <c r="P112" s="136"/>
      <c r="Q112" s="150"/>
      <c r="R112" s="151"/>
      <c r="S112" s="149"/>
      <c r="T112" s="162"/>
      <c r="U112" s="155"/>
      <c r="V112" s="128"/>
    </row>
    <row r="113" spans="1:22" ht="15">
      <c r="L113" s="126"/>
      <c r="M113" s="127"/>
      <c r="N113" s="127"/>
      <c r="O113" s="127"/>
      <c r="P113" s="152"/>
      <c r="Q113" s="150"/>
      <c r="R113" s="155"/>
      <c r="S113" s="156"/>
      <c r="T113" s="127"/>
      <c r="U113" s="127"/>
      <c r="V113" s="128"/>
    </row>
    <row r="114" spans="1:22" ht="13.2">
      <c r="L114" s="163"/>
      <c r="M114" s="164"/>
      <c r="N114" s="164"/>
      <c r="O114" s="164"/>
      <c r="P114" s="164"/>
      <c r="Q114" s="164"/>
      <c r="R114" s="164"/>
      <c r="S114" s="164"/>
      <c r="T114" s="164"/>
      <c r="U114" s="164"/>
      <c r="V114" s="165"/>
    </row>
    <row r="127" spans="1:22" ht="13.8">
      <c r="A127" s="436" t="s">
        <v>1296</v>
      </c>
      <c r="B127" s="419"/>
      <c r="C127" s="419"/>
      <c r="D127" s="419"/>
      <c r="E127" s="419"/>
      <c r="F127" s="419"/>
      <c r="G127" s="417"/>
    </row>
    <row r="128" spans="1:22" ht="26.4">
      <c r="A128" s="227" t="s">
        <v>976</v>
      </c>
      <c r="B128" s="227" t="s">
        <v>977</v>
      </c>
      <c r="C128" s="228" t="s">
        <v>978</v>
      </c>
      <c r="D128" s="228" t="s">
        <v>979</v>
      </c>
      <c r="E128" s="227" t="s">
        <v>153</v>
      </c>
      <c r="F128" s="97" t="s">
        <v>980</v>
      </c>
      <c r="G128" s="261" t="s">
        <v>981</v>
      </c>
    </row>
    <row r="129" spans="1:9" ht="13.2">
      <c r="A129" s="302">
        <v>4</v>
      </c>
      <c r="B129" s="303">
        <v>800</v>
      </c>
      <c r="C129" s="304">
        <f t="shared" ref="C129:C131" si="35">B129/A129</f>
        <v>200</v>
      </c>
      <c r="D129" s="303">
        <v>0</v>
      </c>
      <c r="E129" s="305">
        <f t="shared" ref="E129:E131" si="36">D129/3</f>
        <v>0</v>
      </c>
      <c r="F129" s="291">
        <f t="shared" ref="F129:F131" si="37">B129*D129</f>
        <v>0</v>
      </c>
      <c r="G129" s="306"/>
    </row>
    <row r="130" spans="1:9" ht="13.2">
      <c r="A130" s="302">
        <v>8</v>
      </c>
      <c r="B130" s="303">
        <v>1800</v>
      </c>
      <c r="C130" s="304">
        <f t="shared" si="35"/>
        <v>225</v>
      </c>
      <c r="D130" s="303">
        <v>1</v>
      </c>
      <c r="E130" s="305">
        <f t="shared" si="36"/>
        <v>0.33333333333333331</v>
      </c>
      <c r="F130" s="291">
        <f t="shared" si="37"/>
        <v>1800</v>
      </c>
      <c r="G130" s="307"/>
    </row>
    <row r="131" spans="1:9" ht="13.2">
      <c r="A131" s="302">
        <v>12</v>
      </c>
      <c r="B131" s="303">
        <v>3000</v>
      </c>
      <c r="C131" s="304">
        <f t="shared" si="35"/>
        <v>250</v>
      </c>
      <c r="D131" s="303">
        <v>1</v>
      </c>
      <c r="E131" s="305">
        <f t="shared" si="36"/>
        <v>0.33333333333333331</v>
      </c>
      <c r="F131" s="291">
        <f t="shared" si="37"/>
        <v>3000</v>
      </c>
      <c r="G131" s="308"/>
    </row>
    <row r="132" spans="1:9" ht="13.2">
      <c r="D132" s="289" t="s">
        <v>990</v>
      </c>
      <c r="E132" s="290">
        <f t="shared" ref="E132:F132" si="38">SUM(E129:E131)</f>
        <v>0.66666666666666663</v>
      </c>
      <c r="F132" s="291">
        <f t="shared" si="38"/>
        <v>4800</v>
      </c>
      <c r="G132" s="309">
        <f>F132/$B$43</f>
        <v>9.475866153390583E-2</v>
      </c>
    </row>
    <row r="133" spans="1:9" ht="13.2">
      <c r="H133" s="178" t="s">
        <v>988</v>
      </c>
      <c r="I133" s="180">
        <v>155373</v>
      </c>
    </row>
    <row r="134" spans="1:9" ht="13.2">
      <c r="H134" s="176" t="s">
        <v>986</v>
      </c>
      <c r="I134" s="177">
        <v>2825</v>
      </c>
    </row>
    <row r="135" spans="1:9" ht="13.8">
      <c r="A135" s="423" t="s">
        <v>1225</v>
      </c>
      <c r="B135" s="419"/>
      <c r="C135" s="419"/>
      <c r="D135" s="419"/>
      <c r="E135" s="419"/>
      <c r="F135" s="419"/>
      <c r="G135" s="417"/>
      <c r="H135" s="435" t="s">
        <v>1256</v>
      </c>
      <c r="I135" s="428"/>
    </row>
    <row r="136" spans="1:9" ht="26.4">
      <c r="A136" s="97" t="s">
        <v>976</v>
      </c>
      <c r="B136" s="97" t="s">
        <v>977</v>
      </c>
      <c r="C136" s="299" t="s">
        <v>978</v>
      </c>
      <c r="D136" s="299" t="s">
        <v>979</v>
      </c>
      <c r="E136" s="97" t="s">
        <v>153</v>
      </c>
      <c r="F136" s="97" t="s">
        <v>980</v>
      </c>
      <c r="G136" s="261" t="s">
        <v>981</v>
      </c>
      <c r="H136" s="209" t="s">
        <v>1135</v>
      </c>
      <c r="I136" s="210" t="s">
        <v>1119</v>
      </c>
    </row>
    <row r="137" spans="1:9" ht="13.2">
      <c r="A137" s="392">
        <v>15</v>
      </c>
      <c r="B137" s="177">
        <v>3000</v>
      </c>
      <c r="C137" s="304">
        <f t="shared" ref="C137:C139" si="39">B137/A137</f>
        <v>200</v>
      </c>
      <c r="D137" s="303">
        <v>0</v>
      </c>
      <c r="E137" s="305">
        <f t="shared" ref="E137:E139" si="40">D137/12</f>
        <v>0</v>
      </c>
      <c r="F137" s="291">
        <f t="shared" ref="F137:F139" si="41">B137*D137</f>
        <v>0</v>
      </c>
      <c r="G137" s="306"/>
      <c r="H137" s="211">
        <v>1</v>
      </c>
      <c r="I137" s="212">
        <v>1</v>
      </c>
    </row>
    <row r="138" spans="1:9" ht="13.2">
      <c r="A138" s="392">
        <v>20</v>
      </c>
      <c r="B138" s="177">
        <v>4500</v>
      </c>
      <c r="C138" s="304">
        <f t="shared" si="39"/>
        <v>225</v>
      </c>
      <c r="D138" s="303">
        <v>3</v>
      </c>
      <c r="E138" s="305">
        <f t="shared" si="40"/>
        <v>0.25</v>
      </c>
      <c r="F138" s="291">
        <f t="shared" si="41"/>
        <v>13500</v>
      </c>
      <c r="G138" s="307"/>
      <c r="H138" s="211">
        <v>3</v>
      </c>
      <c r="I138" s="212">
        <v>2</v>
      </c>
    </row>
    <row r="139" spans="1:9" ht="13.2">
      <c r="A139" s="392">
        <v>25</v>
      </c>
      <c r="B139" s="177">
        <v>6000</v>
      </c>
      <c r="C139" s="304">
        <f t="shared" si="39"/>
        <v>240</v>
      </c>
      <c r="D139" s="303">
        <v>1</v>
      </c>
      <c r="E139" s="305">
        <f t="shared" si="40"/>
        <v>8.3333333333333329E-2</v>
      </c>
      <c r="F139" s="291">
        <f t="shared" si="41"/>
        <v>6000</v>
      </c>
      <c r="G139" s="308"/>
      <c r="H139" s="211">
        <v>5</v>
      </c>
      <c r="I139" s="212">
        <v>1</v>
      </c>
    </row>
    <row r="140" spans="1:9" ht="13.2">
      <c r="D140" s="289" t="s">
        <v>990</v>
      </c>
      <c r="E140" s="290">
        <f t="shared" ref="E140:F140" si="42">SUM(E137:E139)</f>
        <v>0.33333333333333331</v>
      </c>
      <c r="F140" s="291">
        <f t="shared" si="42"/>
        <v>19500</v>
      </c>
      <c r="G140" s="309">
        <f>F140/$K$60</f>
        <v>0.1255044312718426</v>
      </c>
      <c r="H140" s="211">
        <v>9</v>
      </c>
      <c r="I140" s="212">
        <v>1</v>
      </c>
    </row>
    <row r="141" spans="1:9" ht="13.2">
      <c r="H141" s="211">
        <v>12</v>
      </c>
      <c r="I141" s="212">
        <v>1</v>
      </c>
    </row>
    <row r="142" spans="1:9" ht="13.8">
      <c r="A142" s="423" t="s">
        <v>1226</v>
      </c>
      <c r="B142" s="419"/>
      <c r="C142" s="419"/>
      <c r="D142" s="419"/>
      <c r="E142" s="419"/>
      <c r="F142" s="419"/>
      <c r="G142" s="417"/>
      <c r="H142" s="211">
        <v>13</v>
      </c>
      <c r="I142" s="212">
        <v>1</v>
      </c>
    </row>
    <row r="143" spans="1:9" ht="26.4">
      <c r="A143" s="227" t="s">
        <v>976</v>
      </c>
      <c r="B143" s="227" t="s">
        <v>977</v>
      </c>
      <c r="C143" s="228" t="s">
        <v>978</v>
      </c>
      <c r="D143" s="228" t="s">
        <v>979</v>
      </c>
      <c r="E143" s="227" t="s">
        <v>153</v>
      </c>
      <c r="F143" s="97" t="s">
        <v>980</v>
      </c>
      <c r="G143" s="261" t="s">
        <v>981</v>
      </c>
      <c r="H143" s="211">
        <v>14</v>
      </c>
      <c r="I143" s="212">
        <v>1</v>
      </c>
    </row>
    <row r="144" spans="1:9" ht="13.2">
      <c r="A144" s="302">
        <v>12</v>
      </c>
      <c r="B144" s="177">
        <v>2300</v>
      </c>
      <c r="C144" s="304">
        <f t="shared" ref="C144:C146" si="43">B144/A144</f>
        <v>191.66666666666666</v>
      </c>
      <c r="D144" s="303">
        <v>3</v>
      </c>
      <c r="E144" s="305">
        <f t="shared" ref="E144:E146" si="44">D144/12</f>
        <v>0.25</v>
      </c>
      <c r="F144" s="291">
        <f t="shared" ref="F144:F146" si="45">B144*D144</f>
        <v>6900</v>
      </c>
      <c r="G144" s="306"/>
      <c r="H144" s="211">
        <v>20</v>
      </c>
      <c r="I144" s="212">
        <v>1</v>
      </c>
    </row>
    <row r="145" spans="1:9" ht="13.2">
      <c r="A145" s="302">
        <v>17</v>
      </c>
      <c r="B145" s="177">
        <v>3700</v>
      </c>
      <c r="C145" s="304">
        <f t="shared" si="43"/>
        <v>217.64705882352942</v>
      </c>
      <c r="D145" s="303">
        <v>1</v>
      </c>
      <c r="E145" s="305">
        <f t="shared" si="44"/>
        <v>8.3333333333333329E-2</v>
      </c>
      <c r="F145" s="291">
        <f t="shared" si="45"/>
        <v>3700</v>
      </c>
      <c r="G145" s="307"/>
      <c r="H145" s="211">
        <v>23</v>
      </c>
      <c r="I145" s="212">
        <v>1</v>
      </c>
    </row>
    <row r="146" spans="1:9" ht="13.2">
      <c r="A146" s="302">
        <v>22</v>
      </c>
      <c r="B146" s="177">
        <v>5500</v>
      </c>
      <c r="C146" s="304">
        <f t="shared" si="43"/>
        <v>250</v>
      </c>
      <c r="D146" s="303">
        <v>3</v>
      </c>
      <c r="E146" s="305">
        <f t="shared" si="44"/>
        <v>0.25</v>
      </c>
      <c r="F146" s="291">
        <f t="shared" si="45"/>
        <v>16500</v>
      </c>
      <c r="G146" s="308"/>
      <c r="H146" s="211">
        <v>24</v>
      </c>
      <c r="I146" s="212">
        <v>1</v>
      </c>
    </row>
    <row r="147" spans="1:9" ht="13.2">
      <c r="D147" s="289" t="s">
        <v>990</v>
      </c>
      <c r="E147" s="290">
        <f t="shared" ref="E147:F147" si="46">SUM(E144:E146)</f>
        <v>0.58333333333333326</v>
      </c>
      <c r="F147" s="291">
        <f t="shared" si="46"/>
        <v>27100</v>
      </c>
      <c r="G147" s="309">
        <f>F147/$K$60</f>
        <v>0.17441897884445817</v>
      </c>
      <c r="H147" s="211">
        <v>25</v>
      </c>
      <c r="I147" s="212">
        <v>1</v>
      </c>
    </row>
    <row r="148" spans="1:9" ht="13.2">
      <c r="H148" s="214" t="s">
        <v>127</v>
      </c>
      <c r="I148" s="215">
        <v>12</v>
      </c>
    </row>
    <row r="150" spans="1:9" ht="13.8">
      <c r="A150" s="423" t="s">
        <v>1134</v>
      </c>
      <c r="B150" s="419"/>
      <c r="C150" s="419"/>
      <c r="D150" s="419"/>
      <c r="E150" s="419"/>
      <c r="F150" s="419"/>
      <c r="G150" s="417"/>
      <c r="H150" s="176" t="s">
        <v>986</v>
      </c>
      <c r="I150" s="177">
        <v>1590</v>
      </c>
    </row>
    <row r="151" spans="1:9" ht="26.4">
      <c r="A151" s="97" t="s">
        <v>976</v>
      </c>
      <c r="B151" s="97" t="s">
        <v>977</v>
      </c>
      <c r="C151" s="299" t="s">
        <v>978</v>
      </c>
      <c r="D151" s="299" t="s">
        <v>979</v>
      </c>
      <c r="E151" s="97" t="s">
        <v>153</v>
      </c>
      <c r="F151" s="97" t="s">
        <v>980</v>
      </c>
      <c r="G151" s="261" t="s">
        <v>981</v>
      </c>
      <c r="H151" s="178" t="s">
        <v>988</v>
      </c>
      <c r="I151" s="180">
        <v>777000</v>
      </c>
    </row>
    <row r="152" spans="1:9" ht="13.8">
      <c r="A152" s="392">
        <v>10</v>
      </c>
      <c r="B152" s="393">
        <v>1500</v>
      </c>
      <c r="C152" s="304">
        <f t="shared" ref="C152:C154" si="47">B152/A152</f>
        <v>150</v>
      </c>
      <c r="D152" s="303">
        <v>11</v>
      </c>
      <c r="E152" s="305">
        <f t="shared" ref="E152:E154" si="48">D152/86</f>
        <v>0.12790697674418605</v>
      </c>
      <c r="F152" s="291">
        <f t="shared" ref="F152:F154" si="49">B152*D152</f>
        <v>16500</v>
      </c>
      <c r="G152" s="306"/>
      <c r="H152" s="435" t="s">
        <v>1248</v>
      </c>
      <c r="I152" s="428"/>
    </row>
    <row r="153" spans="1:9" ht="13.2">
      <c r="A153" s="392">
        <v>15</v>
      </c>
      <c r="B153" s="393">
        <v>2500</v>
      </c>
      <c r="C153" s="304">
        <f t="shared" si="47"/>
        <v>166.66666666666666</v>
      </c>
      <c r="D153" s="303">
        <v>10</v>
      </c>
      <c r="E153" s="305">
        <f t="shared" si="48"/>
        <v>0.11627906976744186</v>
      </c>
      <c r="F153" s="291">
        <f t="shared" si="49"/>
        <v>25000</v>
      </c>
      <c r="G153" s="307"/>
      <c r="H153" s="209" t="s">
        <v>1135</v>
      </c>
      <c r="I153" s="210" t="s">
        <v>1119</v>
      </c>
    </row>
    <row r="154" spans="1:9" ht="13.2">
      <c r="A154" s="392">
        <v>20</v>
      </c>
      <c r="B154" s="393">
        <v>3500</v>
      </c>
      <c r="C154" s="304">
        <f t="shared" si="47"/>
        <v>175</v>
      </c>
      <c r="D154" s="303">
        <v>5</v>
      </c>
      <c r="E154" s="305">
        <f t="shared" si="48"/>
        <v>5.8139534883720929E-2</v>
      </c>
      <c r="F154" s="291">
        <f t="shared" si="49"/>
        <v>17500</v>
      </c>
      <c r="G154" s="308"/>
      <c r="H154" s="211">
        <v>1</v>
      </c>
      <c r="I154" s="212">
        <v>7</v>
      </c>
    </row>
    <row r="155" spans="1:9" ht="13.2">
      <c r="D155" s="289" t="s">
        <v>990</v>
      </c>
      <c r="E155" s="290">
        <f t="shared" ref="E155:F155" si="50">SUM(E152:E154)</f>
        <v>0.30232558139534882</v>
      </c>
      <c r="F155" s="291">
        <f t="shared" si="50"/>
        <v>59000</v>
      </c>
      <c r="G155" s="309">
        <f>F155/777000</f>
        <v>7.5933075933075939E-2</v>
      </c>
      <c r="H155" s="211">
        <v>2</v>
      </c>
      <c r="I155" s="212">
        <v>13</v>
      </c>
    </row>
    <row r="156" spans="1:9" ht="13.2">
      <c r="H156" s="211">
        <v>3</v>
      </c>
      <c r="I156" s="212">
        <v>9</v>
      </c>
    </row>
    <row r="157" spans="1:9" ht="13.8">
      <c r="A157" s="423" t="s">
        <v>1134</v>
      </c>
      <c r="B157" s="419"/>
      <c r="C157" s="419"/>
      <c r="D157" s="419"/>
      <c r="E157" s="419"/>
      <c r="F157" s="419"/>
      <c r="G157" s="417"/>
      <c r="H157" s="211">
        <v>4</v>
      </c>
      <c r="I157" s="212">
        <v>6</v>
      </c>
    </row>
    <row r="158" spans="1:9" ht="26.4">
      <c r="A158" s="97" t="s">
        <v>976</v>
      </c>
      <c r="B158" s="97" t="s">
        <v>977</v>
      </c>
      <c r="C158" s="299" t="s">
        <v>978</v>
      </c>
      <c r="D158" s="299" t="s">
        <v>979</v>
      </c>
      <c r="E158" s="97" t="s">
        <v>153</v>
      </c>
      <c r="F158" s="97" t="s">
        <v>980</v>
      </c>
      <c r="G158" s="261" t="s">
        <v>981</v>
      </c>
      <c r="H158" s="211">
        <v>5</v>
      </c>
      <c r="I158" s="212">
        <v>7</v>
      </c>
    </row>
    <row r="159" spans="1:9" ht="13.2">
      <c r="A159" s="392">
        <v>12</v>
      </c>
      <c r="B159" s="393">
        <v>1800</v>
      </c>
      <c r="C159" s="304">
        <f t="shared" ref="C159:C161" si="51">B159/A159</f>
        <v>150</v>
      </c>
      <c r="D159" s="303">
        <v>10</v>
      </c>
      <c r="E159" s="305">
        <f t="shared" ref="E159:E161" si="52">D159/86</f>
        <v>0.11627906976744186</v>
      </c>
      <c r="F159" s="291">
        <f t="shared" ref="F159:F161" si="53">B159*D159</f>
        <v>18000</v>
      </c>
      <c r="G159" s="306"/>
      <c r="H159" s="211">
        <v>6</v>
      </c>
      <c r="I159" s="212">
        <v>4</v>
      </c>
    </row>
    <row r="160" spans="1:9" ht="13.2">
      <c r="A160" s="392">
        <v>17</v>
      </c>
      <c r="B160" s="393">
        <v>2800</v>
      </c>
      <c r="C160" s="304">
        <f t="shared" si="51"/>
        <v>164.70588235294119</v>
      </c>
      <c r="D160" s="303">
        <v>6</v>
      </c>
      <c r="E160" s="305">
        <f t="shared" si="52"/>
        <v>6.9767441860465115E-2</v>
      </c>
      <c r="F160" s="291">
        <f t="shared" si="53"/>
        <v>16800</v>
      </c>
      <c r="G160" s="307"/>
      <c r="H160" s="211">
        <v>7</v>
      </c>
      <c r="I160" s="212">
        <v>8</v>
      </c>
    </row>
    <row r="161" spans="1:9" ht="13.2">
      <c r="A161" s="392">
        <v>22</v>
      </c>
      <c r="B161" s="393">
        <v>4000</v>
      </c>
      <c r="C161" s="304">
        <f t="shared" si="51"/>
        <v>181.81818181818181</v>
      </c>
      <c r="D161" s="303">
        <v>4</v>
      </c>
      <c r="E161" s="305">
        <f t="shared" si="52"/>
        <v>4.6511627906976744E-2</v>
      </c>
      <c r="F161" s="291">
        <f t="shared" si="53"/>
        <v>16000</v>
      </c>
      <c r="G161" s="308"/>
      <c r="H161" s="211">
        <v>8</v>
      </c>
      <c r="I161" s="212">
        <v>4</v>
      </c>
    </row>
    <row r="162" spans="1:9" ht="13.2">
      <c r="D162" s="289" t="s">
        <v>990</v>
      </c>
      <c r="E162" s="290">
        <f t="shared" ref="E162:F162" si="54">SUM(E159:E161)</f>
        <v>0.23255813953488372</v>
      </c>
      <c r="F162" s="291">
        <f t="shared" si="54"/>
        <v>50800</v>
      </c>
      <c r="G162" s="309">
        <f>F162/777000</f>
        <v>6.5379665379665386E-2</v>
      </c>
      <c r="H162" s="211">
        <v>9</v>
      </c>
      <c r="I162" s="212">
        <v>2</v>
      </c>
    </row>
    <row r="163" spans="1:9" ht="13.2">
      <c r="H163" s="211">
        <v>10</v>
      </c>
      <c r="I163" s="212">
        <v>3</v>
      </c>
    </row>
    <row r="164" spans="1:9" ht="13.2">
      <c r="H164" s="211">
        <v>11</v>
      </c>
      <c r="I164" s="212">
        <v>3</v>
      </c>
    </row>
    <row r="165" spans="1:9" ht="13.2">
      <c r="H165" s="211">
        <v>12</v>
      </c>
      <c r="I165" s="212">
        <v>1</v>
      </c>
    </row>
    <row r="166" spans="1:9" ht="13.2">
      <c r="H166" s="211">
        <v>13</v>
      </c>
      <c r="I166" s="212">
        <v>1</v>
      </c>
    </row>
    <row r="167" spans="1:9" ht="13.2">
      <c r="H167" s="211">
        <v>14</v>
      </c>
      <c r="I167" s="212">
        <v>3</v>
      </c>
    </row>
    <row r="168" spans="1:9" ht="13.2">
      <c r="H168" s="211">
        <v>15</v>
      </c>
      <c r="I168" s="212">
        <v>1</v>
      </c>
    </row>
    <row r="169" spans="1:9" ht="13.2">
      <c r="H169" s="211">
        <v>16</v>
      </c>
      <c r="I169" s="212">
        <v>4</v>
      </c>
    </row>
    <row r="170" spans="1:9" ht="13.2">
      <c r="H170" s="211">
        <v>17</v>
      </c>
      <c r="I170" s="212">
        <v>1</v>
      </c>
    </row>
    <row r="171" spans="1:9" ht="13.2">
      <c r="H171" s="211">
        <v>18</v>
      </c>
      <c r="I171" s="212">
        <v>2</v>
      </c>
    </row>
    <row r="172" spans="1:9" ht="13.2">
      <c r="H172" s="211">
        <v>19</v>
      </c>
      <c r="I172" s="212">
        <v>2</v>
      </c>
    </row>
    <row r="173" spans="1:9" ht="13.2">
      <c r="H173" s="211">
        <v>21</v>
      </c>
      <c r="I173" s="212">
        <v>1</v>
      </c>
    </row>
    <row r="174" spans="1:9" ht="13.2">
      <c r="H174" s="211">
        <v>22</v>
      </c>
      <c r="I174" s="212">
        <v>2</v>
      </c>
    </row>
    <row r="175" spans="1:9" ht="13.2">
      <c r="H175" s="211">
        <v>23</v>
      </c>
      <c r="I175" s="212">
        <v>1</v>
      </c>
    </row>
    <row r="176" spans="1:9" ht="13.2">
      <c r="H176" s="211">
        <v>26</v>
      </c>
      <c r="I176" s="212">
        <v>1</v>
      </c>
    </row>
    <row r="177" spans="8:9" ht="13.2">
      <c r="H177" s="214" t="s">
        <v>127</v>
      </c>
      <c r="I177" s="215">
        <v>86</v>
      </c>
    </row>
  </sheetData>
  <mergeCells count="23">
    <mergeCell ref="A1:B1"/>
    <mergeCell ref="F1:G1"/>
    <mergeCell ref="I1:J1"/>
    <mergeCell ref="S1:T1"/>
    <mergeCell ref="A25:G25"/>
    <mergeCell ref="A32:G32"/>
    <mergeCell ref="U40:AA40"/>
    <mergeCell ref="G41:H41"/>
    <mergeCell ref="J42:P42"/>
    <mergeCell ref="U47:AA47"/>
    <mergeCell ref="J49:P49"/>
    <mergeCell ref="J63:P63"/>
    <mergeCell ref="J70:P70"/>
    <mergeCell ref="M94:S94"/>
    <mergeCell ref="A150:G150"/>
    <mergeCell ref="A157:G157"/>
    <mergeCell ref="M101:S101"/>
    <mergeCell ref="M108:S108"/>
    <mergeCell ref="A127:G127"/>
    <mergeCell ref="A135:G135"/>
    <mergeCell ref="H135:I135"/>
    <mergeCell ref="A142:G142"/>
    <mergeCell ref="H152:I152"/>
  </mergeCells>
  <hyperlinks>
    <hyperlink ref="M92" r:id="rId1" xr:uid="{00000000-0004-0000-2900-000000000000}"/>
  </hyperlinks>
  <pageMargins left="0.7" right="0.7" top="0.75" bottom="0.75" header="0.3" footer="0.3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00FF"/>
    <outlinePr summaryBelow="0" summaryRight="0"/>
  </sheetPr>
  <dimension ref="A1:AH93"/>
  <sheetViews>
    <sheetView workbookViewId="0">
      <selection sqref="A1:B1"/>
    </sheetView>
  </sheetViews>
  <sheetFormatPr defaultColWidth="12.6640625" defaultRowHeight="15.75" customHeight="1"/>
  <sheetData>
    <row r="1" spans="1:27" ht="13.8">
      <c r="A1" s="450" t="s">
        <v>1131</v>
      </c>
      <c r="B1" s="428"/>
      <c r="D1" s="5" t="s">
        <v>1293</v>
      </c>
      <c r="L1" s="450" t="s">
        <v>1297</v>
      </c>
      <c r="M1" s="428"/>
      <c r="O1" s="5" t="s">
        <v>1290</v>
      </c>
      <c r="X1" s="450" t="s">
        <v>1248</v>
      </c>
      <c r="Y1" s="428"/>
      <c r="AA1" s="5" t="s">
        <v>1291</v>
      </c>
    </row>
    <row r="2" spans="1:27" ht="13.2">
      <c r="A2" s="209" t="s">
        <v>1123</v>
      </c>
      <c r="B2" s="210" t="s">
        <v>1065</v>
      </c>
      <c r="L2" s="209" t="s">
        <v>1123</v>
      </c>
      <c r="M2" s="210" t="s">
        <v>1065</v>
      </c>
      <c r="X2" s="209" t="s">
        <v>1123</v>
      </c>
      <c r="Y2" s="210" t="s">
        <v>1065</v>
      </c>
    </row>
    <row r="3" spans="1:27" ht="13.2">
      <c r="A3" s="211">
        <v>1</v>
      </c>
      <c r="B3" s="212">
        <v>4</v>
      </c>
      <c r="L3" s="211">
        <v>1</v>
      </c>
      <c r="M3" s="212">
        <v>10</v>
      </c>
      <c r="X3" s="211">
        <v>1</v>
      </c>
      <c r="Y3" s="212">
        <v>11</v>
      </c>
    </row>
    <row r="4" spans="1:27" ht="13.2">
      <c r="A4" s="211">
        <v>2</v>
      </c>
      <c r="B4" s="212">
        <v>2</v>
      </c>
      <c r="L4" s="211">
        <v>2</v>
      </c>
      <c r="M4" s="212">
        <v>12</v>
      </c>
      <c r="X4" s="211">
        <v>2</v>
      </c>
      <c r="Y4" s="212">
        <v>5</v>
      </c>
    </row>
    <row r="5" spans="1:27" ht="13.2">
      <c r="A5" s="211">
        <v>3</v>
      </c>
      <c r="B5" s="212">
        <v>4</v>
      </c>
      <c r="L5" s="211">
        <v>3</v>
      </c>
      <c r="M5" s="212">
        <v>5</v>
      </c>
      <c r="X5" s="211">
        <v>3</v>
      </c>
      <c r="Y5" s="212">
        <v>5</v>
      </c>
    </row>
    <row r="6" spans="1:27" ht="13.2">
      <c r="A6" s="211">
        <v>4</v>
      </c>
      <c r="B6" s="212">
        <v>2</v>
      </c>
      <c r="L6" s="211">
        <v>4</v>
      </c>
      <c r="M6" s="212">
        <v>14</v>
      </c>
      <c r="X6" s="211">
        <v>4</v>
      </c>
      <c r="Y6" s="212">
        <v>4</v>
      </c>
    </row>
    <row r="7" spans="1:27" ht="13.2">
      <c r="A7" s="211">
        <v>6</v>
      </c>
      <c r="B7" s="212">
        <v>3</v>
      </c>
      <c r="L7" s="211">
        <v>5</v>
      </c>
      <c r="M7" s="212">
        <v>5</v>
      </c>
      <c r="X7" s="211">
        <v>5</v>
      </c>
      <c r="Y7" s="212">
        <v>3</v>
      </c>
    </row>
    <row r="8" spans="1:27" ht="13.2">
      <c r="A8" s="211">
        <v>7</v>
      </c>
      <c r="B8" s="212">
        <v>4</v>
      </c>
      <c r="L8" s="211">
        <v>6</v>
      </c>
      <c r="M8" s="212">
        <v>1</v>
      </c>
      <c r="X8" s="211">
        <v>6</v>
      </c>
      <c r="Y8" s="212">
        <v>8</v>
      </c>
    </row>
    <row r="9" spans="1:27" ht="13.2">
      <c r="A9" s="211">
        <v>8</v>
      </c>
      <c r="B9" s="212">
        <v>3</v>
      </c>
      <c r="L9" s="211">
        <v>7</v>
      </c>
      <c r="M9" s="212">
        <v>2</v>
      </c>
      <c r="X9" s="211">
        <v>7</v>
      </c>
      <c r="Y9" s="212">
        <v>2</v>
      </c>
    </row>
    <row r="10" spans="1:27" ht="13.2">
      <c r="A10" s="211">
        <v>9</v>
      </c>
      <c r="B10" s="212">
        <v>1</v>
      </c>
      <c r="L10" s="211">
        <v>8</v>
      </c>
      <c r="M10" s="212">
        <v>2</v>
      </c>
      <c r="X10" s="211">
        <v>8</v>
      </c>
      <c r="Y10" s="212">
        <v>2</v>
      </c>
    </row>
    <row r="11" spans="1:27" ht="13.2">
      <c r="A11" s="211">
        <v>10</v>
      </c>
      <c r="B11" s="212">
        <v>3</v>
      </c>
      <c r="L11" s="211">
        <v>9</v>
      </c>
      <c r="M11" s="212">
        <v>3</v>
      </c>
      <c r="X11" s="211">
        <v>9</v>
      </c>
      <c r="Y11" s="212">
        <v>1</v>
      </c>
    </row>
    <row r="12" spans="1:27" ht="13.2">
      <c r="A12" s="211">
        <v>11</v>
      </c>
      <c r="B12" s="212">
        <v>4</v>
      </c>
      <c r="L12" s="211">
        <v>10</v>
      </c>
      <c r="M12" s="212">
        <v>3</v>
      </c>
      <c r="X12" s="211">
        <v>10</v>
      </c>
      <c r="Y12" s="212">
        <v>2</v>
      </c>
    </row>
    <row r="13" spans="1:27" ht="13.2">
      <c r="A13" s="211">
        <v>12</v>
      </c>
      <c r="B13" s="212">
        <v>1</v>
      </c>
      <c r="L13" s="211">
        <v>11</v>
      </c>
      <c r="M13" s="212">
        <v>4</v>
      </c>
      <c r="X13" s="211">
        <v>12</v>
      </c>
      <c r="Y13" s="212">
        <v>2</v>
      </c>
    </row>
    <row r="14" spans="1:27" ht="13.2">
      <c r="A14" s="211">
        <v>13</v>
      </c>
      <c r="B14" s="212">
        <v>3</v>
      </c>
      <c r="L14" s="211">
        <v>12</v>
      </c>
      <c r="M14" s="212">
        <v>2</v>
      </c>
      <c r="X14" s="211">
        <v>14</v>
      </c>
      <c r="Y14" s="212">
        <v>1</v>
      </c>
    </row>
    <row r="15" spans="1:27" ht="13.2">
      <c r="A15" s="211">
        <v>14</v>
      </c>
      <c r="B15" s="212">
        <v>1</v>
      </c>
      <c r="L15" s="211">
        <v>13</v>
      </c>
      <c r="M15" s="212">
        <v>1</v>
      </c>
      <c r="X15" s="211">
        <v>15</v>
      </c>
      <c r="Y15" s="212">
        <v>1</v>
      </c>
    </row>
    <row r="16" spans="1:27" ht="13.2">
      <c r="A16" s="211">
        <v>16</v>
      </c>
      <c r="B16" s="212">
        <v>2</v>
      </c>
      <c r="L16" s="211">
        <v>15</v>
      </c>
      <c r="M16" s="212">
        <v>1</v>
      </c>
      <c r="X16" s="211">
        <v>16</v>
      </c>
      <c r="Y16" s="212">
        <v>1</v>
      </c>
    </row>
    <row r="17" spans="1:27" ht="13.2">
      <c r="A17" s="211">
        <v>18</v>
      </c>
      <c r="B17" s="212">
        <v>1</v>
      </c>
      <c r="L17" s="211">
        <v>16</v>
      </c>
      <c r="M17" s="212">
        <v>3</v>
      </c>
      <c r="X17" s="211">
        <v>19</v>
      </c>
      <c r="Y17" s="212">
        <v>1</v>
      </c>
      <c r="AA17" s="5" t="s">
        <v>255</v>
      </c>
    </row>
    <row r="18" spans="1:27" ht="13.2">
      <c r="A18" s="211">
        <v>19</v>
      </c>
      <c r="B18" s="212">
        <v>3</v>
      </c>
      <c r="D18" s="5" t="s">
        <v>1108</v>
      </c>
      <c r="L18" s="211">
        <v>17</v>
      </c>
      <c r="M18" s="212">
        <v>3</v>
      </c>
      <c r="O18" s="5" t="s">
        <v>249</v>
      </c>
      <c r="X18" s="211">
        <v>22</v>
      </c>
      <c r="Y18" s="212">
        <v>1</v>
      </c>
    </row>
    <row r="19" spans="1:27" ht="13.2">
      <c r="A19" s="211">
        <v>20</v>
      </c>
      <c r="B19" s="212">
        <v>1</v>
      </c>
      <c r="L19" s="211">
        <v>18</v>
      </c>
      <c r="M19" s="212">
        <v>1</v>
      </c>
      <c r="X19" s="211">
        <v>25</v>
      </c>
      <c r="Y19" s="212">
        <v>1</v>
      </c>
    </row>
    <row r="20" spans="1:27" ht="13.2">
      <c r="A20" s="211">
        <v>21</v>
      </c>
      <c r="B20" s="212">
        <v>2</v>
      </c>
      <c r="L20" s="211">
        <v>19</v>
      </c>
      <c r="M20" s="212">
        <v>2</v>
      </c>
      <c r="X20" s="211">
        <v>28</v>
      </c>
      <c r="Y20" s="212">
        <v>1</v>
      </c>
    </row>
    <row r="21" spans="1:27" ht="13.2">
      <c r="A21" s="211">
        <v>24</v>
      </c>
      <c r="B21" s="212">
        <v>1</v>
      </c>
      <c r="L21" s="211">
        <v>21</v>
      </c>
      <c r="M21" s="212">
        <v>1</v>
      </c>
      <c r="X21" s="211">
        <v>29</v>
      </c>
      <c r="Y21" s="212">
        <v>1</v>
      </c>
    </row>
    <row r="22" spans="1:27" ht="13.2">
      <c r="A22" s="211">
        <v>25</v>
      </c>
      <c r="B22" s="212">
        <v>1</v>
      </c>
      <c r="L22" s="211">
        <v>22</v>
      </c>
      <c r="M22" s="212">
        <v>2</v>
      </c>
      <c r="X22" s="211">
        <v>32</v>
      </c>
      <c r="Y22" s="212">
        <v>1</v>
      </c>
    </row>
    <row r="23" spans="1:27" ht="13.2">
      <c r="A23" s="211">
        <v>27</v>
      </c>
      <c r="B23" s="212">
        <v>1</v>
      </c>
      <c r="L23" s="211">
        <v>23</v>
      </c>
      <c r="M23" s="212">
        <v>1</v>
      </c>
      <c r="X23" s="211">
        <v>35</v>
      </c>
      <c r="Y23" s="212">
        <v>1</v>
      </c>
    </row>
    <row r="24" spans="1:27" ht="13.2">
      <c r="A24" s="211">
        <v>30</v>
      </c>
      <c r="B24" s="212">
        <v>1</v>
      </c>
      <c r="L24" s="211">
        <v>24</v>
      </c>
      <c r="M24" s="212">
        <v>1</v>
      </c>
      <c r="X24" s="214" t="s">
        <v>127</v>
      </c>
      <c r="Y24" s="215">
        <v>55</v>
      </c>
    </row>
    <row r="25" spans="1:27" ht="13.2">
      <c r="A25" s="211">
        <v>31</v>
      </c>
      <c r="B25" s="212">
        <v>1</v>
      </c>
      <c r="L25" s="211">
        <v>27</v>
      </c>
      <c r="M25" s="212">
        <v>1</v>
      </c>
    </row>
    <row r="26" spans="1:27" ht="13.2">
      <c r="A26" s="211">
        <v>33</v>
      </c>
      <c r="B26" s="212">
        <v>1</v>
      </c>
      <c r="L26" s="211">
        <v>32</v>
      </c>
      <c r="M26" s="212">
        <v>1</v>
      </c>
    </row>
    <row r="27" spans="1:27" ht="13.2">
      <c r="A27" s="211">
        <v>34</v>
      </c>
      <c r="B27" s="212">
        <v>1</v>
      </c>
      <c r="L27" s="211">
        <v>35</v>
      </c>
      <c r="M27" s="212">
        <v>2</v>
      </c>
    </row>
    <row r="28" spans="1:27" ht="13.2">
      <c r="A28" s="211">
        <v>45</v>
      </c>
      <c r="B28" s="212">
        <v>1</v>
      </c>
      <c r="L28" s="211">
        <v>37</v>
      </c>
      <c r="M28" s="212">
        <v>1</v>
      </c>
    </row>
    <row r="29" spans="1:27" ht="13.2">
      <c r="A29" s="211">
        <v>62</v>
      </c>
      <c r="B29" s="212">
        <v>1</v>
      </c>
      <c r="L29" s="214" t="s">
        <v>127</v>
      </c>
      <c r="M29" s="215">
        <v>84</v>
      </c>
    </row>
    <row r="30" spans="1:27" ht="13.2">
      <c r="A30" s="214" t="s">
        <v>127</v>
      </c>
      <c r="B30" s="215">
        <v>53</v>
      </c>
    </row>
    <row r="33" spans="1:34" ht="13.8">
      <c r="Z33" s="423" t="s">
        <v>1134</v>
      </c>
      <c r="AA33" s="419"/>
      <c r="AB33" s="419"/>
      <c r="AC33" s="419"/>
      <c r="AD33" s="419"/>
      <c r="AE33" s="419"/>
      <c r="AF33" s="417"/>
    </row>
    <row r="34" spans="1:34" ht="15.75" customHeight="1">
      <c r="A34" s="448" t="s">
        <v>1137</v>
      </c>
      <c r="B34" s="419"/>
      <c r="C34" s="419"/>
      <c r="D34" s="419"/>
      <c r="E34" s="419"/>
      <c r="F34" s="419"/>
      <c r="G34" s="417"/>
      <c r="Z34" s="227" t="s">
        <v>976</v>
      </c>
      <c r="AA34" s="227" t="s">
        <v>977</v>
      </c>
      <c r="AB34" s="228" t="s">
        <v>978</v>
      </c>
      <c r="AC34" s="228" t="s">
        <v>979</v>
      </c>
      <c r="AD34" s="227" t="s">
        <v>153</v>
      </c>
      <c r="AE34" s="97" t="s">
        <v>980</v>
      </c>
      <c r="AF34" s="261" t="s">
        <v>981</v>
      </c>
      <c r="AG34" s="174" t="s">
        <v>982</v>
      </c>
      <c r="AH34" s="175" t="s">
        <v>1031</v>
      </c>
    </row>
    <row r="35" spans="1:34" ht="15.75" customHeight="1">
      <c r="A35" s="371" t="s">
        <v>976</v>
      </c>
      <c r="B35" s="372" t="s">
        <v>977</v>
      </c>
      <c r="C35" s="372" t="s">
        <v>978</v>
      </c>
      <c r="D35" s="372" t="s">
        <v>979</v>
      </c>
      <c r="E35" s="372" t="s">
        <v>153</v>
      </c>
      <c r="F35" s="373" t="s">
        <v>980</v>
      </c>
      <c r="G35" s="374" t="s">
        <v>981</v>
      </c>
      <c r="H35" s="289" t="s">
        <v>982</v>
      </c>
      <c r="I35" s="316" t="s">
        <v>1298</v>
      </c>
      <c r="J35" s="412"/>
      <c r="K35" s="412"/>
      <c r="L35" s="209" t="s">
        <v>1123</v>
      </c>
      <c r="M35" s="210" t="s">
        <v>1065</v>
      </c>
      <c r="O35" s="5" t="s">
        <v>206</v>
      </c>
      <c r="Z35" s="302">
        <v>15</v>
      </c>
      <c r="AA35" s="303">
        <v>2000</v>
      </c>
      <c r="AB35" s="304">
        <f t="shared" ref="AB35:AB37" si="0">AA35/Z35</f>
        <v>133.33333333333334</v>
      </c>
      <c r="AC35" s="303">
        <v>3</v>
      </c>
      <c r="AD35" s="305">
        <f t="shared" ref="AD35:AD37" si="1">AC35/55</f>
        <v>5.4545454545454543E-2</v>
      </c>
      <c r="AE35" s="291">
        <f t="shared" ref="AE35:AE37" si="2">AA35*AC35</f>
        <v>6000</v>
      </c>
      <c r="AF35" s="306"/>
      <c r="AG35" s="176" t="s">
        <v>986</v>
      </c>
      <c r="AH35" s="177">
        <v>1320</v>
      </c>
    </row>
    <row r="36" spans="1:34" ht="13.2">
      <c r="A36" s="377">
        <v>20</v>
      </c>
      <c r="B36" s="378">
        <v>2000</v>
      </c>
      <c r="C36" s="381">
        <f t="shared" ref="C36:C38" si="3">B36/A36</f>
        <v>100</v>
      </c>
      <c r="D36" s="378">
        <v>4</v>
      </c>
      <c r="E36" s="382">
        <f t="shared" ref="E36:E38" si="4">D36/53</f>
        <v>7.5471698113207544E-2</v>
      </c>
      <c r="F36" s="379">
        <f t="shared" ref="F36:F38" si="5">D36*B36</f>
        <v>8000</v>
      </c>
      <c r="G36" s="380"/>
      <c r="H36" s="140" t="s">
        <v>986</v>
      </c>
      <c r="I36" s="86">
        <v>763</v>
      </c>
      <c r="J36" s="5"/>
      <c r="K36" s="5"/>
      <c r="L36" s="211">
        <v>9</v>
      </c>
      <c r="M36" s="212">
        <v>1</v>
      </c>
      <c r="Z36" s="302">
        <v>20</v>
      </c>
      <c r="AA36" s="303">
        <v>3400</v>
      </c>
      <c r="AB36" s="304">
        <f t="shared" si="0"/>
        <v>170</v>
      </c>
      <c r="AC36" s="303">
        <v>1</v>
      </c>
      <c r="AD36" s="305">
        <f t="shared" si="1"/>
        <v>1.8181818181818181E-2</v>
      </c>
      <c r="AE36" s="291">
        <f t="shared" si="2"/>
        <v>3400</v>
      </c>
      <c r="AF36" s="307"/>
      <c r="AG36" s="178"/>
      <c r="AH36" s="179"/>
    </row>
    <row r="37" spans="1:34" ht="13.2">
      <c r="A37" s="377">
        <v>25</v>
      </c>
      <c r="B37" s="378">
        <v>3000</v>
      </c>
      <c r="C37" s="381">
        <f t="shared" si="3"/>
        <v>120</v>
      </c>
      <c r="D37" s="378">
        <v>2</v>
      </c>
      <c r="E37" s="382">
        <f t="shared" si="4"/>
        <v>3.7735849056603772E-2</v>
      </c>
      <c r="F37" s="379">
        <f t="shared" si="5"/>
        <v>6000</v>
      </c>
      <c r="G37" s="380"/>
      <c r="H37" s="3"/>
      <c r="I37" s="144"/>
      <c r="J37" s="294"/>
      <c r="K37" s="294"/>
      <c r="L37" s="211">
        <v>10</v>
      </c>
      <c r="M37" s="212">
        <v>1</v>
      </c>
      <c r="Z37" s="302">
        <v>25</v>
      </c>
      <c r="AA37" s="303">
        <v>5000</v>
      </c>
      <c r="AB37" s="304">
        <f t="shared" si="0"/>
        <v>200</v>
      </c>
      <c r="AC37" s="303">
        <v>5</v>
      </c>
      <c r="AD37" s="305">
        <f t="shared" si="1"/>
        <v>9.0909090909090912E-2</v>
      </c>
      <c r="AE37" s="291">
        <f t="shared" si="2"/>
        <v>25000</v>
      </c>
      <c r="AF37" s="308"/>
      <c r="AG37" s="178" t="s">
        <v>988</v>
      </c>
      <c r="AH37" s="180">
        <v>390000</v>
      </c>
    </row>
    <row r="38" spans="1:34" ht="13.2">
      <c r="A38" s="377">
        <v>30</v>
      </c>
      <c r="B38" s="378">
        <v>4000</v>
      </c>
      <c r="C38" s="381">
        <f t="shared" si="3"/>
        <v>133.33333333333334</v>
      </c>
      <c r="D38" s="378">
        <v>6</v>
      </c>
      <c r="E38" s="382">
        <f t="shared" si="4"/>
        <v>0.11320754716981132</v>
      </c>
      <c r="F38" s="379">
        <f t="shared" si="5"/>
        <v>24000</v>
      </c>
      <c r="G38" s="385"/>
      <c r="H38" s="3" t="s">
        <v>988</v>
      </c>
      <c r="I38" s="143">
        <v>407000</v>
      </c>
      <c r="J38" s="8"/>
      <c r="K38" s="8"/>
      <c r="L38" s="211">
        <v>12</v>
      </c>
      <c r="M38" s="212">
        <v>1</v>
      </c>
      <c r="AC38" s="289" t="s">
        <v>990</v>
      </c>
      <c r="AD38" s="290">
        <f t="shared" ref="AD38:AE38" si="6">SUM(AD35:AD37)</f>
        <v>0.16363636363636364</v>
      </c>
      <c r="AE38" s="291">
        <f t="shared" si="6"/>
        <v>34400</v>
      </c>
      <c r="AF38" s="309">
        <f>AE38/AH37</f>
        <v>8.82051282051282E-2</v>
      </c>
    </row>
    <row r="39" spans="1:34" ht="13.2">
      <c r="A39" s="386"/>
      <c r="B39" s="386"/>
      <c r="C39" s="387"/>
      <c r="D39" s="388" t="s">
        <v>990</v>
      </c>
      <c r="E39" s="382">
        <f t="shared" ref="E39:F39" si="7">SUM(E36:E38)</f>
        <v>0.22641509433962265</v>
      </c>
      <c r="F39" s="379">
        <f t="shared" si="7"/>
        <v>38000</v>
      </c>
      <c r="G39" s="389">
        <f>F39/I38</f>
        <v>9.3366093366093361E-2</v>
      </c>
      <c r="L39" s="211">
        <v>15</v>
      </c>
      <c r="M39" s="212">
        <v>1</v>
      </c>
    </row>
    <row r="40" spans="1:34" ht="13.2">
      <c r="L40" s="211">
        <v>16</v>
      </c>
      <c r="M40" s="212">
        <v>2</v>
      </c>
    </row>
    <row r="41" spans="1:34" ht="13.8">
      <c r="L41" s="211">
        <v>23</v>
      </c>
      <c r="M41" s="212">
        <v>1</v>
      </c>
      <c r="Z41" s="436" t="s">
        <v>1134</v>
      </c>
      <c r="AA41" s="419"/>
      <c r="AB41" s="419"/>
      <c r="AC41" s="419"/>
      <c r="AD41" s="419"/>
      <c r="AE41" s="419"/>
      <c r="AF41" s="417"/>
    </row>
    <row r="42" spans="1:34" ht="15.75" customHeight="1">
      <c r="A42" s="443" t="s">
        <v>1137</v>
      </c>
      <c r="B42" s="419"/>
      <c r="C42" s="419"/>
      <c r="D42" s="419"/>
      <c r="E42" s="419"/>
      <c r="F42" s="419"/>
      <c r="G42" s="417"/>
      <c r="L42" s="214" t="s">
        <v>127</v>
      </c>
      <c r="M42" s="215">
        <v>7</v>
      </c>
      <c r="Z42" s="227" t="s">
        <v>976</v>
      </c>
      <c r="AA42" s="227" t="s">
        <v>977</v>
      </c>
      <c r="AB42" s="228" t="s">
        <v>978</v>
      </c>
      <c r="AC42" s="228" t="s">
        <v>979</v>
      </c>
      <c r="AD42" s="227" t="s">
        <v>153</v>
      </c>
      <c r="AE42" s="97" t="s">
        <v>980</v>
      </c>
      <c r="AF42" s="261" t="s">
        <v>981</v>
      </c>
      <c r="AG42" s="174" t="s">
        <v>982</v>
      </c>
      <c r="AH42" s="175" t="s">
        <v>1031</v>
      </c>
    </row>
    <row r="43" spans="1:34" ht="13.2">
      <c r="A43" s="371" t="s">
        <v>976</v>
      </c>
      <c r="B43" s="372" t="s">
        <v>977</v>
      </c>
      <c r="C43" s="372" t="s">
        <v>978</v>
      </c>
      <c r="D43" s="372" t="s">
        <v>979</v>
      </c>
      <c r="E43" s="372" t="s">
        <v>153</v>
      </c>
      <c r="F43" s="373" t="s">
        <v>980</v>
      </c>
      <c r="G43" s="374" t="s">
        <v>981</v>
      </c>
      <c r="Z43" s="302">
        <v>12</v>
      </c>
      <c r="AA43" s="303">
        <v>1700</v>
      </c>
      <c r="AB43" s="304">
        <f t="shared" ref="AB43:AB45" si="8">AA43/Z43</f>
        <v>141.66666666666666</v>
      </c>
      <c r="AC43" s="303">
        <v>5</v>
      </c>
      <c r="AD43" s="305">
        <f t="shared" ref="AD43:AD45" si="9">AC43/55</f>
        <v>9.0909090909090912E-2</v>
      </c>
      <c r="AE43" s="291">
        <f t="shared" ref="AE43:AE45" si="10">AA43*AC43</f>
        <v>8500</v>
      </c>
      <c r="AF43" s="306"/>
      <c r="AG43" s="176" t="s">
        <v>986</v>
      </c>
      <c r="AH43" s="177">
        <v>1320</v>
      </c>
    </row>
    <row r="44" spans="1:34" ht="13.2">
      <c r="A44" s="377">
        <v>22</v>
      </c>
      <c r="B44" s="378">
        <v>2200</v>
      </c>
      <c r="C44" s="381">
        <f t="shared" ref="C44:C46" si="11">B44/A44</f>
        <v>100</v>
      </c>
      <c r="D44" s="378">
        <v>2</v>
      </c>
      <c r="E44" s="382">
        <f t="shared" ref="E44:E46" si="12">D44/53</f>
        <v>3.7735849056603772E-2</v>
      </c>
      <c r="F44" s="379">
        <f t="shared" ref="F44:F46" si="13">D44*B44</f>
        <v>4400</v>
      </c>
      <c r="G44" s="380"/>
      <c r="Z44" s="302">
        <v>17</v>
      </c>
      <c r="AA44" s="303">
        <v>2700</v>
      </c>
      <c r="AB44" s="304">
        <f t="shared" si="8"/>
        <v>158.8235294117647</v>
      </c>
      <c r="AC44" s="303">
        <v>1</v>
      </c>
      <c r="AD44" s="305">
        <f t="shared" si="9"/>
        <v>1.8181818181818181E-2</v>
      </c>
      <c r="AE44" s="291">
        <f t="shared" si="10"/>
        <v>2700</v>
      </c>
      <c r="AF44" s="307"/>
      <c r="AG44" s="178"/>
      <c r="AH44" s="179"/>
    </row>
    <row r="45" spans="1:34" ht="13.2">
      <c r="A45" s="377">
        <v>27</v>
      </c>
      <c r="B45" s="378">
        <v>3200</v>
      </c>
      <c r="C45" s="381">
        <f t="shared" si="11"/>
        <v>118.51851851851852</v>
      </c>
      <c r="D45" s="378">
        <v>3</v>
      </c>
      <c r="E45" s="382">
        <f t="shared" si="12"/>
        <v>5.6603773584905662E-2</v>
      </c>
      <c r="F45" s="379">
        <f t="shared" si="13"/>
        <v>9600</v>
      </c>
      <c r="G45" s="380"/>
      <c r="Z45" s="302">
        <v>22</v>
      </c>
      <c r="AA45" s="303">
        <v>4000</v>
      </c>
      <c r="AB45" s="304">
        <f t="shared" si="8"/>
        <v>181.81818181818181</v>
      </c>
      <c r="AC45" s="303">
        <v>6</v>
      </c>
      <c r="AD45" s="305">
        <f t="shared" si="9"/>
        <v>0.10909090909090909</v>
      </c>
      <c r="AE45" s="291">
        <f t="shared" si="10"/>
        <v>24000</v>
      </c>
      <c r="AF45" s="308"/>
      <c r="AG45" s="178" t="s">
        <v>988</v>
      </c>
      <c r="AH45" s="180">
        <v>390000</v>
      </c>
    </row>
    <row r="46" spans="1:34" ht="13.2">
      <c r="A46" s="377">
        <v>32</v>
      </c>
      <c r="B46" s="378">
        <v>4000</v>
      </c>
      <c r="C46" s="381">
        <f t="shared" si="11"/>
        <v>125</v>
      </c>
      <c r="D46" s="378">
        <v>4</v>
      </c>
      <c r="E46" s="382">
        <f t="shared" si="12"/>
        <v>7.5471698113207544E-2</v>
      </c>
      <c r="F46" s="379">
        <f t="shared" si="13"/>
        <v>16000</v>
      </c>
      <c r="G46" s="385"/>
      <c r="AC46" s="289" t="s">
        <v>990</v>
      </c>
      <c r="AD46" s="290">
        <f t="shared" ref="AD46:AE46" si="14">SUM(AD43:AD45)</f>
        <v>0.2181818181818182</v>
      </c>
      <c r="AE46" s="291">
        <f t="shared" si="14"/>
        <v>35200</v>
      </c>
      <c r="AF46" s="309">
        <f>AE46/AH45</f>
        <v>9.0256410256410263E-2</v>
      </c>
    </row>
    <row r="47" spans="1:34" ht="13.2">
      <c r="A47" s="386"/>
      <c r="B47" s="386"/>
      <c r="C47" s="387"/>
      <c r="D47" s="388" t="s">
        <v>990</v>
      </c>
      <c r="E47" s="382">
        <f t="shared" ref="E47:F47" si="15">SUM(E44:E46)</f>
        <v>0.169811320754717</v>
      </c>
      <c r="F47" s="379">
        <f t="shared" si="15"/>
        <v>30000</v>
      </c>
      <c r="G47" s="389">
        <f>F47/I38</f>
        <v>7.3710073710073709E-2</v>
      </c>
    </row>
    <row r="51" spans="15:23" ht="13.8">
      <c r="O51" s="443" t="s">
        <v>1225</v>
      </c>
      <c r="P51" s="419"/>
      <c r="Q51" s="419"/>
      <c r="R51" s="419"/>
      <c r="S51" s="419"/>
      <c r="T51" s="419"/>
      <c r="U51" s="417"/>
      <c r="V51" s="312"/>
      <c r="W51" s="312"/>
    </row>
    <row r="52" spans="15:23" ht="15.75" customHeight="1">
      <c r="O52" s="371" t="s">
        <v>976</v>
      </c>
      <c r="P52" s="372" t="s">
        <v>977</v>
      </c>
      <c r="Q52" s="372" t="s">
        <v>978</v>
      </c>
      <c r="R52" s="372" t="s">
        <v>979</v>
      </c>
      <c r="S52" s="372" t="s">
        <v>153</v>
      </c>
      <c r="T52" s="373" t="s">
        <v>980</v>
      </c>
      <c r="U52" s="374" t="s">
        <v>981</v>
      </c>
      <c r="V52" s="289" t="s">
        <v>982</v>
      </c>
      <c r="W52" s="316" t="s">
        <v>1298</v>
      </c>
    </row>
    <row r="53" spans="15:23" ht="13.2">
      <c r="O53" s="377">
        <v>20</v>
      </c>
      <c r="P53" s="378">
        <v>2000</v>
      </c>
      <c r="Q53" s="381">
        <v>100</v>
      </c>
      <c r="R53" s="378">
        <v>4</v>
      </c>
      <c r="S53" s="382">
        <v>7.5471698113207544E-2</v>
      </c>
      <c r="T53" s="379">
        <v>8000</v>
      </c>
      <c r="U53" s="380"/>
      <c r="V53" s="140" t="s">
        <v>986</v>
      </c>
      <c r="W53" s="86">
        <v>763</v>
      </c>
    </row>
    <row r="54" spans="15:23" ht="13.2">
      <c r="O54" s="377">
        <v>25</v>
      </c>
      <c r="P54" s="378">
        <v>3000</v>
      </c>
      <c r="Q54" s="381">
        <v>120</v>
      </c>
      <c r="R54" s="378">
        <v>2</v>
      </c>
      <c r="S54" s="382">
        <v>3.7735849056603772E-2</v>
      </c>
      <c r="T54" s="379">
        <v>6000</v>
      </c>
      <c r="U54" s="380"/>
      <c r="V54" s="3"/>
      <c r="W54" s="144"/>
    </row>
    <row r="55" spans="15:23" ht="13.2">
      <c r="O55" s="377">
        <v>30</v>
      </c>
      <c r="P55" s="378">
        <v>4000</v>
      </c>
      <c r="Q55" s="381">
        <v>133.33333333333334</v>
      </c>
      <c r="R55" s="378">
        <v>6</v>
      </c>
      <c r="S55" s="382">
        <v>0.11320754716981132</v>
      </c>
      <c r="T55" s="379">
        <v>24000</v>
      </c>
      <c r="U55" s="385"/>
      <c r="V55" s="3" t="s">
        <v>988</v>
      </c>
      <c r="W55" s="143">
        <v>407000</v>
      </c>
    </row>
    <row r="56" spans="15:23" ht="13.2">
      <c r="O56" s="386"/>
      <c r="P56" s="386"/>
      <c r="Q56" s="387"/>
      <c r="R56" s="388" t="s">
        <v>990</v>
      </c>
      <c r="S56" s="382">
        <v>0.22641509433962265</v>
      </c>
      <c r="T56" s="379">
        <v>38000</v>
      </c>
      <c r="U56" s="389">
        <f>T56/W55</f>
        <v>9.3366093366093361E-2</v>
      </c>
    </row>
    <row r="59" spans="15:23" ht="13.8">
      <c r="O59" s="448" t="s">
        <v>1225</v>
      </c>
      <c r="P59" s="419"/>
      <c r="Q59" s="419"/>
      <c r="R59" s="419"/>
      <c r="S59" s="419"/>
      <c r="T59" s="419"/>
      <c r="U59" s="417"/>
      <c r="V59" s="413"/>
      <c r="W59" s="413"/>
    </row>
    <row r="60" spans="15:23" ht="13.2">
      <c r="O60" s="371" t="s">
        <v>976</v>
      </c>
      <c r="P60" s="372" t="s">
        <v>977</v>
      </c>
      <c r="Q60" s="372" t="s">
        <v>978</v>
      </c>
      <c r="R60" s="372" t="s">
        <v>979</v>
      </c>
      <c r="S60" s="372" t="s">
        <v>153</v>
      </c>
      <c r="T60" s="373" t="s">
        <v>980</v>
      </c>
      <c r="U60" s="374" t="s">
        <v>981</v>
      </c>
      <c r="V60" s="414"/>
      <c r="W60" s="414"/>
    </row>
    <row r="61" spans="15:23" ht="13.2">
      <c r="O61" s="377">
        <v>16</v>
      </c>
      <c r="P61" s="378">
        <v>3000</v>
      </c>
      <c r="Q61" s="381">
        <f t="shared" ref="Q61:Q63" si="16">P61/O61</f>
        <v>187.5</v>
      </c>
      <c r="R61" s="378">
        <v>2</v>
      </c>
      <c r="S61" s="382">
        <f t="shared" ref="S61:S63" si="17">R61/7</f>
        <v>0.2857142857142857</v>
      </c>
      <c r="T61" s="379">
        <f t="shared" ref="T61:T63" si="18">R61*P61</f>
        <v>6000</v>
      </c>
      <c r="U61" s="380"/>
      <c r="V61" s="370"/>
      <c r="W61" s="370"/>
    </row>
    <row r="62" spans="15:23" ht="13.2">
      <c r="O62" s="377">
        <v>20</v>
      </c>
      <c r="P62" s="378">
        <v>4000</v>
      </c>
      <c r="Q62" s="381">
        <f t="shared" si="16"/>
        <v>200</v>
      </c>
      <c r="R62" s="378">
        <v>1</v>
      </c>
      <c r="S62" s="382">
        <f t="shared" si="17"/>
        <v>0.14285714285714285</v>
      </c>
      <c r="T62" s="379">
        <f t="shared" si="18"/>
        <v>4000</v>
      </c>
      <c r="U62" s="380"/>
      <c r="V62" s="370"/>
      <c r="W62" s="370"/>
    </row>
    <row r="63" spans="15:23" ht="13.2">
      <c r="O63" s="377">
        <v>24</v>
      </c>
      <c r="P63" s="378">
        <v>5500</v>
      </c>
      <c r="Q63" s="381">
        <f t="shared" si="16"/>
        <v>229.16666666666666</v>
      </c>
      <c r="R63" s="378">
        <v>0</v>
      </c>
      <c r="S63" s="382">
        <f t="shared" si="17"/>
        <v>0</v>
      </c>
      <c r="T63" s="379">
        <f t="shared" si="18"/>
        <v>0</v>
      </c>
      <c r="U63" s="385"/>
      <c r="V63" s="370"/>
      <c r="W63" s="370"/>
    </row>
    <row r="64" spans="15:23" ht="13.2">
      <c r="O64" s="386"/>
      <c r="P64" s="386"/>
      <c r="Q64" s="387"/>
      <c r="R64" s="388" t="s">
        <v>990</v>
      </c>
      <c r="S64" s="382">
        <f t="shared" ref="S64:T64" si="19">SUM(S61:S63)</f>
        <v>0.42857142857142855</v>
      </c>
      <c r="T64" s="379">
        <f t="shared" si="19"/>
        <v>10000</v>
      </c>
      <c r="U64" s="389">
        <f>T64/W55</f>
        <v>2.4570024570024569E-2</v>
      </c>
      <c r="V64" s="415"/>
      <c r="W64" s="415"/>
    </row>
    <row r="71" spans="15:25" ht="13.2">
      <c r="P71" s="2" t="s">
        <v>1299</v>
      </c>
    </row>
    <row r="72" spans="15:25" ht="13.2">
      <c r="O72" s="123"/>
      <c r="P72" s="124"/>
      <c r="Q72" s="124"/>
      <c r="R72" s="124"/>
      <c r="S72" s="124"/>
      <c r="T72" s="124"/>
      <c r="U72" s="124"/>
      <c r="V72" s="124"/>
      <c r="W72" s="124"/>
      <c r="X72" s="124"/>
      <c r="Y72" s="125"/>
    </row>
    <row r="73" spans="15:25" ht="15">
      <c r="O73" s="126"/>
      <c r="P73" s="446" t="s">
        <v>998</v>
      </c>
      <c r="Q73" s="419"/>
      <c r="R73" s="419"/>
      <c r="S73" s="419"/>
      <c r="T73" s="419"/>
      <c r="U73" s="419"/>
      <c r="V73" s="417"/>
      <c r="W73" s="127"/>
      <c r="X73" s="127"/>
      <c r="Y73" s="166"/>
    </row>
    <row r="74" spans="15:25" ht="15.75" customHeight="1">
      <c r="O74" s="126"/>
      <c r="P74" s="129" t="s">
        <v>976</v>
      </c>
      <c r="Q74" s="130" t="s">
        <v>977</v>
      </c>
      <c r="R74" s="131" t="s">
        <v>978</v>
      </c>
      <c r="S74" s="131" t="s">
        <v>979</v>
      </c>
      <c r="T74" s="131" t="s">
        <v>153</v>
      </c>
      <c r="U74" s="132" t="s">
        <v>980</v>
      </c>
      <c r="V74" s="133" t="s">
        <v>981</v>
      </c>
      <c r="W74" s="134" t="s">
        <v>982</v>
      </c>
      <c r="X74" s="157"/>
      <c r="Y74" s="167"/>
    </row>
    <row r="75" spans="15:25" ht="15">
      <c r="O75" s="126"/>
      <c r="P75" s="135">
        <v>10</v>
      </c>
      <c r="Q75" s="136">
        <v>1700</v>
      </c>
      <c r="R75" s="169">
        <v>170</v>
      </c>
      <c r="S75" s="136">
        <v>4</v>
      </c>
      <c r="T75" s="138">
        <v>0.22220000000000001</v>
      </c>
      <c r="U75" s="136" t="s">
        <v>1003</v>
      </c>
      <c r="V75" s="170">
        <v>6.8000000000000005E-2</v>
      </c>
      <c r="W75" s="158" t="s">
        <v>986</v>
      </c>
      <c r="X75" s="159" t="s">
        <v>1004</v>
      </c>
      <c r="Y75" s="166"/>
    </row>
    <row r="76" spans="15:25" ht="15">
      <c r="O76" s="126"/>
      <c r="P76" s="135">
        <v>15</v>
      </c>
      <c r="Q76" s="136">
        <v>3000</v>
      </c>
      <c r="R76" s="169">
        <v>200</v>
      </c>
      <c r="S76" s="136">
        <v>1</v>
      </c>
      <c r="T76" s="138">
        <v>5.5599999999999997E-2</v>
      </c>
      <c r="U76" s="136" t="s">
        <v>1006</v>
      </c>
      <c r="V76" s="170">
        <v>0.03</v>
      </c>
      <c r="W76" s="160"/>
      <c r="X76" s="171"/>
      <c r="Y76" s="166"/>
    </row>
    <row r="77" spans="15:25" ht="15">
      <c r="O77" s="126"/>
      <c r="P77" s="145">
        <v>20</v>
      </c>
      <c r="Q77" s="146">
        <v>4500</v>
      </c>
      <c r="R77" s="172">
        <v>225</v>
      </c>
      <c r="S77" s="136">
        <v>0</v>
      </c>
      <c r="T77" s="148">
        <v>0</v>
      </c>
      <c r="U77" s="146" t="s">
        <v>174</v>
      </c>
      <c r="V77" s="173">
        <v>0</v>
      </c>
      <c r="W77" s="162" t="s">
        <v>988</v>
      </c>
      <c r="X77" s="153" t="s">
        <v>1009</v>
      </c>
      <c r="Y77" s="166"/>
    </row>
    <row r="78" spans="15:25" ht="15">
      <c r="O78" s="126"/>
      <c r="P78" s="127"/>
      <c r="Q78" s="127"/>
      <c r="R78" s="127"/>
      <c r="S78" s="152" t="s">
        <v>990</v>
      </c>
      <c r="T78" s="148">
        <v>0.27779999999999999</v>
      </c>
      <c r="U78" s="153" t="s">
        <v>1011</v>
      </c>
      <c r="V78" s="154">
        <v>9.3366093366093361E-2</v>
      </c>
      <c r="W78" s="127"/>
      <c r="X78" s="127"/>
      <c r="Y78" s="166"/>
    </row>
    <row r="79" spans="15:25" ht="13.2">
      <c r="O79" s="126"/>
      <c r="Y79" s="128"/>
    </row>
    <row r="80" spans="15:25" ht="15">
      <c r="O80" s="126"/>
      <c r="P80" s="446" t="s">
        <v>1015</v>
      </c>
      <c r="Q80" s="419"/>
      <c r="R80" s="419"/>
      <c r="S80" s="419"/>
      <c r="T80" s="419"/>
      <c r="U80" s="419"/>
      <c r="V80" s="417"/>
      <c r="W80" s="127"/>
      <c r="X80" s="127"/>
      <c r="Y80" s="128"/>
    </row>
    <row r="81" spans="15:25" ht="15.75" customHeight="1">
      <c r="O81" s="126"/>
      <c r="P81" s="129" t="s">
        <v>976</v>
      </c>
      <c r="Q81" s="130" t="s">
        <v>977</v>
      </c>
      <c r="R81" s="131" t="s">
        <v>978</v>
      </c>
      <c r="S81" s="131" t="s">
        <v>979</v>
      </c>
      <c r="T81" s="131" t="s">
        <v>153</v>
      </c>
      <c r="U81" s="132" t="s">
        <v>980</v>
      </c>
      <c r="V81" s="133" t="s">
        <v>981</v>
      </c>
      <c r="W81" s="134" t="s">
        <v>982</v>
      </c>
      <c r="X81" s="157" t="s">
        <v>983</v>
      </c>
      <c r="Y81" s="128"/>
    </row>
    <row r="82" spans="15:25" ht="13.2">
      <c r="O82" s="126"/>
      <c r="P82" s="135">
        <v>16</v>
      </c>
      <c r="Q82" s="136">
        <v>3000</v>
      </c>
      <c r="R82" s="137">
        <v>187.5</v>
      </c>
      <c r="S82" s="136">
        <v>2</v>
      </c>
      <c r="T82" s="138">
        <v>0.2857142857142857</v>
      </c>
      <c r="U82" s="136">
        <v>6000</v>
      </c>
      <c r="V82" s="139"/>
      <c r="W82" s="158" t="s">
        <v>986</v>
      </c>
      <c r="X82" s="159">
        <v>2980</v>
      </c>
      <c r="Y82" s="128"/>
    </row>
    <row r="83" spans="15:25" ht="13.2">
      <c r="O83" s="126"/>
      <c r="P83" s="135">
        <v>20</v>
      </c>
      <c r="Q83" s="136">
        <v>4000</v>
      </c>
      <c r="R83" s="137">
        <v>200</v>
      </c>
      <c r="S83" s="136">
        <v>1</v>
      </c>
      <c r="T83" s="138">
        <v>0.14285714285714285</v>
      </c>
      <c r="U83" s="136">
        <v>4000</v>
      </c>
      <c r="V83" s="139"/>
      <c r="W83" s="160"/>
      <c r="X83" s="161"/>
      <c r="Y83" s="128"/>
    </row>
    <row r="84" spans="15:25" ht="13.2">
      <c r="O84" s="126"/>
      <c r="P84" s="145">
        <v>24</v>
      </c>
      <c r="Q84" s="146">
        <v>5500</v>
      </c>
      <c r="R84" s="147">
        <v>229.16666666666666</v>
      </c>
      <c r="S84" s="136">
        <v>0</v>
      </c>
      <c r="T84" s="148">
        <v>0</v>
      </c>
      <c r="U84" s="146">
        <v>0</v>
      </c>
      <c r="V84" s="149"/>
      <c r="W84" s="162" t="s">
        <v>988</v>
      </c>
      <c r="X84" s="155">
        <v>143110</v>
      </c>
      <c r="Y84" s="128"/>
    </row>
    <row r="85" spans="15:25" ht="15">
      <c r="O85" s="126"/>
      <c r="P85" s="127"/>
      <c r="Q85" s="127"/>
      <c r="R85" s="127"/>
      <c r="S85" s="152" t="s">
        <v>990</v>
      </c>
      <c r="T85" s="148">
        <v>0.42857142857142855</v>
      </c>
      <c r="U85" s="153">
        <v>10000</v>
      </c>
      <c r="V85" s="154">
        <v>2.4570024570024569E-2</v>
      </c>
      <c r="W85" s="127"/>
      <c r="X85" s="127"/>
      <c r="Y85" s="128"/>
    </row>
    <row r="86" spans="15:25" ht="13.2">
      <c r="O86" s="126"/>
      <c r="Y86" s="128"/>
    </row>
    <row r="87" spans="15:25" ht="15">
      <c r="O87" s="126"/>
      <c r="P87" s="446" t="s">
        <v>1030</v>
      </c>
      <c r="Q87" s="419"/>
      <c r="R87" s="419"/>
      <c r="S87" s="419"/>
      <c r="T87" s="419"/>
      <c r="U87" s="419"/>
      <c r="V87" s="417"/>
      <c r="W87" s="127"/>
      <c r="X87" s="127"/>
      <c r="Y87" s="128"/>
    </row>
    <row r="88" spans="15:25" ht="15.75" customHeight="1">
      <c r="O88" s="126"/>
      <c r="P88" s="129" t="s">
        <v>976</v>
      </c>
      <c r="Q88" s="130" t="s">
        <v>977</v>
      </c>
      <c r="R88" s="131" t="s">
        <v>978</v>
      </c>
      <c r="S88" s="131" t="s">
        <v>979</v>
      </c>
      <c r="T88" s="131" t="s">
        <v>153</v>
      </c>
      <c r="U88" s="132" t="s">
        <v>980</v>
      </c>
      <c r="V88" s="133" t="s">
        <v>981</v>
      </c>
      <c r="W88" s="134" t="s">
        <v>982</v>
      </c>
      <c r="X88" s="157" t="s">
        <v>1031</v>
      </c>
      <c r="Y88" s="128"/>
    </row>
    <row r="89" spans="15:25" ht="13.2">
      <c r="O89" s="126"/>
      <c r="P89" s="135">
        <v>12</v>
      </c>
      <c r="Q89" s="136">
        <v>1700</v>
      </c>
      <c r="R89" s="137">
        <v>141.66666666666666</v>
      </c>
      <c r="S89" s="136">
        <v>5</v>
      </c>
      <c r="T89" s="141">
        <v>9.0909090909090912E-2</v>
      </c>
      <c r="U89" s="142">
        <v>8500</v>
      </c>
      <c r="V89" s="139"/>
      <c r="W89" s="158" t="s">
        <v>986</v>
      </c>
      <c r="X89" s="159">
        <v>1320</v>
      </c>
      <c r="Y89" s="128"/>
    </row>
    <row r="90" spans="15:25" ht="13.2">
      <c r="O90" s="126"/>
      <c r="P90" s="135">
        <v>17</v>
      </c>
      <c r="Q90" s="136">
        <v>2700</v>
      </c>
      <c r="R90" s="137">
        <v>158.8235294117647</v>
      </c>
      <c r="S90" s="136">
        <v>1</v>
      </c>
      <c r="T90" s="141">
        <v>1.8181818181818181E-2</v>
      </c>
      <c r="U90" s="142">
        <v>2700</v>
      </c>
      <c r="V90" s="139"/>
      <c r="W90" s="160"/>
      <c r="X90" s="161"/>
      <c r="Y90" s="128"/>
    </row>
    <row r="91" spans="15:25" ht="13.2">
      <c r="O91" s="126"/>
      <c r="P91" s="145">
        <v>22</v>
      </c>
      <c r="Q91" s="146">
        <v>4000</v>
      </c>
      <c r="R91" s="147">
        <v>181.81818181818181</v>
      </c>
      <c r="S91" s="136">
        <v>6</v>
      </c>
      <c r="T91" s="150">
        <v>0.10909090909090909</v>
      </c>
      <c r="U91" s="151">
        <v>24000</v>
      </c>
      <c r="V91" s="149"/>
      <c r="W91" s="162" t="s">
        <v>988</v>
      </c>
      <c r="X91" s="155">
        <v>390000</v>
      </c>
      <c r="Y91" s="128"/>
    </row>
    <row r="92" spans="15:25" ht="15">
      <c r="O92" s="126"/>
      <c r="P92" s="127"/>
      <c r="Q92" s="127"/>
      <c r="R92" s="127"/>
      <c r="S92" s="152" t="s">
        <v>990</v>
      </c>
      <c r="T92" s="150">
        <v>0.2181818181818182</v>
      </c>
      <c r="U92" s="155">
        <v>35200</v>
      </c>
      <c r="V92" s="156">
        <v>9.0256410256410263E-2</v>
      </c>
      <c r="W92" s="127"/>
      <c r="X92" s="127"/>
      <c r="Y92" s="128"/>
    </row>
    <row r="93" spans="15:25" ht="13.2">
      <c r="O93" s="163"/>
      <c r="P93" s="164"/>
      <c r="Q93" s="164"/>
      <c r="R93" s="164"/>
      <c r="S93" s="164"/>
      <c r="T93" s="164"/>
      <c r="U93" s="164"/>
      <c r="V93" s="164"/>
      <c r="W93" s="164"/>
      <c r="X93" s="164"/>
      <c r="Y93" s="165"/>
    </row>
  </sheetData>
  <mergeCells count="12">
    <mergeCell ref="O51:U51"/>
    <mergeCell ref="O59:U59"/>
    <mergeCell ref="P73:V73"/>
    <mergeCell ref="P80:V80"/>
    <mergeCell ref="P87:V87"/>
    <mergeCell ref="Z41:AF41"/>
    <mergeCell ref="A42:G42"/>
    <mergeCell ref="A1:B1"/>
    <mergeCell ref="L1:M1"/>
    <mergeCell ref="X1:Y1"/>
    <mergeCell ref="Z33:AF33"/>
    <mergeCell ref="A34:G34"/>
  </mergeCells>
  <hyperlinks>
    <hyperlink ref="P71" r:id="rId1" xr:uid="{00000000-0004-0000-2A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41</vt:i4>
      </vt:variant>
    </vt:vector>
  </HeadingPairs>
  <TitlesOfParts>
    <vt:vector size="41" baseType="lpstr">
      <vt:lpstr>затраты 14.07</vt:lpstr>
      <vt:lpstr>затраты 07.07</vt:lpstr>
      <vt:lpstr>затраты 30.06</vt:lpstr>
      <vt:lpstr>Итого. субсидии</vt:lpstr>
      <vt:lpstr>население 2023</vt:lpstr>
      <vt:lpstr>Город+опция</vt:lpstr>
      <vt:lpstr>затраты 21.07</vt:lpstr>
      <vt:lpstr>доставки за июнь</vt:lpstr>
      <vt:lpstr>Цели Красноярск S</vt:lpstr>
      <vt:lpstr>выгрузка СПб (кузова)</vt:lpstr>
      <vt:lpstr>экипажи на 26.06</vt:lpstr>
      <vt:lpstr>слоты</vt:lpstr>
      <vt:lpstr>СПб XL2</vt:lpstr>
      <vt:lpstr>СПб</vt:lpstr>
      <vt:lpstr>ЕКБ van</vt:lpstr>
      <vt:lpstr>Цели ЕКБ М</vt:lpstr>
      <vt:lpstr>Цели ЕКБ L</vt:lpstr>
      <vt:lpstr>Цели Оренбург</vt:lpstr>
      <vt:lpstr>Цели Омск</vt:lpstr>
      <vt:lpstr>выгрузка Оренбург (кузова)</vt:lpstr>
      <vt:lpstr>выгрузка Омск (кузова)</vt:lpstr>
      <vt:lpstr>выгрузка Sochi (кузова)</vt:lpstr>
      <vt:lpstr>выгрузка Красноярск</vt:lpstr>
      <vt:lpstr>выгрузка Sochi (Op)</vt:lpstr>
      <vt:lpstr>Сочи L</vt:lpstr>
      <vt:lpstr>Красноярск</vt:lpstr>
      <vt:lpstr>Красноярск1606</vt:lpstr>
      <vt:lpstr>Цели Омск (F)</vt:lpstr>
      <vt:lpstr>НН XL2</vt:lpstr>
      <vt:lpstr>Цели НиНо</vt:lpstr>
      <vt:lpstr>выгрузка НиНо</vt:lpstr>
      <vt:lpstr>Цели Уфа</vt:lpstr>
      <vt:lpstr>Цели Самара</vt:lpstr>
      <vt:lpstr>Цели Пермь</vt:lpstr>
      <vt:lpstr>Цели Саратов</vt:lpstr>
      <vt:lpstr>Цели Новосиб</vt:lpstr>
      <vt:lpstr>Цели РнД</vt:lpstr>
      <vt:lpstr>Краснодар XL2</vt:lpstr>
      <vt:lpstr>Цели Члб</vt:lpstr>
      <vt:lpstr>Цели Воронеж</vt:lpstr>
      <vt:lpstr>Цели Волгоград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Илья Луговой</cp:lastModifiedBy>
  <dcterms:modified xsi:type="dcterms:W3CDTF">2025-11-14T12:47:19Z</dcterms:modified>
</cp:coreProperties>
</file>