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ilial\OneDrive\Desktop\RSM Long Paper\github files\"/>
    </mc:Choice>
  </mc:AlternateContent>
  <xr:revisionPtr revIDLastSave="0" documentId="13_ncr:1_{D2D1D339-1E83-4DF2-82BB-739876B8F50C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I2" i="1" s="1"/>
  <c r="J2" i="1" s="1"/>
  <c r="C79" i="1"/>
  <c r="C76" i="1"/>
  <c r="D76" i="1"/>
  <c r="C73" i="1"/>
  <c r="C74" i="1"/>
  <c r="D74" i="1"/>
  <c r="B75" i="1"/>
  <c r="B79" i="1"/>
  <c r="B78" i="1"/>
  <c r="B77" i="1"/>
  <c r="B76" i="1"/>
  <c r="B74" i="1"/>
  <c r="B73" i="1"/>
  <c r="D73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5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8" i="1"/>
  <c r="C77" i="1"/>
  <c r="C75" i="1"/>
  <c r="B92" i="1"/>
  <c r="B93" i="1"/>
  <c r="B91" i="1"/>
  <c r="B89" i="1"/>
  <c r="B90" i="1"/>
  <c r="B88" i="1"/>
  <c r="B86" i="1"/>
  <c r="B87" i="1"/>
  <c r="B85" i="1"/>
  <c r="B83" i="1"/>
  <c r="B84" i="1"/>
  <c r="B82" i="1"/>
  <c r="B80" i="1"/>
  <c r="B81" i="1"/>
  <c r="H3" i="1"/>
  <c r="I3" i="1" s="1"/>
  <c r="J3" i="1" s="1"/>
  <c r="H4" i="1"/>
  <c r="I4" i="1" s="1"/>
  <c r="J4" i="1" s="1"/>
  <c r="H5" i="1"/>
  <c r="I5" i="1" s="1"/>
  <c r="J5" i="1" s="1"/>
  <c r="H6" i="1"/>
  <c r="I6" i="1" s="1"/>
  <c r="J6" i="1" s="1"/>
  <c r="H7" i="1"/>
  <c r="I7" i="1" s="1"/>
  <c r="J7" i="1" s="1"/>
  <c r="H8" i="1"/>
  <c r="I8" i="1" s="1"/>
  <c r="J8" i="1" s="1"/>
  <c r="H9" i="1"/>
  <c r="I9" i="1" s="1"/>
  <c r="J9" i="1" s="1"/>
  <c r="H10" i="1"/>
  <c r="I10" i="1" s="1"/>
  <c r="J10" i="1" s="1"/>
  <c r="H11" i="1"/>
  <c r="I11" i="1" s="1"/>
  <c r="J11" i="1" s="1"/>
  <c r="H12" i="1"/>
  <c r="I12" i="1" s="1"/>
  <c r="J12" i="1" s="1"/>
  <c r="H13" i="1"/>
  <c r="I13" i="1" s="1"/>
  <c r="J13" i="1" s="1"/>
  <c r="H14" i="1"/>
  <c r="I14" i="1" s="1"/>
  <c r="J14" i="1" s="1"/>
  <c r="H15" i="1"/>
  <c r="I15" i="1" s="1"/>
  <c r="J15" i="1" s="1"/>
  <c r="H16" i="1"/>
  <c r="I16" i="1" s="1"/>
  <c r="J16" i="1" s="1"/>
  <c r="H17" i="1"/>
  <c r="I17" i="1" s="1"/>
  <c r="J17" i="1" s="1"/>
  <c r="H18" i="1"/>
  <c r="I18" i="1" s="1"/>
  <c r="J18" i="1" s="1"/>
  <c r="H19" i="1"/>
  <c r="I19" i="1" s="1"/>
  <c r="J19" i="1" s="1"/>
  <c r="H20" i="1"/>
  <c r="I20" i="1" s="1"/>
  <c r="J20" i="1" s="1"/>
  <c r="H21" i="1"/>
  <c r="I21" i="1" s="1"/>
  <c r="J21" i="1" s="1"/>
  <c r="H22" i="1"/>
  <c r="I22" i="1" s="1"/>
  <c r="J22" i="1" s="1"/>
  <c r="H23" i="1"/>
  <c r="I23" i="1" s="1"/>
  <c r="J23" i="1" s="1"/>
  <c r="H24" i="1"/>
  <c r="I24" i="1" s="1"/>
  <c r="J24" i="1" s="1"/>
  <c r="H25" i="1"/>
  <c r="I25" i="1" s="1"/>
  <c r="J25" i="1" s="1"/>
  <c r="H26" i="1"/>
  <c r="I26" i="1" s="1"/>
  <c r="J26" i="1" s="1"/>
  <c r="H27" i="1"/>
  <c r="I27" i="1" s="1"/>
  <c r="J27" i="1" s="1"/>
  <c r="H28" i="1"/>
  <c r="I28" i="1" s="1"/>
  <c r="J28" i="1" s="1"/>
  <c r="H29" i="1"/>
  <c r="I29" i="1" s="1"/>
  <c r="J29" i="1" s="1"/>
  <c r="H30" i="1"/>
  <c r="I30" i="1" s="1"/>
  <c r="J30" i="1" s="1"/>
  <c r="H31" i="1"/>
  <c r="I31" i="1" s="1"/>
  <c r="J31" i="1" s="1"/>
  <c r="H32" i="1"/>
  <c r="I32" i="1" s="1"/>
  <c r="J32" i="1" s="1"/>
  <c r="H33" i="1"/>
  <c r="I33" i="1" s="1"/>
  <c r="J33" i="1" s="1"/>
  <c r="H34" i="1"/>
  <c r="I34" i="1" s="1"/>
  <c r="J34" i="1" s="1"/>
  <c r="H35" i="1"/>
  <c r="I35" i="1" s="1"/>
  <c r="J35" i="1" s="1"/>
  <c r="H36" i="1"/>
  <c r="I36" i="1" s="1"/>
  <c r="J36" i="1" s="1"/>
  <c r="H37" i="1"/>
  <c r="I37" i="1" s="1"/>
  <c r="J37" i="1" s="1"/>
  <c r="H38" i="1"/>
  <c r="I38" i="1" s="1"/>
  <c r="J38" i="1" s="1"/>
  <c r="H39" i="1"/>
  <c r="I39" i="1" s="1"/>
  <c r="J39" i="1" s="1"/>
  <c r="H40" i="1"/>
  <c r="I40" i="1" s="1"/>
  <c r="J40" i="1" s="1"/>
  <c r="H41" i="1"/>
  <c r="I41" i="1" s="1"/>
  <c r="J41" i="1" s="1"/>
  <c r="H42" i="1"/>
  <c r="I42" i="1" s="1"/>
  <c r="J42" i="1" s="1"/>
  <c r="H43" i="1"/>
  <c r="I43" i="1" s="1"/>
  <c r="J43" i="1" s="1"/>
  <c r="H44" i="1"/>
  <c r="I44" i="1" s="1"/>
  <c r="J44" i="1" s="1"/>
  <c r="H45" i="1"/>
  <c r="I45" i="1" s="1"/>
  <c r="J45" i="1" s="1"/>
  <c r="H46" i="1"/>
  <c r="I46" i="1" s="1"/>
  <c r="J46" i="1" s="1"/>
  <c r="H47" i="1"/>
  <c r="I47" i="1" s="1"/>
  <c r="J47" i="1" s="1"/>
  <c r="H48" i="1"/>
  <c r="I48" i="1" s="1"/>
  <c r="J48" i="1" s="1"/>
  <c r="H49" i="1"/>
  <c r="I49" i="1" s="1"/>
  <c r="J49" i="1" s="1"/>
  <c r="H50" i="1"/>
  <c r="I50" i="1" s="1"/>
  <c r="J50" i="1" s="1"/>
  <c r="H51" i="1"/>
  <c r="I51" i="1" s="1"/>
  <c r="J51" i="1" s="1"/>
  <c r="H52" i="1"/>
  <c r="I52" i="1" s="1"/>
  <c r="J52" i="1" s="1"/>
  <c r="H53" i="1"/>
  <c r="I53" i="1" s="1"/>
  <c r="J53" i="1" s="1"/>
  <c r="H54" i="1"/>
  <c r="I54" i="1" s="1"/>
  <c r="J54" i="1" s="1"/>
  <c r="H55" i="1"/>
  <c r="I55" i="1" s="1"/>
  <c r="J55" i="1" s="1"/>
  <c r="H56" i="1"/>
  <c r="I56" i="1" s="1"/>
  <c r="J56" i="1" s="1"/>
  <c r="H57" i="1"/>
  <c r="I57" i="1" s="1"/>
  <c r="J57" i="1" s="1"/>
  <c r="H58" i="1"/>
  <c r="I58" i="1" s="1"/>
  <c r="J58" i="1" s="1"/>
  <c r="H59" i="1"/>
  <c r="I59" i="1" s="1"/>
  <c r="J59" i="1" s="1"/>
  <c r="C61" i="1"/>
  <c r="D61" i="1"/>
  <c r="C62" i="1"/>
  <c r="D62" i="1"/>
  <c r="C63" i="1"/>
  <c r="D63" i="1"/>
  <c r="C64" i="1"/>
  <c r="D6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2" i="1"/>
  <c r="F67" i="1"/>
  <c r="G84" i="1" l="1"/>
  <c r="E86" i="1"/>
  <c r="E76" i="1"/>
  <c r="E89" i="1"/>
  <c r="E93" i="1"/>
  <c r="G78" i="1"/>
  <c r="G91" i="1"/>
  <c r="G81" i="1"/>
  <c r="G77" i="1"/>
  <c r="E75" i="1"/>
  <c r="E79" i="1"/>
  <c r="E87" i="1"/>
  <c r="E83" i="1"/>
  <c r="E90" i="1"/>
  <c r="E77" i="1"/>
  <c r="G75" i="1"/>
  <c r="G85" i="1"/>
  <c r="G83" i="1"/>
  <c r="E84" i="1"/>
  <c r="F85" i="1"/>
  <c r="G90" i="1"/>
  <c r="E92" i="1"/>
  <c r="E82" i="1"/>
  <c r="F86" i="1"/>
  <c r="G86" i="1"/>
  <c r="E78" i="1"/>
  <c r="E85" i="1"/>
  <c r="F79" i="1"/>
  <c r="F87" i="1"/>
  <c r="G74" i="1"/>
  <c r="G87" i="1"/>
  <c r="G79" i="1"/>
  <c r="F78" i="1"/>
  <c r="F73" i="1"/>
  <c r="G76" i="1"/>
  <c r="E88" i="1"/>
  <c r="F80" i="1"/>
  <c r="F88" i="1"/>
  <c r="G89" i="1"/>
  <c r="G82" i="1"/>
  <c r="E73" i="1"/>
  <c r="E80" i="1"/>
  <c r="E74" i="1"/>
  <c r="F74" i="1"/>
  <c r="F82" i="1"/>
  <c r="F90" i="1"/>
  <c r="G80" i="1"/>
  <c r="G92" i="1"/>
  <c r="G88" i="1"/>
  <c r="F77" i="1"/>
  <c r="E91" i="1"/>
  <c r="F89" i="1"/>
  <c r="F75" i="1"/>
  <c r="F83" i="1"/>
  <c r="F91" i="1"/>
  <c r="G93" i="1"/>
  <c r="F93" i="1"/>
  <c r="F81" i="1"/>
  <c r="E81" i="1"/>
  <c r="F76" i="1"/>
  <c r="F84" i="1"/>
  <c r="F92" i="1"/>
  <c r="G73" i="1"/>
  <c r="E63" i="1"/>
  <c r="E62" i="1"/>
  <c r="E64" i="1"/>
  <c r="E61" i="1"/>
  <c r="J64" i="1"/>
  <c r="J62" i="1"/>
  <c r="J63" i="1"/>
  <c r="J61" i="1"/>
</calcChain>
</file>

<file path=xl/sharedStrings.xml><?xml version="1.0" encoding="utf-8"?>
<sst xmlns="http://schemas.openxmlformats.org/spreadsheetml/2006/main" count="105" uniqueCount="90">
  <si>
    <t>Encoding</t>
  </si>
  <si>
    <t>SearchingDecoding</t>
  </si>
  <si>
    <t>Searches per cycle</t>
  </si>
  <si>
    <t>50 ns</t>
  </si>
  <si>
    <t>Delay per iteration</t>
  </si>
  <si>
    <t>Total</t>
  </si>
  <si>
    <t>RSM</t>
  </si>
  <si>
    <t>Size</t>
  </si>
  <si>
    <t>Datasets</t>
  </si>
  <si>
    <t>speed_7578</t>
  </si>
  <si>
    <t>exchange-3_cpc_results</t>
  </si>
  <si>
    <t>exchange-3_cpm_results</t>
  </si>
  <si>
    <t>exchange-2_cpc_results</t>
  </si>
  <si>
    <t>exchange-2_cpm_results</t>
  </si>
  <si>
    <t>exchange-4_cpc_results</t>
  </si>
  <si>
    <t>exchange-4_cpm_results</t>
  </si>
  <si>
    <t>rogue_agent_key_hold</t>
  </si>
  <si>
    <t>TravelTime_451</t>
  </si>
  <si>
    <t>occupancy_6005</t>
  </si>
  <si>
    <t>speed_t4013</t>
  </si>
  <si>
    <t>TravelTime_387</t>
  </si>
  <si>
    <t>occupancy_t4013</t>
  </si>
  <si>
    <t>speed_6005</t>
  </si>
  <si>
    <t>art_daily_flatmiddle</t>
  </si>
  <si>
    <t>art_daily_jumpsdown</t>
  </si>
  <si>
    <t>art_daily_jumpsup</t>
  </si>
  <si>
    <t>art_daily_no_noise</t>
  </si>
  <si>
    <t>art_daily_nojump</t>
  </si>
  <si>
    <t>art_daily_perfect_square_wave</t>
  </si>
  <si>
    <t>art_daily_small_noise</t>
  </si>
  <si>
    <t>art_flatline</t>
  </si>
  <si>
    <t>art_increase_spike_density</t>
  </si>
  <si>
    <t>art_load_balancer_spikes</t>
  </si>
  <si>
    <t>art_noisy</t>
  </si>
  <si>
    <t>ec2_cpu_utilization_24ae8d</t>
  </si>
  <si>
    <t>ec2_cpu_utilization_53ea38</t>
  </si>
  <si>
    <t>ec2_cpu_utilization_5f5533</t>
  </si>
  <si>
    <t>ec2_cpu_utilization_77c1ca</t>
  </si>
  <si>
    <t>ec2_cpu_utilization_825cc2</t>
  </si>
  <si>
    <t>ec2_cpu_utilization_ac20cd</t>
  </si>
  <si>
    <t>ec2_cpu_utilization_c6585a</t>
  </si>
  <si>
    <t>ec2_cpu_utilization_fe7f93</t>
  </si>
  <si>
    <t>ec2_disk_write_bytes_c0d644</t>
  </si>
  <si>
    <t>ec2_network_in_257a54</t>
  </si>
  <si>
    <t>elb_request_count_8c0756</t>
  </si>
  <si>
    <t>rds_cpu_utilization_cc0c53</t>
  </si>
  <si>
    <t>rds_cpu_utilization_e47b3b</t>
  </si>
  <si>
    <t>grok_asg_anomaly</t>
  </si>
  <si>
    <t>ec2_disk_write_bytes_1ef3de</t>
  </si>
  <si>
    <t>ec2_network_in_5abac7</t>
  </si>
  <si>
    <t>rogue_agent_key_updown</t>
  </si>
  <si>
    <t>nyc_taxi</t>
  </si>
  <si>
    <t>Twitter_volume_AMZN</t>
  </si>
  <si>
    <t>Twitter_volume_FB</t>
  </si>
  <si>
    <t>Twitter_volume_GOOG</t>
  </si>
  <si>
    <t>Twitter_volume_KO</t>
  </si>
  <si>
    <t>Twitter_volume_CVS</t>
  </si>
  <si>
    <t>Twitter_volume_PFE</t>
  </si>
  <si>
    <t>Twitter_volume_UPS</t>
  </si>
  <si>
    <t>Twitter_volume_IBM</t>
  </si>
  <si>
    <t>Twitter_volume_AAPL</t>
  </si>
  <si>
    <t>Twitter_volume_CRM</t>
  </si>
  <si>
    <t>iio_us-east-1_NetworkIn</t>
  </si>
  <si>
    <t>ec2_request_latency_sys_fail</t>
  </si>
  <si>
    <t>ambient_temp_sys_fail</t>
  </si>
  <si>
    <t>cpu_utilization_asg_misconfig</t>
  </si>
  <si>
    <t>machine_temp_sys_fail</t>
  </si>
  <si>
    <t>mRM</t>
  </si>
  <si>
    <t>Searches</t>
  </si>
  <si>
    <t>CAM RM</t>
  </si>
  <si>
    <t>CAM RSM</t>
  </si>
  <si>
    <t>Twitter</t>
  </si>
  <si>
    <t>exchange</t>
  </si>
  <si>
    <t>EC2</t>
  </si>
  <si>
    <t>Art</t>
  </si>
  <si>
    <t>Artificial</t>
  </si>
  <si>
    <t>AdExchange</t>
  </si>
  <si>
    <t>AWSCloudwatch</t>
  </si>
  <si>
    <t>KnownCause</t>
  </si>
  <si>
    <t>Traffic</t>
  </si>
  <si>
    <t>Tweets</t>
  </si>
  <si>
    <t>Max</t>
  </si>
  <si>
    <t>Min</t>
  </si>
  <si>
    <t>CAM RSM Speed-up</t>
  </si>
  <si>
    <t>RSM Speed-up</t>
  </si>
  <si>
    <t>CARM</t>
  </si>
  <si>
    <t>CARM Speed-up</t>
  </si>
  <si>
    <t>RM</t>
  </si>
  <si>
    <t>RM Speed-up</t>
  </si>
  <si>
    <t>matlabHTM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</si>
</sst>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NumberFormat="1"/>
    <xf numFmtId="2" fontId="1" fillId="0" borderId="0" xfId="1" applyNumberFormat="1"/>
    <xf numFmtId="2" fontId="0" fillId="0" borderId="0" xfId="0" applyNumberFormat="1"/>
    <xf numFmtId="2" fontId="1" fillId="0" borderId="0" xfId="1" applyNumberFormat="1" applyFill="1"/>
    <xf numFmtId="1" fontId="0" fillId="0" borderId="0" xfId="0" applyNumberFormat="1"/>
  </cellXfs>
  <cellStyles count="2">
    <cellStyle name="Normal" xfId="0" builtinId="0"/>
    <cellStyle name="Normal 2" xfId="1" xr:uid="{D9BC9D60-1A8B-437B-B2C1-B6029287A4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3"/>
  <sheetViews>
    <sheetView tabSelected="1" zoomScaleNormal="100" workbookViewId="0">
      <selection activeCell="L14" sqref="L14"/>
    </sheetView>
  </sheetViews>
  <sheetFormatPr defaultRowHeight="15"/>
  <cols>
    <col min="1" max="1" width="29.28515625" customWidth="1"/>
    <col min="2" max="2" width="7" customWidth="1"/>
    <col min="3" max="3" width="8.5703125" customWidth="1"/>
    <col min="4" max="4" width="8.85546875" customWidth="1"/>
    <col min="5" max="5" width="13.5703125" customWidth="1"/>
    <col min="6" max="6" width="9.140625" customWidth="1"/>
    <col min="7" max="7" width="12.42578125" customWidth="1"/>
    <col min="8" max="8" width="8.5703125" customWidth="1"/>
    <col min="9" max="9" width="9" customWidth="1"/>
    <col min="10" max="10" width="17.85546875" customWidth="1"/>
  </cols>
  <sheetData>
    <row r="1" spans="1:10">
      <c r="A1" t="s">
        <v>8</v>
      </c>
      <c r="B1" t="s">
        <v>7</v>
      </c>
      <c r="C1" t="s">
        <v>89</v>
      </c>
      <c r="D1" t="s">
        <v>6</v>
      </c>
      <c r="E1" t="s">
        <v>84</v>
      </c>
      <c r="F1" t="s">
        <v>67</v>
      </c>
      <c r="G1" t="s">
        <v>68</v>
      </c>
      <c r="H1" t="s">
        <v>69</v>
      </c>
      <c r="I1" t="s">
        <v>70</v>
      </c>
      <c r="J1" t="s">
        <v>83</v>
      </c>
    </row>
    <row r="2" spans="1:10">
      <c r="A2" t="s">
        <v>9</v>
      </c>
      <c r="B2">
        <v>1128</v>
      </c>
      <c r="C2" s="2">
        <v>32.834127000000002</v>
      </c>
      <c r="D2" s="2">
        <v>25.368461400000001</v>
      </c>
      <c r="E2" s="2">
        <f>C2/D2</f>
        <v>1.2942892547673388</v>
      </c>
      <c r="F2" s="3">
        <v>0.88877130000000004</v>
      </c>
      <c r="G2">
        <v>2076</v>
      </c>
      <c r="H2">
        <f>1000000*(25*(10^-9))*G2</f>
        <v>51.900000000000006</v>
      </c>
      <c r="I2" s="3">
        <f>(D2-F2)+(H2/1000000)</f>
        <v>24.479742000000002</v>
      </c>
      <c r="J2" s="2">
        <f>C2/I2</f>
        <v>1.3412774938559402</v>
      </c>
    </row>
    <row r="3" spans="1:10">
      <c r="A3" t="s">
        <v>62</v>
      </c>
      <c r="B3">
        <v>1244</v>
      </c>
      <c r="C3" s="2">
        <v>28.8629623</v>
      </c>
      <c r="D3" s="2">
        <v>21.788202899999998</v>
      </c>
      <c r="E3" s="2">
        <f t="shared" ref="E3:E59" si="0">C3/D3</f>
        <v>1.3247059627850264</v>
      </c>
      <c r="F3" s="3">
        <v>0.85594179999999997</v>
      </c>
      <c r="G3">
        <v>2266</v>
      </c>
      <c r="H3">
        <f t="shared" ref="H3:H59" si="1">1000000*(25*(10^-9))*G3</f>
        <v>56.650000000000006</v>
      </c>
      <c r="I3" s="3">
        <f t="shared" ref="I3:I59" si="2">(D3-F3)+(H3/1000000)</f>
        <v>20.932317749999999</v>
      </c>
      <c r="J3" s="2">
        <f t="shared" ref="J3:J59" si="3">C3/I3</f>
        <v>1.3788708276225168</v>
      </c>
    </row>
    <row r="4" spans="1:10">
      <c r="A4" t="s">
        <v>10</v>
      </c>
      <c r="B4">
        <v>1539</v>
      </c>
      <c r="C4" s="2">
        <v>44.434836599999997</v>
      </c>
      <c r="D4" s="2">
        <v>35.556651000000002</v>
      </c>
      <c r="E4" s="2">
        <f t="shared" si="0"/>
        <v>1.2496912771678073</v>
      </c>
      <c r="F4" s="3">
        <v>1.4541558000000001</v>
      </c>
      <c r="G4">
        <v>2772</v>
      </c>
      <c r="H4">
        <f t="shared" si="1"/>
        <v>69.3</v>
      </c>
      <c r="I4" s="3">
        <f t="shared" si="2"/>
        <v>34.1025645</v>
      </c>
      <c r="J4" s="2">
        <f t="shared" si="3"/>
        <v>1.3029763963938841</v>
      </c>
    </row>
    <row r="5" spans="1:10">
      <c r="A5" t="s">
        <v>11</v>
      </c>
      <c r="B5">
        <v>1539</v>
      </c>
      <c r="C5" s="2">
        <v>30.136238199999998</v>
      </c>
      <c r="D5" s="2">
        <v>30.003202199999997</v>
      </c>
      <c r="E5" s="2">
        <f t="shared" si="0"/>
        <v>1.0044340600417645</v>
      </c>
      <c r="F5" s="3">
        <v>1.2683289</v>
      </c>
      <c r="G5">
        <v>2772</v>
      </c>
      <c r="H5">
        <f t="shared" si="1"/>
        <v>69.3</v>
      </c>
      <c r="I5" s="3">
        <f t="shared" si="2"/>
        <v>28.734942599999997</v>
      </c>
      <c r="J5" s="2">
        <f t="shared" si="3"/>
        <v>1.0487662571492313</v>
      </c>
    </row>
    <row r="6" spans="1:10">
      <c r="A6" t="s">
        <v>12</v>
      </c>
      <c r="B6">
        <v>1625</v>
      </c>
      <c r="C6" s="2">
        <v>66.203934400000009</v>
      </c>
      <c r="D6" s="2">
        <v>76.831020999999993</v>
      </c>
      <c r="E6" s="2">
        <f t="shared" si="0"/>
        <v>0.86168234572855684</v>
      </c>
      <c r="F6" s="3">
        <v>2.7041555000000002</v>
      </c>
      <c r="G6">
        <v>2982</v>
      </c>
      <c r="H6">
        <f t="shared" si="1"/>
        <v>74.55</v>
      </c>
      <c r="I6" s="3">
        <f t="shared" si="2"/>
        <v>74.126940049999988</v>
      </c>
      <c r="J6" s="2">
        <f t="shared" si="3"/>
        <v>0.89311570604889712</v>
      </c>
    </row>
    <row r="7" spans="1:10">
      <c r="A7" t="s">
        <v>13</v>
      </c>
      <c r="B7">
        <v>1625</v>
      </c>
      <c r="C7" s="2">
        <v>52.845029499999995</v>
      </c>
      <c r="D7" s="2">
        <v>56.834275799999986</v>
      </c>
      <c r="E7" s="2">
        <f t="shared" si="0"/>
        <v>0.92980914696550088</v>
      </c>
      <c r="F7" s="3">
        <v>2.2780648000000001</v>
      </c>
      <c r="G7">
        <v>2974</v>
      </c>
      <c r="H7">
        <f t="shared" si="1"/>
        <v>74.350000000000009</v>
      </c>
      <c r="I7" s="3">
        <f t="shared" si="2"/>
        <v>54.556285349999982</v>
      </c>
      <c r="J7" s="2">
        <f t="shared" si="3"/>
        <v>0.96863320442325562</v>
      </c>
    </row>
    <row r="8" spans="1:10">
      <c r="A8" t="s">
        <v>14</v>
      </c>
      <c r="B8" s="1">
        <v>1644</v>
      </c>
      <c r="C8" s="2">
        <v>20.917814299999996</v>
      </c>
      <c r="D8" s="2">
        <v>20.364508500000003</v>
      </c>
      <c r="E8" s="2">
        <f t="shared" si="0"/>
        <v>1.027170103319704</v>
      </c>
      <c r="F8" s="3">
        <v>0.87403839999999999</v>
      </c>
      <c r="G8">
        <v>2960</v>
      </c>
      <c r="H8">
        <f t="shared" si="1"/>
        <v>74</v>
      </c>
      <c r="I8" s="3">
        <f t="shared" si="2"/>
        <v>19.490544100000005</v>
      </c>
      <c r="J8" s="2">
        <f t="shared" si="3"/>
        <v>1.0732288535752057</v>
      </c>
    </row>
    <row r="9" spans="1:10">
      <c r="A9" t="s">
        <v>15</v>
      </c>
      <c r="B9" s="1">
        <v>1644</v>
      </c>
      <c r="C9" s="2">
        <v>22.601795000000003</v>
      </c>
      <c r="D9" s="2">
        <v>17.402729799999999</v>
      </c>
      <c r="E9" s="2">
        <f t="shared" si="0"/>
        <v>1.298749981166748</v>
      </c>
      <c r="F9" s="3">
        <v>0.95571930000000105</v>
      </c>
      <c r="G9">
        <v>3166</v>
      </c>
      <c r="H9">
        <f t="shared" si="1"/>
        <v>79.150000000000006</v>
      </c>
      <c r="I9" s="3">
        <f t="shared" si="2"/>
        <v>16.447089649999999</v>
      </c>
      <c r="J9" s="2">
        <f t="shared" si="3"/>
        <v>1.3742124279112204</v>
      </c>
    </row>
    <row r="10" spans="1:10">
      <c r="A10" t="s">
        <v>16</v>
      </c>
      <c r="B10" s="1">
        <v>1883</v>
      </c>
      <c r="C10" s="2">
        <v>33.117977699999997</v>
      </c>
      <c r="D10" s="2">
        <v>27.286534799999998</v>
      </c>
      <c r="E10" s="2">
        <f t="shared" si="0"/>
        <v>1.2137113760593741</v>
      </c>
      <c r="F10" s="3">
        <v>1.1065738000000001</v>
      </c>
      <c r="G10">
        <v>3525</v>
      </c>
      <c r="H10">
        <f t="shared" si="1"/>
        <v>88.125</v>
      </c>
      <c r="I10" s="3">
        <f t="shared" si="2"/>
        <v>26.180049125</v>
      </c>
      <c r="J10" s="2">
        <f t="shared" si="3"/>
        <v>1.2650082336314179</v>
      </c>
    </row>
    <row r="11" spans="1:10">
      <c r="A11" t="s">
        <v>17</v>
      </c>
      <c r="B11" s="1">
        <v>2163</v>
      </c>
      <c r="C11" s="2">
        <v>89.565969899999999</v>
      </c>
      <c r="D11" s="2">
        <v>69.459528199999994</v>
      </c>
      <c r="E11" s="2">
        <f t="shared" si="0"/>
        <v>1.2894698858608142</v>
      </c>
      <c r="F11" s="3">
        <v>2.2595632000000001</v>
      </c>
      <c r="G11">
        <v>3869</v>
      </c>
      <c r="H11">
        <f t="shared" si="1"/>
        <v>96.725000000000009</v>
      </c>
      <c r="I11" s="3">
        <f t="shared" si="2"/>
        <v>67.200061724999998</v>
      </c>
      <c r="J11" s="2">
        <f t="shared" si="3"/>
        <v>1.3328257087996001</v>
      </c>
    </row>
    <row r="12" spans="1:10">
      <c r="A12" t="s">
        <v>18</v>
      </c>
      <c r="B12" s="1">
        <v>2381</v>
      </c>
      <c r="C12" s="2">
        <v>199.43357750000001</v>
      </c>
      <c r="D12" s="2">
        <v>121.16812900000002</v>
      </c>
      <c r="E12" s="2">
        <f t="shared" si="0"/>
        <v>1.6459243791739986</v>
      </c>
      <c r="F12" s="3">
        <v>4.4205452999999997</v>
      </c>
      <c r="G12">
        <v>4397</v>
      </c>
      <c r="H12">
        <f t="shared" si="1"/>
        <v>109.92500000000001</v>
      </c>
      <c r="I12" s="3">
        <f t="shared" si="2"/>
        <v>116.74769362500003</v>
      </c>
      <c r="J12" s="2">
        <f t="shared" si="3"/>
        <v>1.7082442599730627</v>
      </c>
    </row>
    <row r="13" spans="1:10">
      <c r="A13" t="s">
        <v>19</v>
      </c>
      <c r="B13" s="1">
        <v>2496</v>
      </c>
      <c r="C13" s="2">
        <v>104.89427980000001</v>
      </c>
      <c r="D13" s="2">
        <v>85.410173300000011</v>
      </c>
      <c r="E13" s="2">
        <f t="shared" si="0"/>
        <v>1.2281239546437028</v>
      </c>
      <c r="F13" s="3">
        <v>3.1528149999999999</v>
      </c>
      <c r="G13">
        <v>4587</v>
      </c>
      <c r="H13">
        <f t="shared" si="1"/>
        <v>114.67500000000001</v>
      </c>
      <c r="I13" s="3">
        <f t="shared" si="2"/>
        <v>82.257472975000013</v>
      </c>
      <c r="J13" s="2">
        <f t="shared" si="3"/>
        <v>1.2751945325609486</v>
      </c>
    </row>
    <row r="14" spans="1:10">
      <c r="A14" t="s">
        <v>20</v>
      </c>
      <c r="B14" s="1">
        <v>2501</v>
      </c>
      <c r="C14" s="2">
        <v>84.486200499999995</v>
      </c>
      <c r="D14" s="2">
        <v>66.971342100000001</v>
      </c>
      <c r="E14" s="2">
        <f t="shared" si="0"/>
        <v>1.2615276602019896</v>
      </c>
      <c r="F14" s="3">
        <v>2.1163726</v>
      </c>
      <c r="G14">
        <v>4556</v>
      </c>
      <c r="H14">
        <f t="shared" si="1"/>
        <v>113.9</v>
      </c>
      <c r="I14" s="3">
        <f t="shared" si="2"/>
        <v>64.855083399999998</v>
      </c>
      <c r="J14" s="2">
        <f t="shared" si="3"/>
        <v>1.3026920338521992</v>
      </c>
    </row>
    <row r="15" spans="1:10">
      <c r="A15" t="s">
        <v>21</v>
      </c>
      <c r="B15" s="1">
        <v>2501</v>
      </c>
      <c r="C15" s="2">
        <v>76.326012399999996</v>
      </c>
      <c r="D15" s="2">
        <v>77.31862129999999</v>
      </c>
      <c r="E15" s="2">
        <f t="shared" si="0"/>
        <v>0.98716209778044772</v>
      </c>
      <c r="F15" s="3">
        <v>3.9489190000000001</v>
      </c>
      <c r="G15">
        <v>4619</v>
      </c>
      <c r="H15">
        <f t="shared" si="1"/>
        <v>115.47500000000001</v>
      </c>
      <c r="I15" s="3">
        <f t="shared" si="2"/>
        <v>73.369817774999987</v>
      </c>
      <c r="J15" s="2">
        <f t="shared" si="3"/>
        <v>1.040291699157079</v>
      </c>
    </row>
    <row r="16" spans="1:10">
      <c r="A16" t="s">
        <v>22</v>
      </c>
      <c r="B16" s="1">
        <v>2501</v>
      </c>
      <c r="C16" s="2">
        <v>96.248266999999998</v>
      </c>
      <c r="D16" s="2">
        <v>100.24323460000002</v>
      </c>
      <c r="E16" s="2">
        <f t="shared" si="0"/>
        <v>0.9601472596535704</v>
      </c>
      <c r="F16" s="3">
        <v>4.4712361999999999</v>
      </c>
      <c r="G16">
        <v>4622</v>
      </c>
      <c r="H16">
        <f t="shared" si="1"/>
        <v>115.55000000000001</v>
      </c>
      <c r="I16" s="3">
        <f t="shared" si="2"/>
        <v>95.772113950000033</v>
      </c>
      <c r="J16" s="2">
        <f t="shared" si="3"/>
        <v>1.0049717295605332</v>
      </c>
    </row>
    <row r="17" spans="1:10">
      <c r="A17" t="s">
        <v>23</v>
      </c>
      <c r="B17" s="1">
        <v>4033</v>
      </c>
      <c r="C17" s="2">
        <v>173.23720089999998</v>
      </c>
      <c r="D17" s="2">
        <v>129.30000339999998</v>
      </c>
      <c r="E17" s="2">
        <f t="shared" si="0"/>
        <v>1.3398081697188882</v>
      </c>
      <c r="F17" s="3">
        <v>3.9869976</v>
      </c>
      <c r="G17">
        <v>7385</v>
      </c>
      <c r="H17">
        <f t="shared" si="1"/>
        <v>184.625</v>
      </c>
      <c r="I17" s="3">
        <f t="shared" si="2"/>
        <v>125.31319042499999</v>
      </c>
      <c r="J17" s="2">
        <f t="shared" si="3"/>
        <v>1.3824338867478003</v>
      </c>
    </row>
    <row r="18" spans="1:10">
      <c r="A18" t="s">
        <v>24</v>
      </c>
      <c r="B18" s="1">
        <v>4033</v>
      </c>
      <c r="C18" s="2">
        <v>183.97875689999998</v>
      </c>
      <c r="D18" s="2">
        <v>187.3667418</v>
      </c>
      <c r="E18" s="2">
        <f t="shared" si="0"/>
        <v>0.98191789606067637</v>
      </c>
      <c r="F18" s="3">
        <v>5.0882423000000001</v>
      </c>
      <c r="G18">
        <v>7453</v>
      </c>
      <c r="H18">
        <f t="shared" si="1"/>
        <v>186.32500000000002</v>
      </c>
      <c r="I18" s="3">
        <f t="shared" si="2"/>
        <v>182.278685825</v>
      </c>
      <c r="J18" s="2">
        <f t="shared" si="3"/>
        <v>1.0093267683344622</v>
      </c>
    </row>
    <row r="19" spans="1:10">
      <c r="A19" t="s">
        <v>25</v>
      </c>
      <c r="B19" s="1">
        <v>4033</v>
      </c>
      <c r="C19" s="2">
        <v>146.54154929999999</v>
      </c>
      <c r="D19" s="2">
        <v>144.4037908</v>
      </c>
      <c r="E19" s="2">
        <f t="shared" si="0"/>
        <v>1.0148040331085268</v>
      </c>
      <c r="F19" s="3">
        <v>3.5731544999999998</v>
      </c>
      <c r="G19">
        <v>7190</v>
      </c>
      <c r="H19">
        <f t="shared" si="1"/>
        <v>179.75</v>
      </c>
      <c r="I19" s="3">
        <f t="shared" si="2"/>
        <v>140.83081605000001</v>
      </c>
      <c r="J19" s="2">
        <f t="shared" si="3"/>
        <v>1.0405503100114997</v>
      </c>
    </row>
    <row r="20" spans="1:10">
      <c r="A20" t="s">
        <v>26</v>
      </c>
      <c r="B20" s="1">
        <v>4033</v>
      </c>
      <c r="C20" s="2">
        <v>132.41681950000003</v>
      </c>
      <c r="D20" s="2">
        <v>76.6266751</v>
      </c>
      <c r="E20" s="2">
        <f t="shared" si="0"/>
        <v>1.7280773219925345</v>
      </c>
      <c r="F20" s="3">
        <v>1.7838563999999999</v>
      </c>
      <c r="G20">
        <v>7876</v>
      </c>
      <c r="H20">
        <f t="shared" si="1"/>
        <v>196.9</v>
      </c>
      <c r="I20" s="3">
        <f t="shared" si="2"/>
        <v>74.843015600000001</v>
      </c>
      <c r="J20" s="2">
        <f t="shared" si="3"/>
        <v>1.7692608780985575</v>
      </c>
    </row>
    <row r="21" spans="1:10">
      <c r="A21" t="s">
        <v>27</v>
      </c>
      <c r="B21" s="1">
        <v>4033</v>
      </c>
      <c r="C21" s="2">
        <v>167.27757490000002</v>
      </c>
      <c r="D21" s="2">
        <v>150.44410189999996</v>
      </c>
      <c r="E21" s="2">
        <f t="shared" si="0"/>
        <v>1.1118918773644528</v>
      </c>
      <c r="F21" s="3">
        <v>4.6335353000000001</v>
      </c>
      <c r="G21">
        <v>7331</v>
      </c>
      <c r="H21">
        <f t="shared" si="1"/>
        <v>183.27500000000001</v>
      </c>
      <c r="I21" s="3">
        <f t="shared" si="2"/>
        <v>145.81074987499997</v>
      </c>
      <c r="J21" s="2">
        <f t="shared" si="3"/>
        <v>1.1472238846820488</v>
      </c>
    </row>
    <row r="22" spans="1:10">
      <c r="A22" t="s">
        <v>28</v>
      </c>
      <c r="B22" s="1">
        <v>4033</v>
      </c>
      <c r="C22" s="2">
        <v>107.51066519999999</v>
      </c>
      <c r="D22" s="2">
        <v>68.286611300000004</v>
      </c>
      <c r="E22" s="2">
        <f t="shared" si="0"/>
        <v>1.5744032856994323</v>
      </c>
      <c r="F22" s="3">
        <v>1.6199222</v>
      </c>
      <c r="G22">
        <v>7996</v>
      </c>
      <c r="H22">
        <f t="shared" si="1"/>
        <v>199.9</v>
      </c>
      <c r="I22" s="3">
        <f t="shared" si="2"/>
        <v>66.666888999999998</v>
      </c>
      <c r="J22" s="2">
        <f t="shared" si="3"/>
        <v>1.6126545997969095</v>
      </c>
    </row>
    <row r="23" spans="1:10">
      <c r="A23" t="s">
        <v>29</v>
      </c>
      <c r="B23" s="1">
        <v>4033</v>
      </c>
      <c r="C23" s="2">
        <v>194.171784</v>
      </c>
      <c r="D23" s="2">
        <v>151.4115966</v>
      </c>
      <c r="E23" s="2">
        <f t="shared" si="0"/>
        <v>1.2824102536410347</v>
      </c>
      <c r="F23" s="3">
        <v>5.0568007000000001</v>
      </c>
      <c r="G23">
        <v>7409</v>
      </c>
      <c r="H23">
        <f t="shared" si="1"/>
        <v>185.22500000000002</v>
      </c>
      <c r="I23" s="3">
        <f t="shared" si="2"/>
        <v>146.35498112499999</v>
      </c>
      <c r="J23" s="2">
        <f t="shared" si="3"/>
        <v>1.326717973706411</v>
      </c>
    </row>
    <row r="24" spans="1:10">
      <c r="A24" t="s">
        <v>30</v>
      </c>
      <c r="B24" s="1">
        <v>4033</v>
      </c>
      <c r="C24" s="2">
        <v>87.476250500000006</v>
      </c>
      <c r="D24" s="2">
        <v>64.366931399999999</v>
      </c>
      <c r="E24" s="2">
        <f t="shared" si="0"/>
        <v>1.3590247134260622</v>
      </c>
      <c r="F24" s="3">
        <v>1.0159975000000101</v>
      </c>
      <c r="G24">
        <v>8060</v>
      </c>
      <c r="H24">
        <f t="shared" si="1"/>
        <v>201.5</v>
      </c>
      <c r="I24" s="3">
        <f t="shared" si="2"/>
        <v>63.35113539999999</v>
      </c>
      <c r="J24" s="2">
        <f t="shared" si="3"/>
        <v>1.3808158282826928</v>
      </c>
    </row>
    <row r="25" spans="1:10">
      <c r="A25" t="s">
        <v>31</v>
      </c>
      <c r="B25" s="1">
        <v>4033</v>
      </c>
      <c r="C25" s="2">
        <v>125.1705485</v>
      </c>
      <c r="D25" s="2">
        <v>72.569687299999984</v>
      </c>
      <c r="E25" s="2">
        <f t="shared" si="0"/>
        <v>1.7248324080900377</v>
      </c>
      <c r="F25" s="3">
        <v>2.3452826999999998</v>
      </c>
      <c r="G25">
        <v>7980</v>
      </c>
      <c r="H25">
        <f t="shared" si="1"/>
        <v>199.5</v>
      </c>
      <c r="I25" s="3">
        <f t="shared" si="2"/>
        <v>70.224604099999979</v>
      </c>
      <c r="J25" s="2">
        <f t="shared" si="3"/>
        <v>1.7824315295783921</v>
      </c>
    </row>
    <row r="26" spans="1:10">
      <c r="A26" t="s">
        <v>32</v>
      </c>
      <c r="B26" s="1">
        <v>4033</v>
      </c>
      <c r="C26" s="2">
        <v>425.39723380000004</v>
      </c>
      <c r="D26" s="2">
        <v>244.52241160000003</v>
      </c>
      <c r="E26" s="2">
        <f t="shared" si="0"/>
        <v>1.7397065202182065</v>
      </c>
      <c r="F26" s="3">
        <v>3.5182153999999999</v>
      </c>
      <c r="G26">
        <v>7731</v>
      </c>
      <c r="H26">
        <f t="shared" si="1"/>
        <v>193.27500000000001</v>
      </c>
      <c r="I26" s="3">
        <f t="shared" si="2"/>
        <v>241.00438947500001</v>
      </c>
      <c r="J26" s="2">
        <f t="shared" si="3"/>
        <v>1.7651016013719849</v>
      </c>
    </row>
    <row r="27" spans="1:10">
      <c r="A27" t="s">
        <v>33</v>
      </c>
      <c r="B27" s="1">
        <v>4033</v>
      </c>
      <c r="C27" s="2">
        <v>435.64298609999997</v>
      </c>
      <c r="D27" s="2">
        <v>339.53063249999997</v>
      </c>
      <c r="E27" s="2">
        <f t="shared" si="0"/>
        <v>1.2830741747580021</v>
      </c>
      <c r="F27" s="3">
        <v>13.482699999999999</v>
      </c>
      <c r="G27">
        <v>7482</v>
      </c>
      <c r="H27">
        <f t="shared" si="1"/>
        <v>187.05</v>
      </c>
      <c r="I27" s="3">
        <f t="shared" si="2"/>
        <v>326.04811954999997</v>
      </c>
      <c r="J27" s="2">
        <f t="shared" si="3"/>
        <v>1.3361309572993672</v>
      </c>
    </row>
    <row r="28" spans="1:10">
      <c r="A28" t="s">
        <v>34</v>
      </c>
      <c r="B28" s="1">
        <v>4033</v>
      </c>
      <c r="C28" s="2">
        <v>99.93160739999999</v>
      </c>
      <c r="D28" s="2">
        <v>81.755075800000014</v>
      </c>
      <c r="E28" s="2">
        <f t="shared" si="0"/>
        <v>1.2223290899327865</v>
      </c>
      <c r="F28" s="3">
        <v>2.3441993999999999</v>
      </c>
      <c r="G28">
        <v>7353</v>
      </c>
      <c r="H28">
        <f t="shared" si="1"/>
        <v>183.82500000000002</v>
      </c>
      <c r="I28" s="3">
        <f t="shared" si="2"/>
        <v>79.411060225000014</v>
      </c>
      <c r="J28" s="2">
        <f t="shared" si="3"/>
        <v>1.2584091827619215</v>
      </c>
    </row>
    <row r="29" spans="1:10">
      <c r="A29" t="s">
        <v>35</v>
      </c>
      <c r="B29" s="1">
        <v>4033</v>
      </c>
      <c r="C29" s="2">
        <v>240.56372379999999</v>
      </c>
      <c r="D29" s="2">
        <v>205.05474950000001</v>
      </c>
      <c r="E29" s="2">
        <f t="shared" si="0"/>
        <v>1.1731682606064191</v>
      </c>
      <c r="F29" s="3">
        <v>6.5513832000000001</v>
      </c>
      <c r="G29">
        <v>7513</v>
      </c>
      <c r="H29">
        <f t="shared" si="1"/>
        <v>187.82500000000002</v>
      </c>
      <c r="I29" s="3">
        <f t="shared" si="2"/>
        <v>198.50355412500002</v>
      </c>
      <c r="J29" s="2">
        <f t="shared" si="3"/>
        <v>1.2118862297473736</v>
      </c>
    </row>
    <row r="30" spans="1:10">
      <c r="A30" t="s">
        <v>36</v>
      </c>
      <c r="B30" s="1">
        <v>4033</v>
      </c>
      <c r="C30" s="2">
        <v>211.67521279999997</v>
      </c>
      <c r="D30" s="2">
        <v>194.1627526</v>
      </c>
      <c r="E30" s="2">
        <f t="shared" si="0"/>
        <v>1.0901947462399129</v>
      </c>
      <c r="F30" s="3">
        <v>8.3024424000000003</v>
      </c>
      <c r="G30">
        <v>7532</v>
      </c>
      <c r="H30">
        <f t="shared" si="1"/>
        <v>188.3</v>
      </c>
      <c r="I30" s="3">
        <f t="shared" si="2"/>
        <v>185.86049850000001</v>
      </c>
      <c r="J30" s="2">
        <f t="shared" si="3"/>
        <v>1.1388929573972921</v>
      </c>
    </row>
    <row r="31" spans="1:10">
      <c r="A31" t="s">
        <v>37</v>
      </c>
      <c r="B31" s="1">
        <v>4033</v>
      </c>
      <c r="C31" s="2">
        <v>415.39246020000002</v>
      </c>
      <c r="D31" s="2">
        <v>167.17695079999999</v>
      </c>
      <c r="E31" s="2">
        <f t="shared" si="0"/>
        <v>2.4847471987747252</v>
      </c>
      <c r="F31" s="3">
        <v>4.3658744</v>
      </c>
      <c r="G31">
        <v>7680</v>
      </c>
      <c r="H31">
        <f t="shared" si="1"/>
        <v>192</v>
      </c>
      <c r="I31" s="3">
        <f t="shared" si="2"/>
        <v>162.81126839999999</v>
      </c>
      <c r="J31" s="2">
        <f t="shared" si="3"/>
        <v>2.5513741418649869</v>
      </c>
    </row>
    <row r="32" spans="1:10">
      <c r="A32" t="s">
        <v>38</v>
      </c>
      <c r="B32" s="1">
        <v>4033</v>
      </c>
      <c r="C32" s="2">
        <v>128.713179</v>
      </c>
      <c r="D32" s="2">
        <v>135.13013580000001</v>
      </c>
      <c r="E32" s="2">
        <f t="shared" si="0"/>
        <v>0.95251276288586395</v>
      </c>
      <c r="F32" s="3">
        <v>3.112768</v>
      </c>
      <c r="G32">
        <v>7407</v>
      </c>
      <c r="H32">
        <f t="shared" si="1"/>
        <v>185.17500000000001</v>
      </c>
      <c r="I32" s="3">
        <f t="shared" si="2"/>
        <v>132.01755297500003</v>
      </c>
      <c r="J32" s="2">
        <f t="shared" si="3"/>
        <v>0.97497019221659276</v>
      </c>
    </row>
    <row r="33" spans="1:10">
      <c r="A33" t="s">
        <v>39</v>
      </c>
      <c r="B33" s="1">
        <v>4033</v>
      </c>
      <c r="C33" s="2">
        <v>135.4919721</v>
      </c>
      <c r="D33" s="2">
        <v>103.96940839999999</v>
      </c>
      <c r="E33" s="2">
        <f t="shared" si="0"/>
        <v>1.3031907575998096</v>
      </c>
      <c r="F33" s="3">
        <v>3.9513384999999999</v>
      </c>
      <c r="G33">
        <v>7525</v>
      </c>
      <c r="H33">
        <f t="shared" si="1"/>
        <v>188.125</v>
      </c>
      <c r="I33" s="3">
        <f t="shared" si="2"/>
        <v>100.01825802499998</v>
      </c>
      <c r="J33" s="2">
        <f t="shared" si="3"/>
        <v>1.3546723845773561</v>
      </c>
    </row>
    <row r="34" spans="1:10">
      <c r="A34" t="s">
        <v>40</v>
      </c>
      <c r="B34" s="1">
        <v>4033</v>
      </c>
      <c r="C34" s="2">
        <v>101.51355530000001</v>
      </c>
      <c r="D34" s="2">
        <v>95.334879799999996</v>
      </c>
      <c r="E34" s="2">
        <f t="shared" si="0"/>
        <v>1.0648102301378264</v>
      </c>
      <c r="F34" s="3">
        <v>2.2669823999999998</v>
      </c>
      <c r="G34">
        <v>7279</v>
      </c>
      <c r="H34">
        <f t="shared" si="1"/>
        <v>181.97500000000002</v>
      </c>
      <c r="I34" s="3">
        <f t="shared" si="2"/>
        <v>93.068079374999996</v>
      </c>
      <c r="J34" s="2">
        <f t="shared" si="3"/>
        <v>1.0907451403501149</v>
      </c>
    </row>
    <row r="35" spans="1:10">
      <c r="A35" t="s">
        <v>41</v>
      </c>
      <c r="B35" s="1">
        <v>4033</v>
      </c>
      <c r="C35" s="2">
        <v>411.60107360000001</v>
      </c>
      <c r="D35" s="2">
        <v>169.49313319999999</v>
      </c>
      <c r="E35" s="2">
        <f t="shared" si="0"/>
        <v>2.4284232985080014</v>
      </c>
      <c r="F35" s="3">
        <v>3.5722729000000002</v>
      </c>
      <c r="G35">
        <v>7769</v>
      </c>
      <c r="H35">
        <f t="shared" si="1"/>
        <v>194.22500000000002</v>
      </c>
      <c r="I35" s="3">
        <f t="shared" si="2"/>
        <v>165.92105452499999</v>
      </c>
      <c r="J35" s="2">
        <f t="shared" si="3"/>
        <v>2.4807043010806229</v>
      </c>
    </row>
    <row r="36" spans="1:10">
      <c r="A36" t="s">
        <v>42</v>
      </c>
      <c r="B36" s="1">
        <v>4033</v>
      </c>
      <c r="C36" s="2">
        <v>264.58012689999998</v>
      </c>
      <c r="D36" s="2">
        <v>129.72924089999998</v>
      </c>
      <c r="E36" s="2">
        <f t="shared" si="0"/>
        <v>2.0394794964070435</v>
      </c>
      <c r="F36" s="3">
        <v>3.3029904000000001</v>
      </c>
      <c r="G36">
        <v>7720</v>
      </c>
      <c r="H36">
        <f t="shared" si="1"/>
        <v>193</v>
      </c>
      <c r="I36" s="3">
        <f t="shared" si="2"/>
        <v>126.42644349999998</v>
      </c>
      <c r="J36" s="2">
        <f t="shared" si="3"/>
        <v>2.0927593909576365</v>
      </c>
    </row>
    <row r="37" spans="1:10">
      <c r="A37" t="s">
        <v>43</v>
      </c>
      <c r="B37" s="1">
        <v>4033</v>
      </c>
      <c r="C37" s="2">
        <v>92.478854499999997</v>
      </c>
      <c r="D37" s="2">
        <v>69.085890000000006</v>
      </c>
      <c r="E37" s="2">
        <f t="shared" si="0"/>
        <v>1.3386069789359301</v>
      </c>
      <c r="F37" s="3">
        <v>1.6482528000000001</v>
      </c>
      <c r="G37">
        <v>8052</v>
      </c>
      <c r="H37">
        <f t="shared" si="1"/>
        <v>201.3</v>
      </c>
      <c r="I37" s="3">
        <f t="shared" si="2"/>
        <v>67.437838500000012</v>
      </c>
      <c r="J37" s="2">
        <f t="shared" si="3"/>
        <v>1.3713199674986614</v>
      </c>
    </row>
    <row r="38" spans="1:10">
      <c r="A38" t="s">
        <v>63</v>
      </c>
      <c r="B38" s="1">
        <v>4033</v>
      </c>
      <c r="C38" s="2">
        <v>95.340476099999989</v>
      </c>
      <c r="D38" s="2">
        <v>90.839315499999998</v>
      </c>
      <c r="E38" s="2">
        <f t="shared" si="0"/>
        <v>1.0495507982994432</v>
      </c>
      <c r="F38" s="3">
        <v>2.6715487000000002</v>
      </c>
      <c r="G38">
        <v>7376</v>
      </c>
      <c r="H38">
        <f t="shared" si="1"/>
        <v>184.4</v>
      </c>
      <c r="I38" s="3">
        <f t="shared" si="2"/>
        <v>88.16795119999999</v>
      </c>
      <c r="J38" s="2">
        <f t="shared" si="3"/>
        <v>1.0813507039959436</v>
      </c>
    </row>
    <row r="39" spans="1:10">
      <c r="A39" t="s">
        <v>44</v>
      </c>
      <c r="B39" s="1">
        <v>4033</v>
      </c>
      <c r="C39" s="2">
        <v>225.33440519999999</v>
      </c>
      <c r="D39" s="2">
        <v>165.73660860000001</v>
      </c>
      <c r="E39" s="2">
        <f t="shared" si="0"/>
        <v>1.3595934362566653</v>
      </c>
      <c r="F39" s="3">
        <v>6.8625790000000002</v>
      </c>
      <c r="G39">
        <v>7335</v>
      </c>
      <c r="H39">
        <f t="shared" si="1"/>
        <v>183.375</v>
      </c>
      <c r="I39" s="3">
        <f t="shared" si="2"/>
        <v>158.87421297500001</v>
      </c>
      <c r="J39" s="2">
        <f t="shared" si="3"/>
        <v>1.4183195685473386</v>
      </c>
    </row>
    <row r="40" spans="1:10">
      <c r="A40" t="s">
        <v>45</v>
      </c>
      <c r="B40" s="1">
        <v>4033</v>
      </c>
      <c r="C40" s="2">
        <v>204.3656378</v>
      </c>
      <c r="D40" s="2">
        <v>179.49846789999998</v>
      </c>
      <c r="E40" s="2">
        <f t="shared" si="0"/>
        <v>1.1385369479245568</v>
      </c>
      <c r="F40" s="3">
        <v>2.6194689000000002</v>
      </c>
      <c r="G40">
        <v>7389</v>
      </c>
      <c r="H40">
        <f t="shared" si="1"/>
        <v>184.72500000000002</v>
      </c>
      <c r="I40" s="3">
        <f t="shared" si="2"/>
        <v>176.87918372499999</v>
      </c>
      <c r="J40" s="2">
        <f t="shared" si="3"/>
        <v>1.1553967713788986</v>
      </c>
    </row>
    <row r="41" spans="1:10">
      <c r="A41" t="s">
        <v>46</v>
      </c>
      <c r="B41" s="1">
        <v>4033</v>
      </c>
      <c r="C41" s="2">
        <v>170.04056309999999</v>
      </c>
      <c r="D41" s="2">
        <v>110.99409520000002</v>
      </c>
      <c r="E41" s="2">
        <f t="shared" si="0"/>
        <v>1.5319784605983253</v>
      </c>
      <c r="F41" s="3">
        <v>2.5899451999999998</v>
      </c>
      <c r="G41">
        <v>7568</v>
      </c>
      <c r="H41">
        <f t="shared" si="1"/>
        <v>189.20000000000002</v>
      </c>
      <c r="I41" s="3">
        <f t="shared" si="2"/>
        <v>108.40433920000001</v>
      </c>
      <c r="J41" s="2">
        <f t="shared" si="3"/>
        <v>1.5685770916077866</v>
      </c>
    </row>
    <row r="42" spans="1:10">
      <c r="A42" t="s">
        <v>47</v>
      </c>
      <c r="B42" s="1">
        <v>4622</v>
      </c>
      <c r="C42" s="2">
        <v>267.50811679999998</v>
      </c>
      <c r="D42" s="2">
        <v>146.0285624</v>
      </c>
      <c r="E42" s="2">
        <f t="shared" si="0"/>
        <v>1.8318889976280419</v>
      </c>
      <c r="F42" s="3">
        <v>3.1249783999999998</v>
      </c>
      <c r="G42">
        <v>8546</v>
      </c>
      <c r="H42">
        <f t="shared" si="1"/>
        <v>213.65</v>
      </c>
      <c r="I42" s="3">
        <f t="shared" si="2"/>
        <v>142.90379765</v>
      </c>
      <c r="J42" s="2">
        <f t="shared" si="3"/>
        <v>1.8719454710026733</v>
      </c>
    </row>
    <row r="43" spans="1:10">
      <c r="A43" t="s">
        <v>48</v>
      </c>
      <c r="B43" s="1">
        <v>4731</v>
      </c>
      <c r="C43" s="2">
        <v>219.60115099999999</v>
      </c>
      <c r="D43" s="2">
        <v>125.35948869999997</v>
      </c>
      <c r="E43" s="2">
        <f t="shared" si="0"/>
        <v>1.7517712721813299</v>
      </c>
      <c r="F43" s="3">
        <v>3.4694231000000002</v>
      </c>
      <c r="G43">
        <v>9137</v>
      </c>
      <c r="H43">
        <f t="shared" si="1"/>
        <v>228.42500000000001</v>
      </c>
      <c r="I43" s="3">
        <f t="shared" si="2"/>
        <v>121.89029402499997</v>
      </c>
      <c r="J43" s="2">
        <f t="shared" si="3"/>
        <v>1.8016295124775012</v>
      </c>
    </row>
    <row r="44" spans="1:10">
      <c r="A44" t="s">
        <v>49</v>
      </c>
      <c r="B44" s="1">
        <v>4731</v>
      </c>
      <c r="C44" s="2">
        <v>201.61008319999999</v>
      </c>
      <c r="D44" s="2">
        <v>123.1008295</v>
      </c>
      <c r="E44" s="2">
        <f t="shared" si="0"/>
        <v>1.637763807269877</v>
      </c>
      <c r="F44" s="3">
        <v>3.0727948999999999</v>
      </c>
      <c r="G44">
        <v>9140</v>
      </c>
      <c r="H44">
        <f t="shared" si="1"/>
        <v>228.5</v>
      </c>
      <c r="I44" s="3">
        <f t="shared" si="2"/>
        <v>120.0282631</v>
      </c>
      <c r="J44" s="2">
        <f t="shared" si="3"/>
        <v>1.6796884166525941</v>
      </c>
    </row>
    <row r="45" spans="1:10">
      <c r="A45" t="s">
        <v>50</v>
      </c>
      <c r="B45" s="1">
        <v>5316</v>
      </c>
      <c r="C45" s="2">
        <v>183.53860919999997</v>
      </c>
      <c r="D45" s="2">
        <v>134.06085959999999</v>
      </c>
      <c r="E45" s="2">
        <f t="shared" si="0"/>
        <v>1.3690693148442261</v>
      </c>
      <c r="F45" s="3">
        <v>2.9346477000000002</v>
      </c>
      <c r="G45">
        <v>10477</v>
      </c>
      <c r="H45">
        <f t="shared" si="1"/>
        <v>261.92500000000001</v>
      </c>
      <c r="I45" s="3">
        <f t="shared" si="2"/>
        <v>131.12647382499998</v>
      </c>
      <c r="J45" s="2">
        <f t="shared" si="3"/>
        <v>1.3997067399596872</v>
      </c>
    </row>
    <row r="46" spans="1:10">
      <c r="A46" t="s">
        <v>64</v>
      </c>
      <c r="B46" s="1">
        <v>7268</v>
      </c>
      <c r="C46" s="2">
        <v>650.67325259999996</v>
      </c>
      <c r="D46" s="2">
        <v>558.11675050000008</v>
      </c>
      <c r="E46" s="2">
        <f t="shared" si="0"/>
        <v>1.1658371694042176</v>
      </c>
      <c r="F46" s="3">
        <v>23.216891799999999</v>
      </c>
      <c r="G46">
        <v>13529</v>
      </c>
      <c r="H46">
        <f t="shared" si="1"/>
        <v>338.22500000000002</v>
      </c>
      <c r="I46" s="3">
        <f t="shared" si="2"/>
        <v>534.90019692500005</v>
      </c>
      <c r="J46" s="2">
        <f t="shared" si="3"/>
        <v>1.2164386110540781</v>
      </c>
    </row>
    <row r="47" spans="1:10">
      <c r="A47" t="s">
        <v>51</v>
      </c>
      <c r="B47" s="1">
        <v>10321</v>
      </c>
      <c r="C47" s="2">
        <v>953.36613220000004</v>
      </c>
      <c r="D47" s="2">
        <v>865.55287339999995</v>
      </c>
      <c r="E47" s="2">
        <f t="shared" si="0"/>
        <v>1.1014533733277998</v>
      </c>
      <c r="F47" s="3">
        <v>24.574368400000001</v>
      </c>
      <c r="G47">
        <v>18871</v>
      </c>
      <c r="H47">
        <f t="shared" si="1"/>
        <v>471.77500000000003</v>
      </c>
      <c r="I47" s="3">
        <f t="shared" si="2"/>
        <v>840.97897677499998</v>
      </c>
      <c r="J47" s="2">
        <f t="shared" si="3"/>
        <v>1.1336384838726696</v>
      </c>
    </row>
    <row r="48" spans="1:10">
      <c r="A48" t="s">
        <v>52</v>
      </c>
      <c r="B48" s="1">
        <v>15832</v>
      </c>
      <c r="C48" s="2">
        <v>1611.4581868</v>
      </c>
      <c r="D48" s="2">
        <v>1452.2051723999998</v>
      </c>
      <c r="E48" s="2">
        <f t="shared" si="0"/>
        <v>1.1096628888442872</v>
      </c>
      <c r="F48" s="3">
        <v>11.302703299999999</v>
      </c>
      <c r="G48">
        <v>29067</v>
      </c>
      <c r="H48">
        <f t="shared" si="1"/>
        <v>726.67500000000007</v>
      </c>
      <c r="I48" s="3">
        <f t="shared" si="2"/>
        <v>1440.9031957749996</v>
      </c>
      <c r="J48" s="2">
        <f t="shared" si="3"/>
        <v>1.1183667240971495</v>
      </c>
    </row>
    <row r="49" spans="1:10">
      <c r="A49" t="s">
        <v>53</v>
      </c>
      <c r="B49" s="1">
        <v>15834</v>
      </c>
      <c r="C49" s="2">
        <v>1594.019828</v>
      </c>
      <c r="D49" s="2">
        <v>1426.9345399999997</v>
      </c>
      <c r="E49" s="2">
        <f t="shared" si="0"/>
        <v>1.1170938703326925</v>
      </c>
      <c r="F49" s="3">
        <v>10.785659900000001</v>
      </c>
      <c r="G49">
        <v>29207</v>
      </c>
      <c r="H49">
        <f t="shared" si="1"/>
        <v>730.17500000000007</v>
      </c>
      <c r="I49" s="3">
        <f t="shared" si="2"/>
        <v>1416.1496102749998</v>
      </c>
      <c r="J49" s="2">
        <f t="shared" si="3"/>
        <v>1.1256012898880507</v>
      </c>
    </row>
    <row r="50" spans="1:10">
      <c r="A50" t="s">
        <v>54</v>
      </c>
      <c r="B50" s="1">
        <v>15843</v>
      </c>
      <c r="C50" s="2">
        <v>1988.7386334999999</v>
      </c>
      <c r="D50" s="2">
        <v>1630.1977038</v>
      </c>
      <c r="E50" s="2">
        <f t="shared" si="0"/>
        <v>1.2199370842347765</v>
      </c>
      <c r="F50" s="3">
        <v>16.114706600000002</v>
      </c>
      <c r="G50">
        <v>29261</v>
      </c>
      <c r="H50">
        <f t="shared" si="1"/>
        <v>731.52500000000009</v>
      </c>
      <c r="I50" s="3">
        <f t="shared" si="2"/>
        <v>1614.0837287249999</v>
      </c>
      <c r="J50" s="2">
        <f t="shared" si="3"/>
        <v>1.2321161524073774</v>
      </c>
    </row>
    <row r="51" spans="1:10">
      <c r="A51" t="s">
        <v>55</v>
      </c>
      <c r="B51" s="1">
        <v>15852</v>
      </c>
      <c r="C51" s="2">
        <v>1562.1658406000001</v>
      </c>
      <c r="D51" s="2">
        <v>1399.1836326999996</v>
      </c>
      <c r="E51" s="2">
        <f t="shared" si="0"/>
        <v>1.1164837867532043</v>
      </c>
      <c r="F51" s="3">
        <v>8.8863523999999998</v>
      </c>
      <c r="G51">
        <v>31034</v>
      </c>
      <c r="H51">
        <f t="shared" si="1"/>
        <v>775.85</v>
      </c>
      <c r="I51" s="3">
        <f t="shared" si="2"/>
        <v>1390.2980561499996</v>
      </c>
      <c r="J51" s="2">
        <f t="shared" si="3"/>
        <v>1.123619380527608</v>
      </c>
    </row>
    <row r="52" spans="1:10">
      <c r="A52" t="s">
        <v>56</v>
      </c>
      <c r="B52" s="1">
        <v>15854</v>
      </c>
      <c r="C52" s="2">
        <v>1656.6887124</v>
      </c>
      <c r="D52" s="2">
        <v>1507.9449677</v>
      </c>
      <c r="E52" s="2">
        <f t="shared" si="0"/>
        <v>1.0986400352042502</v>
      </c>
      <c r="F52" s="3">
        <v>11.8455245</v>
      </c>
      <c r="G52">
        <v>29644</v>
      </c>
      <c r="H52">
        <f t="shared" si="1"/>
        <v>741.1</v>
      </c>
      <c r="I52" s="3">
        <f t="shared" si="2"/>
        <v>1496.1001842999999</v>
      </c>
      <c r="J52" s="2">
        <f t="shared" si="3"/>
        <v>1.1073380845649297</v>
      </c>
    </row>
    <row r="53" spans="1:10">
      <c r="A53" t="s">
        <v>57</v>
      </c>
      <c r="B53" s="1">
        <v>15859</v>
      </c>
      <c r="C53" s="2">
        <v>2268.9213770000001</v>
      </c>
      <c r="D53" s="2">
        <v>2033.7980851</v>
      </c>
      <c r="E53" s="2">
        <f t="shared" si="0"/>
        <v>1.1156079817473323</v>
      </c>
      <c r="F53" s="3">
        <v>13.140510600000001</v>
      </c>
      <c r="G53">
        <v>28837</v>
      </c>
      <c r="H53">
        <f t="shared" si="1"/>
        <v>720.92500000000007</v>
      </c>
      <c r="I53" s="3">
        <f t="shared" si="2"/>
        <v>2020.658295425</v>
      </c>
      <c r="J53" s="2">
        <f t="shared" si="3"/>
        <v>1.122862476123299</v>
      </c>
    </row>
    <row r="54" spans="1:10">
      <c r="A54" t="s">
        <v>58</v>
      </c>
      <c r="B54" s="1">
        <v>15867</v>
      </c>
      <c r="C54" s="2">
        <v>2393.0962778000003</v>
      </c>
      <c r="D54" s="2">
        <v>2259.3740233999997</v>
      </c>
      <c r="E54" s="2">
        <f t="shared" si="0"/>
        <v>1.0591855323709396</v>
      </c>
      <c r="F54" s="3">
        <v>17.846738599999998</v>
      </c>
      <c r="G54">
        <v>29457</v>
      </c>
      <c r="H54">
        <f t="shared" si="1"/>
        <v>736.42500000000007</v>
      </c>
      <c r="I54" s="3">
        <f t="shared" si="2"/>
        <v>2241.5280212249995</v>
      </c>
      <c r="J54" s="2">
        <f t="shared" si="3"/>
        <v>1.0676182742931621</v>
      </c>
    </row>
    <row r="55" spans="1:10">
      <c r="A55" t="s">
        <v>59</v>
      </c>
      <c r="B55" s="1">
        <v>15894</v>
      </c>
      <c r="C55" s="2">
        <v>1866.7424025</v>
      </c>
      <c r="D55" s="2">
        <v>1625.7906611000001</v>
      </c>
      <c r="E55" s="2">
        <f t="shared" si="0"/>
        <v>1.148205883552667</v>
      </c>
      <c r="F55" s="3">
        <v>13.0116665</v>
      </c>
      <c r="G55">
        <v>29312</v>
      </c>
      <c r="H55">
        <f t="shared" si="1"/>
        <v>732.80000000000007</v>
      </c>
      <c r="I55" s="3">
        <f t="shared" si="2"/>
        <v>1612.7797274</v>
      </c>
      <c r="J55" s="2">
        <f t="shared" si="3"/>
        <v>1.1574689158013036</v>
      </c>
    </row>
    <row r="56" spans="1:10">
      <c r="A56" t="s">
        <v>60</v>
      </c>
      <c r="B56" s="1">
        <v>15903</v>
      </c>
      <c r="C56" s="2">
        <v>1683.5899593999998</v>
      </c>
      <c r="D56" s="2">
        <v>1439.0779685</v>
      </c>
      <c r="E56" s="2">
        <f t="shared" si="0"/>
        <v>1.1699087862173743</v>
      </c>
      <c r="F56" s="3">
        <v>8.9583986999999894</v>
      </c>
      <c r="G56">
        <v>31720</v>
      </c>
      <c r="H56">
        <f t="shared" si="1"/>
        <v>793</v>
      </c>
      <c r="I56" s="3">
        <f t="shared" si="2"/>
        <v>1430.1203627999998</v>
      </c>
      <c r="J56" s="2">
        <f t="shared" si="3"/>
        <v>1.1772365481907674</v>
      </c>
    </row>
    <row r="57" spans="1:10">
      <c r="A57" t="s">
        <v>61</v>
      </c>
      <c r="B57" s="1">
        <v>15903</v>
      </c>
      <c r="C57" s="2">
        <v>1620.322103</v>
      </c>
      <c r="D57" s="2">
        <v>1446.5280613999998</v>
      </c>
      <c r="E57" s="2">
        <f t="shared" si="0"/>
        <v>1.1201456413032156</v>
      </c>
      <c r="F57" s="3">
        <v>11.662027500000001</v>
      </c>
      <c r="G57">
        <v>29890</v>
      </c>
      <c r="H57">
        <f t="shared" si="1"/>
        <v>747.25</v>
      </c>
      <c r="I57" s="3">
        <f t="shared" si="2"/>
        <v>1434.8667811499997</v>
      </c>
      <c r="J57" s="2">
        <f t="shared" si="3"/>
        <v>1.1292491569854057</v>
      </c>
    </row>
    <row r="58" spans="1:10">
      <c r="A58" t="s">
        <v>65</v>
      </c>
      <c r="B58" s="1">
        <v>18051</v>
      </c>
      <c r="C58" s="2">
        <v>4096.6812271999997</v>
      </c>
      <c r="D58" s="2">
        <v>2977.8718985999994</v>
      </c>
      <c r="E58" s="2">
        <f t="shared" si="0"/>
        <v>1.375707675379183</v>
      </c>
      <c r="F58" s="3">
        <v>34.135781799999997</v>
      </c>
      <c r="G58">
        <v>33204</v>
      </c>
      <c r="H58">
        <f t="shared" si="1"/>
        <v>830.1</v>
      </c>
      <c r="I58" s="3">
        <f t="shared" si="2"/>
        <v>2943.7369468999991</v>
      </c>
      <c r="J58" s="2">
        <f t="shared" si="3"/>
        <v>1.3916600909310688</v>
      </c>
    </row>
    <row r="59" spans="1:10">
      <c r="A59" t="s">
        <v>66</v>
      </c>
      <c r="B59" s="1">
        <v>22696</v>
      </c>
      <c r="C59" s="2">
        <v>4264.3065421000001</v>
      </c>
      <c r="D59" s="2">
        <v>4138.0026637000001</v>
      </c>
      <c r="E59" s="2">
        <f t="shared" si="0"/>
        <v>1.0305229089164156</v>
      </c>
      <c r="F59" s="3">
        <v>57.347604699999998</v>
      </c>
      <c r="G59">
        <v>41448</v>
      </c>
      <c r="H59">
        <f t="shared" si="1"/>
        <v>1036.2</v>
      </c>
      <c r="I59" s="3">
        <f t="shared" si="2"/>
        <v>4080.6560952</v>
      </c>
      <c r="J59" s="2">
        <f t="shared" si="3"/>
        <v>1.045005127267653</v>
      </c>
    </row>
    <row r="60" spans="1:10">
      <c r="C60" s="3"/>
      <c r="D60" s="3"/>
      <c r="E60" s="2"/>
      <c r="F60" s="3"/>
      <c r="I60" s="3"/>
      <c r="J60" s="4"/>
    </row>
    <row r="61" spans="1:10">
      <c r="A61" t="s">
        <v>72</v>
      </c>
      <c r="C61" s="2">
        <f t="shared" ref="C61:D61" si="4">AVERAGE(C4:C9)</f>
        <v>39.523274666666673</v>
      </c>
      <c r="D61" s="2">
        <f t="shared" si="4"/>
        <v>39.498731383333329</v>
      </c>
      <c r="E61" s="2">
        <f>AVERAGE(E4:E9)</f>
        <v>1.0619228190650134</v>
      </c>
      <c r="F61" s="3"/>
      <c r="I61" s="3"/>
      <c r="J61" s="2">
        <f>AVERAGE(J4:J9)</f>
        <v>1.1101554742502822</v>
      </c>
    </row>
    <row r="62" spans="1:10">
      <c r="A62" t="s">
        <v>73</v>
      </c>
      <c r="C62" s="2">
        <f t="shared" ref="C62:D62" si="5">AVERAGE(C28:C38,C43:C44)</f>
        <v>201.42257506923082</v>
      </c>
      <c r="D62" s="2">
        <f t="shared" si="5"/>
        <v>130.01475773076919</v>
      </c>
      <c r="E62" s="2">
        <f>AVERAGE(E28:E38,E43:E44)</f>
        <v>1.5028114382906899</v>
      </c>
      <c r="F62" s="3"/>
      <c r="I62" s="3"/>
      <c r="J62" s="2">
        <f>AVERAGE(J28:J38,J43:J44)</f>
        <v>1.5452617324291231</v>
      </c>
    </row>
    <row r="63" spans="1:10">
      <c r="A63" t="s">
        <v>71</v>
      </c>
      <c r="C63" s="2">
        <f t="shared" ref="C63:D63" si="6">AVERAGE(C48:C57)</f>
        <v>1824.5743321000002</v>
      </c>
      <c r="D63" s="2">
        <f t="shared" si="6"/>
        <v>1622.10348161</v>
      </c>
      <c r="E63" s="2">
        <f>AVERAGE(E48:E57)</f>
        <v>1.1274871490560741</v>
      </c>
      <c r="F63" s="3"/>
      <c r="I63" s="3"/>
      <c r="J63" s="2">
        <f>AVERAGE(J48:J57)</f>
        <v>1.1361477002879052</v>
      </c>
    </row>
    <row r="64" spans="1:10">
      <c r="A64" t="s">
        <v>74</v>
      </c>
      <c r="C64" s="2">
        <f t="shared" ref="C64:D64" si="7">AVERAGE(C17:C27)</f>
        <v>198.07466996363638</v>
      </c>
      <c r="D64" s="2">
        <f t="shared" si="7"/>
        <v>148.07538033636362</v>
      </c>
      <c r="E64" s="2">
        <f>AVERAGE(E17:E27)</f>
        <v>1.3763591503707142</v>
      </c>
      <c r="F64" s="3"/>
      <c r="I64" s="3"/>
      <c r="J64" s="2">
        <f>AVERAGE(J17:J27)</f>
        <v>1.4138771107191024</v>
      </c>
    </row>
    <row r="66" spans="1:8">
      <c r="A66" t="s">
        <v>0</v>
      </c>
      <c r="B66" t="s">
        <v>1</v>
      </c>
      <c r="D66" t="s">
        <v>2</v>
      </c>
      <c r="F66" t="s">
        <v>4</v>
      </c>
    </row>
    <row r="67" spans="1:8">
      <c r="A67">
        <v>0.5</v>
      </c>
      <c r="B67">
        <v>0.5</v>
      </c>
      <c r="C67">
        <v>0.5</v>
      </c>
      <c r="D67">
        <v>40</v>
      </c>
      <c r="F67">
        <f>C67+(D67*(A67+B67))</f>
        <v>40.5</v>
      </c>
      <c r="G67" t="s">
        <v>3</v>
      </c>
    </row>
    <row r="72" spans="1:8">
      <c r="A72" t="s">
        <v>8</v>
      </c>
      <c r="B72" t="s">
        <v>7</v>
      </c>
      <c r="C72" t="s">
        <v>89</v>
      </c>
      <c r="D72" t="s">
        <v>87</v>
      </c>
      <c r="E72" t="s">
        <v>88</v>
      </c>
      <c r="F72" t="s">
        <v>85</v>
      </c>
      <c r="G72" t="s">
        <v>86</v>
      </c>
    </row>
    <row r="73" spans="1:8">
      <c r="A73" t="s">
        <v>75</v>
      </c>
      <c r="B73" s="5">
        <f>SUM(B17:B27)</f>
        <v>44363</v>
      </c>
      <c r="C73" s="3">
        <f>SUM(C17:C27)</f>
        <v>2178.8213696000003</v>
      </c>
      <c r="D73" s="3">
        <f>SUM(D17:D27)</f>
        <v>1628.8291836999999</v>
      </c>
      <c r="E73" s="3">
        <f>AVERAGE(E17:E27)</f>
        <v>1.3763591503707142</v>
      </c>
      <c r="F73" s="3">
        <f>SUM(I17:I27)</f>
        <v>1582.7265764249998</v>
      </c>
      <c r="G73" s="3">
        <f>AVERAGE(J17:J27)</f>
        <v>1.4138771107191024</v>
      </c>
      <c r="H73" s="5"/>
    </row>
    <row r="74" spans="1:8">
      <c r="A74" t="s">
        <v>82</v>
      </c>
      <c r="B74" s="5">
        <f>MIN(B17:B27)</f>
        <v>4033</v>
      </c>
      <c r="C74" s="3">
        <f>MIN(C17:C27)</f>
        <v>87.476250500000006</v>
      </c>
      <c r="D74" s="3">
        <f>MIN(D17:D27)</f>
        <v>64.366931399999999</v>
      </c>
      <c r="E74" s="3">
        <f>MIN(E17:E27)</f>
        <v>0.98191789606067637</v>
      </c>
      <c r="F74" s="3">
        <f>MIN(I17:I27)</f>
        <v>63.35113539999999</v>
      </c>
      <c r="G74" s="3">
        <f>MIN(J17:J27)</f>
        <v>1.0093267683344622</v>
      </c>
      <c r="H74" s="5"/>
    </row>
    <row r="75" spans="1:8">
      <c r="A75" t="s">
        <v>81</v>
      </c>
      <c r="B75" s="5">
        <f>MAX(B17:B27)</f>
        <v>4033</v>
      </c>
      <c r="C75" s="3">
        <f>MAX(C17:C27)</f>
        <v>435.64298609999997</v>
      </c>
      <c r="D75" s="3">
        <f>MAX(D17:D27)</f>
        <v>339.53063249999997</v>
      </c>
      <c r="E75" s="3">
        <f>MAX(E17:E27)</f>
        <v>1.7397065202182065</v>
      </c>
      <c r="F75" s="3">
        <f>MAX(I17:I27)</f>
        <v>326.04811954999997</v>
      </c>
      <c r="G75" s="3">
        <f>MAX(J17:J27)</f>
        <v>1.7824315295783921</v>
      </c>
      <c r="H75" s="5"/>
    </row>
    <row r="76" spans="1:8">
      <c r="A76" t="s">
        <v>76</v>
      </c>
      <c r="B76" s="5">
        <f>SUM(B4:B9)</f>
        <v>9616</v>
      </c>
      <c r="C76" s="3">
        <f>SUM(C4:C9)</f>
        <v>237.13964800000002</v>
      </c>
      <c r="D76" s="3">
        <f>SUM(D4:D9)</f>
        <v>236.99238829999999</v>
      </c>
      <c r="E76" s="3">
        <f>AVERAGE(E4:E9)</f>
        <v>1.0619228190650134</v>
      </c>
      <c r="F76" s="3">
        <f>SUM(I4:I9)</f>
        <v>227.45836624999995</v>
      </c>
      <c r="G76" s="3">
        <f>AVERAGE(J4:J9)</f>
        <v>1.1101554742502822</v>
      </c>
      <c r="H76" s="5"/>
    </row>
    <row r="77" spans="1:8">
      <c r="A77" t="s">
        <v>82</v>
      </c>
      <c r="B77" s="5">
        <f>MIN(B4:B9)</f>
        <v>1539</v>
      </c>
      <c r="C77" s="3">
        <f>MIN(C4:C9)</f>
        <v>20.917814299999996</v>
      </c>
      <c r="D77" s="3">
        <f>MIN(D4:D9)</f>
        <v>17.402729799999999</v>
      </c>
      <c r="E77" s="3">
        <f>MIN(E4:E9)</f>
        <v>0.86168234572855684</v>
      </c>
      <c r="F77" s="3">
        <f>MIN(I4:I9)</f>
        <v>16.447089649999999</v>
      </c>
      <c r="G77" s="3">
        <f>MIN(J4:J9)</f>
        <v>0.89311570604889712</v>
      </c>
      <c r="H77" s="5"/>
    </row>
    <row r="78" spans="1:8">
      <c r="A78" t="s">
        <v>81</v>
      </c>
      <c r="B78" s="5">
        <f>MAX(B4:B9)</f>
        <v>1644</v>
      </c>
      <c r="C78" s="3">
        <f>MAX(C4:C9)</f>
        <v>66.203934400000009</v>
      </c>
      <c r="D78" s="3">
        <f>MAX(D4:D9)</f>
        <v>76.831020999999993</v>
      </c>
      <c r="E78" s="3">
        <f>MAX(E4:E9)</f>
        <v>1.298749981166748</v>
      </c>
      <c r="F78" s="3">
        <f>MAX(I4:I9)</f>
        <v>74.126940049999988</v>
      </c>
      <c r="G78" s="3">
        <f>MAX(J4:J9)</f>
        <v>1.3742124279112204</v>
      </c>
      <c r="H78" s="5"/>
    </row>
    <row r="79" spans="1:8">
      <c r="A79" t="s">
        <v>77</v>
      </c>
      <c r="B79" s="5">
        <f>SUM(B28:B37,B39:B44,B3)</f>
        <v>67757</v>
      </c>
      <c r="C79" s="3">
        <f>SUM(C28:C37,C39:C44,C3)</f>
        <v>3419.264685000001</v>
      </c>
      <c r="D79" s="3">
        <f>SUM(D28:D37,D39:D44,D3)</f>
        <v>2223.3984720000003</v>
      </c>
      <c r="E79" s="3">
        <f>AVERAGE(E28:E37,E39:E44,E3)</f>
        <v>1.5102177473336553</v>
      </c>
      <c r="F79" s="3">
        <f>SUM(I28:I37,I39:I44,I3)</f>
        <v>2161.3880165750006</v>
      </c>
      <c r="G79" s="3">
        <f>AVERAGE(J28:J37,J39:J44,J3)</f>
        <v>1.5529506792789336</v>
      </c>
      <c r="H79" s="5"/>
    </row>
    <row r="80" spans="1:8">
      <c r="A80" t="s">
        <v>82</v>
      </c>
      <c r="B80" s="5">
        <f>MIN(B28:B37,B39:B44,B3)</f>
        <v>1244</v>
      </c>
      <c r="C80" s="3">
        <f>MIN(C28:C37,C39:C44,C3)</f>
        <v>28.8629623</v>
      </c>
      <c r="D80" s="3">
        <f>MIN(D28:D37,D39:D44,D3)</f>
        <v>21.788202899999998</v>
      </c>
      <c r="E80" s="3">
        <f>MIN(E28:E37,E39:E44,E3)</f>
        <v>0.95251276288586395</v>
      </c>
      <c r="F80" s="3">
        <f>MIN(I28:I37,I39:I44,I3)</f>
        <v>20.932317749999999</v>
      </c>
      <c r="G80" s="3">
        <f>MIN(J28:J37,J39:J44,J3)</f>
        <v>0.97497019221659276</v>
      </c>
      <c r="H80" s="5"/>
    </row>
    <row r="81" spans="1:8">
      <c r="A81" t="s">
        <v>81</v>
      </c>
      <c r="B81" s="5">
        <f>MAX(B28:B37,B39:B44,B3)</f>
        <v>4731</v>
      </c>
      <c r="C81" s="3">
        <f>MAX(C28:C37,C39:C44,C3)</f>
        <v>415.39246020000002</v>
      </c>
      <c r="D81" s="3">
        <f>MAX(D28:D37,D39:D44,D3)</f>
        <v>205.05474950000001</v>
      </c>
      <c r="E81" s="3">
        <f>MAX(E28:E37,E39:E44,E3)</f>
        <v>2.4847471987747252</v>
      </c>
      <c r="F81" s="3">
        <f>MAX(I28:I37,I39:I44,I3)</f>
        <v>198.50355412500002</v>
      </c>
      <c r="G81" s="3">
        <f>MAX(J28:J37,J39:J44,J3)</f>
        <v>2.5513741418649869</v>
      </c>
      <c r="H81" s="5"/>
    </row>
    <row r="82" spans="1:8">
      <c r="A82" t="s">
        <v>78</v>
      </c>
      <c r="B82" s="5">
        <f>SUM(B10,B38,B45:B47,B58:B59)</f>
        <v>69568</v>
      </c>
      <c r="C82" s="3">
        <f>SUM(C10,C38,C45:C47,C58:C59)</f>
        <v>10277.024217099999</v>
      </c>
      <c r="D82" s="3">
        <f>SUM(D10,D38,D45:D47,D58:D59)</f>
        <v>8791.7308960999981</v>
      </c>
      <c r="E82" s="3">
        <f>AVERAGE(E10,E38,E45:E47,E58:E59)</f>
        <v>1.1865503737472369</v>
      </c>
      <c r="F82" s="3">
        <f>SUM(I10,I38,I45:I47,I58:I59)</f>
        <v>8645.7466899499996</v>
      </c>
      <c r="G82" s="3">
        <f>AVERAGE(J10,J38,J45:J47,J58:J59)</f>
        <v>1.2189725701017882</v>
      </c>
      <c r="H82" s="5"/>
    </row>
    <row r="83" spans="1:8">
      <c r="A83" t="s">
        <v>82</v>
      </c>
      <c r="B83" s="5">
        <f>MIN(B10,B38,B45:B47,B58:B59)</f>
        <v>1883</v>
      </c>
      <c r="C83" s="3">
        <f>MIN(C10,C38,C45:C47,C58:C59)</f>
        <v>33.117977699999997</v>
      </c>
      <c r="D83" s="3">
        <f>MIN(D10,D38,D45:D47,D58:D59)</f>
        <v>27.286534799999998</v>
      </c>
      <c r="E83" s="3">
        <f>MIN(E10,E38,E45:E47,E58:E59)</f>
        <v>1.0305229089164156</v>
      </c>
      <c r="F83" s="3">
        <f>MIN(I10,I38,I45:I47,I58:I59)</f>
        <v>26.180049125</v>
      </c>
      <c r="G83" s="3">
        <f>MIN(J10,J38,J45:J47,J58:J59)</f>
        <v>1.045005127267653</v>
      </c>
      <c r="H83" s="5"/>
    </row>
    <row r="84" spans="1:8">
      <c r="A84" t="s">
        <v>81</v>
      </c>
      <c r="B84" s="5">
        <f>MAX(B10,B38,B45:B47,B58:B59)</f>
        <v>22696</v>
      </c>
      <c r="C84" s="3">
        <f>MAX(C10,C38,C45:C47,C58:C59)</f>
        <v>4264.3065421000001</v>
      </c>
      <c r="D84" s="3">
        <f>MAX(D10,D38,D45:D47,D58:D59)</f>
        <v>4138.0026637000001</v>
      </c>
      <c r="E84" s="3">
        <f>MAX(E10,E38,E45:E47,E58:E59)</f>
        <v>1.375707675379183</v>
      </c>
      <c r="F84" s="3">
        <f>MAX(I10,I38,I45:I47,I58:I59)</f>
        <v>4080.6560952</v>
      </c>
      <c r="G84" s="3">
        <f>MAX(J10,J38,J45:J47,J58:J59)</f>
        <v>1.3997067399596872</v>
      </c>
      <c r="H84" s="5"/>
    </row>
    <row r="85" spans="1:8">
      <c r="A85" t="s">
        <v>79</v>
      </c>
      <c r="B85" s="5">
        <f>SUM(B2,B11:B16)</f>
        <v>15671</v>
      </c>
      <c r="C85" s="3">
        <f>SUM(C2,C11:C16)</f>
        <v>683.7884340999999</v>
      </c>
      <c r="D85" s="3">
        <f>SUM(D2,D11:D16)</f>
        <v>545.93948990000013</v>
      </c>
      <c r="E85" s="3">
        <f>AVERAGE(E2,E11:E16)</f>
        <v>1.2380920702974088</v>
      </c>
      <c r="F85" s="3">
        <f>SUM(I2,I11:I16)</f>
        <v>524.68198545000007</v>
      </c>
      <c r="G85" s="3">
        <f>AVERAGE(J2,J11:J16)</f>
        <v>1.2864996368227664</v>
      </c>
      <c r="H85" s="5"/>
    </row>
    <row r="86" spans="1:8">
      <c r="A86" t="s">
        <v>82</v>
      </c>
      <c r="B86" s="5">
        <f>MIN(B2,B11:B16)</f>
        <v>1128</v>
      </c>
      <c r="C86" s="3">
        <f>MIN(C2,C11:C16)</f>
        <v>32.834127000000002</v>
      </c>
      <c r="D86" s="3">
        <f>MIN(D2,D11:D16)</f>
        <v>25.368461400000001</v>
      </c>
      <c r="E86" s="3">
        <f>MIN(E2,E11:E16)</f>
        <v>0.9601472596535704</v>
      </c>
      <c r="F86" s="3">
        <f>MIN(I2,I11:I16)</f>
        <v>24.479742000000002</v>
      </c>
      <c r="G86" s="3">
        <f>MIN(J2,J11:J16)</f>
        <v>1.0049717295605332</v>
      </c>
      <c r="H86" s="5"/>
    </row>
    <row r="87" spans="1:8">
      <c r="A87" t="s">
        <v>81</v>
      </c>
      <c r="B87" s="5">
        <f>MAX(B2,B11:B16)</f>
        <v>2501</v>
      </c>
      <c r="C87" s="3">
        <f>MAX(C2,C11:C16)</f>
        <v>199.43357750000001</v>
      </c>
      <c r="D87" s="3">
        <f>MAX(D2,D11:D16)</f>
        <v>121.16812900000002</v>
      </c>
      <c r="E87" s="3">
        <f>MAX(E2,E11:E16)</f>
        <v>1.6459243791739986</v>
      </c>
      <c r="F87" s="3">
        <f>MAX(I2,I11:I16)</f>
        <v>116.74769362500003</v>
      </c>
      <c r="G87" s="3">
        <f>MAX(J2,J11:J16)</f>
        <v>1.7082442599730627</v>
      </c>
      <c r="H87" s="5"/>
    </row>
    <row r="88" spans="1:8">
      <c r="A88" t="s">
        <v>80</v>
      </c>
      <c r="B88" s="5">
        <f>SUM(B48:B57)</f>
        <v>158641</v>
      </c>
      <c r="C88" s="3">
        <f>SUM(C48:C57)</f>
        <v>18245.743321000002</v>
      </c>
      <c r="D88" s="3">
        <f>SUM(D48:D57)</f>
        <v>16221.0348161</v>
      </c>
      <c r="E88" s="3">
        <f>AVERAGE(E48:E57)</f>
        <v>1.1274871490560741</v>
      </c>
      <c r="F88" s="3">
        <f>SUM(I48:I57)</f>
        <v>16097.487963224999</v>
      </c>
      <c r="G88" s="3">
        <f>AVERAGE(J48:J57)</f>
        <v>1.1361477002879052</v>
      </c>
      <c r="H88" s="5"/>
    </row>
    <row r="89" spans="1:8">
      <c r="A89" t="s">
        <v>82</v>
      </c>
      <c r="B89" s="5">
        <f>MIN(B48:B57)</f>
        <v>15832</v>
      </c>
      <c r="C89" s="3">
        <f>MIN(C48:C57)</f>
        <v>1562.1658406000001</v>
      </c>
      <c r="D89" s="3">
        <f>MIN(D48:D57)</f>
        <v>1399.1836326999996</v>
      </c>
      <c r="E89" s="3">
        <f>MIN(E48:E57)</f>
        <v>1.0591855323709396</v>
      </c>
      <c r="F89" s="3">
        <f>MIN(I48:I57)</f>
        <v>1390.2980561499996</v>
      </c>
      <c r="G89" s="3">
        <f>MIN(J48:J57)</f>
        <v>1.0676182742931621</v>
      </c>
      <c r="H89" s="5"/>
    </row>
    <row r="90" spans="1:8">
      <c r="A90" t="s">
        <v>81</v>
      </c>
      <c r="B90" s="5">
        <f>MAX(B48:B57)</f>
        <v>15903</v>
      </c>
      <c r="C90" s="3">
        <f>MAX(C48:C57)</f>
        <v>2393.0962778000003</v>
      </c>
      <c r="D90" s="3">
        <f>MAX(D48:D57)</f>
        <v>2259.3740233999997</v>
      </c>
      <c r="E90" s="3">
        <f>MAX(E48:E57)</f>
        <v>1.2199370842347765</v>
      </c>
      <c r="F90" s="3">
        <f>MAX(I48:I57)</f>
        <v>2241.5280212249995</v>
      </c>
      <c r="G90" s="3">
        <f>MAX(J48:J57)</f>
        <v>1.2321161524073774</v>
      </c>
      <c r="H90" s="5"/>
    </row>
    <row r="91" spans="1:8">
      <c r="A91" t="s">
        <v>5</v>
      </c>
      <c r="B91" s="5">
        <f>SUM(B2:B59)</f>
        <v>365616</v>
      </c>
      <c r="C91" s="3">
        <f>SUM(C2:C59)</f>
        <v>35041.781674799997</v>
      </c>
      <c r="D91" s="3">
        <f>SUM(D2:D59)</f>
        <v>29647.9252461</v>
      </c>
      <c r="E91" s="3">
        <f>AVERAGE(E2:E59)</f>
        <v>1.3005613426209195</v>
      </c>
      <c r="F91" s="3">
        <f>SUM(I2:I59)</f>
        <v>29239.489597874996</v>
      </c>
      <c r="G91" s="3">
        <f>AVERAGE(J2:J59)</f>
        <v>1.336440087284563</v>
      </c>
      <c r="H91" s="5"/>
    </row>
    <row r="92" spans="1:8">
      <c r="A92" t="s">
        <v>82</v>
      </c>
      <c r="B92" s="5">
        <f>MIN(B2:B59)</f>
        <v>1128</v>
      </c>
      <c r="C92" s="3">
        <f>MIN(C2:C59)</f>
        <v>20.917814299999996</v>
      </c>
      <c r="D92" s="3">
        <f>MIN(D2:D59)</f>
        <v>17.402729799999999</v>
      </c>
      <c r="E92" s="3">
        <f>MIN(E2:E59)</f>
        <v>0.86168234572855684</v>
      </c>
      <c r="F92" s="3">
        <f>MIN(I2:I59)</f>
        <v>16.447089649999999</v>
      </c>
      <c r="G92" s="3">
        <f>MIN(J2:J59)</f>
        <v>0.89311570604889712</v>
      </c>
      <c r="H92" s="5"/>
    </row>
    <row r="93" spans="1:8">
      <c r="A93" t="s">
        <v>81</v>
      </c>
      <c r="B93" s="5">
        <f>MAX(B2:B59)</f>
        <v>22696</v>
      </c>
      <c r="C93" s="3">
        <f>MAX(C2:C59)</f>
        <v>4264.3065421000001</v>
      </c>
      <c r="D93" s="3">
        <f>MAX(D2:D59)</f>
        <v>4138.0026637000001</v>
      </c>
      <c r="E93" s="3">
        <f>MAX(E2:E59)</f>
        <v>2.4847471987747252</v>
      </c>
      <c r="F93" s="3">
        <f>MAX(I2:I59)</f>
        <v>4080.6560952</v>
      </c>
      <c r="G93" s="3">
        <f>MAX(J2:J59)</f>
        <v>2.5513741418649869</v>
      </c>
      <c r="H93" s="5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Ilia Bautista</dc:creator>
  <cp:lastModifiedBy>Ilia Bautista</cp:lastModifiedBy>
  <dcterms:created xsi:type="dcterms:W3CDTF">2015-06-05T18:17:20Z</dcterms:created>
  <dcterms:modified xsi:type="dcterms:W3CDTF">2022-02-10T07:33:23Z</dcterms:modified>
</cp:coreProperties>
</file>