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UAWEi\Desktop\ВУЗ\Автоматизация\Курсач\"/>
    </mc:Choice>
  </mc:AlternateContent>
  <xr:revisionPtr revIDLastSave="0" documentId="13_ncr:1_{6823168B-F30D-4DD9-B892-84B46B61C69A}" xr6:coauthVersionLast="47" xr6:coauthVersionMax="47" xr10:uidLastSave="{00000000-0000-0000-0000-000000000000}"/>
  <bookViews>
    <workbookView xWindow="690" yWindow="890" windowWidth="19370" windowHeight="12650" activeTab="1" xr2:uid="{00000000-000D-0000-FFFF-FFFF00000000}"/>
  </bookViews>
  <sheets>
    <sheet name="ВОР" sheetId="1" r:id="rId1"/>
    <sheet name="Табличный метод" sheetId="2" r:id="rId2"/>
  </sheets>
  <definedNames>
    <definedName name="_xlnm._FilterDatabase" localSheetId="1" hidden="1">'Табличный метод'!$A$3:$K$59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J37" i="1" s="1"/>
  <c r="N37" i="1" s="1"/>
  <c r="D35" i="1"/>
  <c r="G35" i="1" s="1"/>
  <c r="O35" i="1" s="1"/>
  <c r="O34" i="1"/>
  <c r="J34" i="1"/>
  <c r="N34" i="1" s="1"/>
  <c r="G34" i="1"/>
  <c r="D34" i="1"/>
  <c r="D33" i="1"/>
  <c r="J33" i="1" s="1"/>
  <c r="N33" i="1" s="1"/>
  <c r="O32" i="1"/>
  <c r="P32" i="1" s="1"/>
  <c r="J32" i="1"/>
  <c r="N32" i="1" s="1"/>
  <c r="G32" i="1"/>
  <c r="D32" i="1"/>
  <c r="D31" i="1"/>
  <c r="J31" i="1" s="1"/>
  <c r="N31" i="1" s="1"/>
  <c r="O30" i="1"/>
  <c r="P30" i="1" s="1"/>
  <c r="J30" i="1"/>
  <c r="N30" i="1" s="1"/>
  <c r="G30" i="1"/>
  <c r="D30" i="1"/>
  <c r="D29" i="1"/>
  <c r="G29" i="1" s="1"/>
  <c r="O29" i="1" s="1"/>
  <c r="D27" i="1"/>
  <c r="J27" i="1" s="1"/>
  <c r="N27" i="1" s="1"/>
  <c r="O26" i="1"/>
  <c r="J26" i="1"/>
  <c r="N26" i="1" s="1"/>
  <c r="G26" i="1"/>
  <c r="D26" i="1"/>
  <c r="D25" i="1"/>
  <c r="J25" i="1" s="1"/>
  <c r="N25" i="1" s="1"/>
  <c r="O24" i="1"/>
  <c r="J24" i="1"/>
  <c r="N24" i="1" s="1"/>
  <c r="G24" i="1"/>
  <c r="D24" i="1"/>
  <c r="D22" i="1"/>
  <c r="G22" i="1" s="1"/>
  <c r="O22" i="1" s="1"/>
  <c r="D20" i="1"/>
  <c r="D21" i="1" s="1"/>
  <c r="O19" i="1"/>
  <c r="J19" i="1"/>
  <c r="N19" i="1" s="1"/>
  <c r="G19" i="1"/>
  <c r="D19" i="1"/>
  <c r="D18" i="1"/>
  <c r="J18" i="1" s="1"/>
  <c r="N18" i="1" s="1"/>
  <c r="O17" i="1"/>
  <c r="J17" i="1"/>
  <c r="N17" i="1" s="1"/>
  <c r="G17" i="1"/>
  <c r="D17" i="1"/>
  <c r="D16" i="1"/>
  <c r="J16" i="1" s="1"/>
  <c r="N16" i="1" s="1"/>
  <c r="O15" i="1"/>
  <c r="J15" i="1"/>
  <c r="N15" i="1" s="1"/>
  <c r="G15" i="1"/>
  <c r="D15" i="1"/>
  <c r="D14" i="1"/>
  <c r="J14" i="1" s="1"/>
  <c r="N14" i="1" s="1"/>
  <c r="O13" i="1"/>
  <c r="J13" i="1"/>
  <c r="N13" i="1" s="1"/>
  <c r="G13" i="1"/>
  <c r="D13" i="1"/>
  <c r="D12" i="1"/>
  <c r="G12" i="1" s="1"/>
  <c r="O12" i="1" s="1"/>
  <c r="O11" i="1"/>
  <c r="J11" i="1"/>
  <c r="N11" i="1" s="1"/>
  <c r="G11" i="1"/>
  <c r="D11" i="1"/>
  <c r="D10" i="1"/>
  <c r="J10" i="1" s="1"/>
  <c r="N10" i="1" s="1"/>
  <c r="O9" i="1"/>
  <c r="J9" i="1"/>
  <c r="N9" i="1" s="1"/>
  <c r="G9" i="1"/>
  <c r="D9" i="1"/>
  <c r="D7" i="1"/>
  <c r="G7" i="1" s="1"/>
  <c r="O7" i="1" s="1"/>
  <c r="O6" i="1"/>
  <c r="J6" i="1"/>
  <c r="N6" i="1" s="1"/>
  <c r="G6" i="1"/>
  <c r="D6" i="1"/>
  <c r="D5" i="1"/>
  <c r="G5" i="1" s="1"/>
  <c r="P17" i="1" l="1"/>
  <c r="P13" i="1"/>
  <c r="P6" i="1"/>
  <c r="P24" i="1"/>
  <c r="P26" i="1"/>
  <c r="P19" i="1"/>
  <c r="P9" i="1"/>
  <c r="J21" i="1"/>
  <c r="N21" i="1" s="1"/>
  <c r="G21" i="1"/>
  <c r="O21" i="1" s="1"/>
  <c r="P21" i="1" s="1"/>
  <c r="O5" i="1"/>
  <c r="P15" i="1"/>
  <c r="P34" i="1"/>
  <c r="P29" i="1"/>
  <c r="P11" i="1"/>
  <c r="G10" i="1"/>
  <c r="O10" i="1" s="1"/>
  <c r="P10" i="1" s="1"/>
  <c r="G16" i="1"/>
  <c r="O16" i="1" s="1"/>
  <c r="P16" i="1" s="1"/>
  <c r="G25" i="1"/>
  <c r="O25" i="1" s="1"/>
  <c r="P25" i="1" s="1"/>
  <c r="G31" i="1"/>
  <c r="O31" i="1" s="1"/>
  <c r="P31" i="1" s="1"/>
  <c r="G37" i="1"/>
  <c r="O37" i="1" s="1"/>
  <c r="P37" i="1" s="1"/>
  <c r="J7" i="1"/>
  <c r="N7" i="1" s="1"/>
  <c r="P7" i="1" s="1"/>
  <c r="J22" i="1"/>
  <c r="N22" i="1" s="1"/>
  <c r="P22" i="1" s="1"/>
  <c r="J29" i="1"/>
  <c r="N29" i="1" s="1"/>
  <c r="J35" i="1"/>
  <c r="N35" i="1" s="1"/>
  <c r="P35" i="1" s="1"/>
  <c r="G14" i="1"/>
  <c r="O14" i="1" s="1"/>
  <c r="P14" i="1" s="1"/>
  <c r="G20" i="1"/>
  <c r="O20" i="1" s="1"/>
  <c r="G27" i="1"/>
  <c r="O27" i="1" s="1"/>
  <c r="P27" i="1" s="1"/>
  <c r="G33" i="1"/>
  <c r="O33" i="1" s="1"/>
  <c r="P33" i="1" s="1"/>
  <c r="J5" i="1"/>
  <c r="J20" i="1"/>
  <c r="N20" i="1" s="1"/>
  <c r="D28" i="1"/>
  <c r="D36" i="1"/>
  <c r="G18" i="1"/>
  <c r="O18" i="1" s="1"/>
  <c r="P18" i="1" s="1"/>
  <c r="J12" i="1"/>
  <c r="N12" i="1" s="1"/>
  <c r="P12" i="1" s="1"/>
  <c r="J36" i="1" l="1"/>
  <c r="N36" i="1" s="1"/>
  <c r="G36" i="1"/>
  <c r="O36" i="1" s="1"/>
  <c r="P36" i="1" s="1"/>
  <c r="N5" i="1"/>
  <c r="P5" i="1" s="1"/>
  <c r="P20" i="1"/>
  <c r="J28" i="1"/>
  <c r="N28" i="1" s="1"/>
  <c r="G28" i="1"/>
  <c r="J40" i="1" l="1"/>
  <c r="G50" i="1" s="1"/>
  <c r="O28" i="1"/>
  <c r="P28" i="1" s="1"/>
  <c r="P40" i="1" s="1"/>
  <c r="G40" i="1"/>
  <c r="F50" i="1" s="1"/>
  <c r="F53" i="1" l="1"/>
  <c r="L53" i="1" s="1"/>
  <c r="F60" i="1"/>
  <c r="L60" i="1" s="1"/>
  <c r="F56" i="1"/>
  <c r="L56" i="1" s="1"/>
  <c r="F55" i="1"/>
  <c r="L55" i="1" s="1"/>
  <c r="F54" i="1"/>
  <c r="L54" i="1" s="1"/>
  <c r="F51" i="1"/>
  <c r="L51" i="1" s="1"/>
  <c r="F58" i="1"/>
  <c r="L58" i="1" s="1"/>
  <c r="F57" i="1"/>
  <c r="L57" i="1" s="1"/>
  <c r="F52" i="1"/>
  <c r="L52" i="1" s="1"/>
  <c r="F59" i="1"/>
  <c r="L59" i="1" s="1"/>
  <c r="G60" i="1"/>
  <c r="K60" i="1" s="1"/>
  <c r="M60" i="1" s="1"/>
  <c r="G55" i="1"/>
  <c r="K55" i="1" s="1"/>
  <c r="M55" i="1" s="1"/>
  <c r="G58" i="1"/>
  <c r="K58" i="1" s="1"/>
  <c r="G57" i="1"/>
  <c r="K57" i="1" s="1"/>
  <c r="G56" i="1"/>
  <c r="K56" i="1" s="1"/>
  <c r="M56" i="1" s="1"/>
  <c r="G51" i="1"/>
  <c r="K51" i="1" s="1"/>
  <c r="M51" i="1" s="1"/>
  <c r="G52" i="1"/>
  <c r="K52" i="1" s="1"/>
  <c r="G59" i="1"/>
  <c r="K59" i="1" s="1"/>
  <c r="G54" i="1"/>
  <c r="K54" i="1" s="1"/>
  <c r="G53" i="1"/>
  <c r="K53" i="1" s="1"/>
  <c r="M53" i="1" s="1"/>
  <c r="M59" i="1" l="1"/>
  <c r="M54" i="1"/>
  <c r="M57" i="1"/>
  <c r="M52" i="1"/>
  <c r="M62" i="1" s="1"/>
  <c r="M64" i="1" s="1"/>
  <c r="M58" i="1"/>
  <c r="F3" i="2" l="1"/>
  <c r="K15" i="2"/>
  <c r="K17" i="2"/>
  <c r="K19" i="2"/>
  <c r="K21" i="2"/>
  <c r="K23" i="2"/>
  <c r="K26" i="2"/>
  <c r="K35" i="2"/>
  <c r="K40" i="2"/>
  <c r="K42" i="2"/>
  <c r="K55" i="2"/>
  <c r="J15" i="2"/>
  <c r="J17" i="2"/>
  <c r="J19" i="2"/>
  <c r="J21" i="2"/>
  <c r="J23" i="2"/>
  <c r="J26" i="2"/>
  <c r="J35" i="2"/>
  <c r="J40" i="2"/>
  <c r="J42" i="2"/>
  <c r="J55" i="2"/>
  <c r="G3" i="2" l="1"/>
  <c r="F5" i="2" s="1"/>
  <c r="K3" i="2" l="1"/>
  <c r="F4" i="2"/>
  <c r="G5" i="2" l="1"/>
  <c r="G4" i="2"/>
  <c r="F6" i="2" l="1"/>
  <c r="G6" i="2" s="1"/>
  <c r="K4" i="2"/>
  <c r="F7" i="2" l="1"/>
  <c r="G7" i="2" s="1"/>
  <c r="K6" i="2"/>
  <c r="K7" i="2" l="1"/>
  <c r="F8" i="2"/>
  <c r="G8" i="2" s="1"/>
  <c r="F10" i="2" s="1"/>
  <c r="G10" i="2" s="1"/>
  <c r="F9" i="2" l="1"/>
  <c r="G9" i="2" s="1"/>
  <c r="F11" i="2"/>
  <c r="G11" i="2" s="1"/>
  <c r="K11" i="2" s="1"/>
  <c r="K8" i="2"/>
  <c r="F12" i="2" l="1"/>
  <c r="F13" i="2"/>
  <c r="G13" i="2" l="1"/>
  <c r="K13" i="2" s="1"/>
  <c r="G12" i="2"/>
  <c r="F14" i="2" l="1"/>
  <c r="F15" i="2"/>
  <c r="G14" i="2" l="1"/>
  <c r="K14" i="2" s="1"/>
  <c r="G15" i="2"/>
  <c r="F16" i="2" l="1"/>
  <c r="F17" i="2"/>
  <c r="G16" i="2" l="1"/>
  <c r="K16" i="2" s="1"/>
  <c r="G17" i="2"/>
  <c r="K12" i="2" l="1"/>
  <c r="F19" i="2"/>
  <c r="F18" i="2"/>
  <c r="G18" i="2" l="1"/>
  <c r="K18" i="2" s="1"/>
  <c r="G19" i="2"/>
  <c r="F20" i="2" l="1"/>
  <c r="F21" i="2"/>
  <c r="G21" i="2" l="1"/>
  <c r="G20" i="2"/>
  <c r="F22" i="2" l="1"/>
  <c r="G22" i="2" s="1"/>
  <c r="K22" i="2" s="1"/>
  <c r="K20" i="2"/>
  <c r="F23" i="2" l="1"/>
  <c r="G23" i="2" s="1"/>
  <c r="F25" i="2" s="1"/>
  <c r="G25" i="2" s="1"/>
  <c r="F24" i="2"/>
  <c r="G24" i="2" s="1"/>
  <c r="K24" i="2" l="1"/>
  <c r="F27" i="2"/>
  <c r="G27" i="2" s="1"/>
  <c r="K27" i="2" s="1"/>
  <c r="F26" i="2"/>
  <c r="G26" i="2" s="1"/>
  <c r="F28" i="2" l="1"/>
  <c r="G28" i="2" s="1"/>
  <c r="K28" i="2" s="1"/>
  <c r="F29" i="2" l="1"/>
  <c r="G29" i="2" s="1"/>
  <c r="F30" i="2" l="1"/>
  <c r="G30" i="2" s="1"/>
  <c r="K30" i="2" s="1"/>
  <c r="K29" i="2"/>
  <c r="K25" i="2"/>
  <c r="J12" i="2" l="1"/>
  <c r="J25" i="2"/>
  <c r="F31" i="2"/>
  <c r="G31" i="2" s="1"/>
  <c r="K31" i="2" l="1"/>
  <c r="F32" i="2"/>
  <c r="G32" i="2" s="1"/>
  <c r="K32" i="2" l="1"/>
  <c r="F33" i="2"/>
  <c r="G33" i="2" s="1"/>
  <c r="F34" i="2" l="1"/>
  <c r="G34" i="2" s="1"/>
  <c r="K33" i="2"/>
  <c r="F35" i="2"/>
  <c r="G35" i="2" s="1"/>
  <c r="K9" i="2" s="1"/>
  <c r="F36" i="2" l="1"/>
  <c r="G36" i="2" s="1"/>
  <c r="K36" i="2" s="1"/>
  <c r="F37" i="2"/>
  <c r="G37" i="2" s="1"/>
  <c r="K34" i="2"/>
  <c r="K10" i="2"/>
  <c r="F38" i="2"/>
  <c r="G38" i="2" s="1"/>
  <c r="F39" i="2" l="1"/>
  <c r="G39" i="2" s="1"/>
  <c r="F40" i="2" s="1"/>
  <c r="G40" i="2" s="1"/>
  <c r="F41" i="2" l="1"/>
  <c r="G41" i="2" s="1"/>
  <c r="F42" i="2"/>
  <c r="G42" i="2" s="1"/>
  <c r="K39" i="2"/>
  <c r="K41" i="2" l="1"/>
  <c r="F43" i="2"/>
  <c r="G43" i="2" s="1"/>
  <c r="K43" i="2" s="1"/>
  <c r="F44" i="2"/>
  <c r="G44" i="2" s="1"/>
  <c r="K44" i="2" s="1"/>
  <c r="F45" i="2" l="1"/>
  <c r="G45" i="2" s="1"/>
  <c r="F47" i="2" s="1"/>
  <c r="G47" i="2" s="1"/>
  <c r="F48" i="2"/>
  <c r="G48" i="2" s="1"/>
  <c r="F46" i="2"/>
  <c r="G46" i="2" s="1"/>
  <c r="F55" i="2"/>
  <c r="G55" i="2" s="1"/>
  <c r="K46" i="2"/>
  <c r="K48" i="2" l="1"/>
  <c r="F49" i="2"/>
  <c r="G49" i="2" s="1"/>
  <c r="F50" i="2" s="1"/>
  <c r="G50" i="2" s="1"/>
  <c r="K50" i="2" s="1"/>
  <c r="F51" i="2" l="1"/>
  <c r="G51" i="2" s="1"/>
  <c r="F52" i="2" s="1"/>
  <c r="G52" i="2" s="1"/>
  <c r="K52" i="2" s="1"/>
  <c r="K49" i="2"/>
  <c r="K51" i="2" l="1"/>
  <c r="F53" i="2"/>
  <c r="G53" i="2" s="1"/>
  <c r="F54" i="2" l="1"/>
  <c r="G54" i="2" s="1"/>
  <c r="K38" i="2" s="1"/>
  <c r="K47" i="2"/>
  <c r="K53" i="2"/>
  <c r="K37" i="2"/>
  <c r="K54" i="2" l="1"/>
  <c r="K45" i="2" l="1"/>
  <c r="F56" i="2"/>
  <c r="G56" i="2" s="1"/>
  <c r="K56" i="2" l="1"/>
  <c r="F57" i="2"/>
  <c r="G57" i="2" s="1"/>
  <c r="F58" i="2" l="1"/>
  <c r="G58" i="2" s="1"/>
  <c r="K57" i="2"/>
  <c r="K5" i="2" l="1"/>
  <c r="F59" i="2"/>
  <c r="G59" i="2" s="1"/>
  <c r="K58" i="2"/>
  <c r="G62" i="2" l="1"/>
  <c r="K59" i="2"/>
  <c r="I59" i="2"/>
  <c r="J59" i="2" s="1"/>
  <c r="H59" i="2" l="1"/>
  <c r="I58" i="2" s="1"/>
  <c r="H58" i="2" l="1"/>
  <c r="I57" i="2" s="1"/>
  <c r="J58" i="2"/>
  <c r="J57" i="2" l="1"/>
  <c r="H57" i="2"/>
  <c r="I56" i="2" s="1"/>
  <c r="H56" i="2" l="1"/>
  <c r="J56" i="2"/>
  <c r="I55" i="2" l="1"/>
  <c r="H55" i="2" s="1"/>
  <c r="I37" i="2" s="1"/>
  <c r="I5" i="2" l="1"/>
  <c r="H5" i="2" s="1"/>
  <c r="J5" i="2" l="1"/>
  <c r="I54" i="2" l="1"/>
  <c r="H54" i="2" l="1"/>
  <c r="I53" i="2" s="1"/>
  <c r="J53" i="2" s="1"/>
  <c r="J54" i="2"/>
  <c r="H53" i="2" l="1"/>
  <c r="I52" i="2"/>
  <c r="H52" i="2" l="1"/>
  <c r="I51" i="2" s="1"/>
  <c r="H51" i="2" s="1"/>
  <c r="J52" i="2"/>
  <c r="J51" i="2" l="1"/>
  <c r="I50" i="2"/>
  <c r="H50" i="2" l="1"/>
  <c r="J50" i="2"/>
  <c r="I46" i="2"/>
  <c r="H46" i="2" s="1"/>
  <c r="I49" i="2"/>
  <c r="J46" i="2"/>
  <c r="I48" i="2" l="1"/>
  <c r="H49" i="2"/>
  <c r="I47" i="2" s="1"/>
  <c r="J49" i="2"/>
  <c r="I44" i="2"/>
  <c r="J47" i="2" l="1"/>
  <c r="H47" i="2"/>
  <c r="I45" i="2" s="1"/>
  <c r="H48" i="2"/>
  <c r="J48" i="2"/>
  <c r="H44" i="2"/>
  <c r="J44" i="2"/>
  <c r="J45" i="2" l="1"/>
  <c r="H45" i="2"/>
  <c r="I43" i="2" s="1"/>
  <c r="I42" i="2"/>
  <c r="H42" i="2" s="1"/>
  <c r="H43" i="2" l="1"/>
  <c r="I41" i="2" s="1"/>
  <c r="J41" i="2" s="1"/>
  <c r="J43" i="2"/>
  <c r="H41" i="2" l="1"/>
  <c r="I40" i="2"/>
  <c r="H40" i="2" s="1"/>
  <c r="I39" i="2" s="1"/>
  <c r="H39" i="2" l="1"/>
  <c r="I38" i="2" s="1"/>
  <c r="J39" i="2"/>
  <c r="H38" i="2" l="1"/>
  <c r="H37" i="2" s="1"/>
  <c r="I36" i="2" s="1"/>
  <c r="J38" i="2"/>
  <c r="J37" i="2" l="1"/>
  <c r="H36" i="2"/>
  <c r="I35" i="2" s="1"/>
  <c r="H35" i="2" s="1"/>
  <c r="I9" i="2" s="1"/>
  <c r="J36" i="2"/>
  <c r="I10" i="2"/>
  <c r="I34" i="2"/>
  <c r="H9" i="2" l="1"/>
  <c r="H34" i="2"/>
  <c r="J34" i="2"/>
  <c r="J10" i="2"/>
  <c r="H10" i="2"/>
  <c r="J9" i="2" l="1"/>
  <c r="I26" i="2"/>
  <c r="H26" i="2" s="1"/>
  <c r="I24" i="2" s="1"/>
  <c r="I33" i="2"/>
  <c r="J33" i="2" l="1"/>
  <c r="H33" i="2"/>
  <c r="H24" i="2"/>
  <c r="J24" i="2"/>
  <c r="I25" i="2" l="1"/>
  <c r="H25" i="2" s="1"/>
  <c r="I22" i="2" s="1"/>
  <c r="I32" i="2"/>
  <c r="H32" i="2" l="1"/>
  <c r="J32" i="2"/>
  <c r="I23" i="2"/>
  <c r="H23" i="2" s="1"/>
  <c r="I31" i="2"/>
  <c r="J22" i="2"/>
  <c r="H22" i="2"/>
  <c r="I20" i="2" l="1"/>
  <c r="H31" i="2"/>
  <c r="J31" i="2"/>
  <c r="I30" i="2" l="1"/>
  <c r="I21" i="2"/>
  <c r="H21" i="2" s="1"/>
  <c r="H20" i="2"/>
  <c r="J20" i="2"/>
  <c r="H30" i="2" l="1"/>
  <c r="I19" i="2" s="1"/>
  <c r="H19" i="2" s="1"/>
  <c r="J30" i="2"/>
  <c r="I18" i="2"/>
  <c r="I29" i="2"/>
  <c r="H29" i="2" l="1"/>
  <c r="I28" i="2" s="1"/>
  <c r="J29" i="2"/>
  <c r="I17" i="2"/>
  <c r="H17" i="2" s="1"/>
  <c r="J18" i="2"/>
  <c r="H18" i="2"/>
  <c r="I16" i="2" s="1"/>
  <c r="H16" i="2" l="1"/>
  <c r="I14" i="2" s="1"/>
  <c r="J16" i="2"/>
  <c r="J28" i="2"/>
  <c r="H28" i="2"/>
  <c r="I27" i="2" s="1"/>
  <c r="H27" i="2" l="1"/>
  <c r="J27" i="2"/>
  <c r="I15" i="2"/>
  <c r="H15" i="2" s="1"/>
  <c r="I12" i="2"/>
  <c r="H12" i="2" s="1"/>
  <c r="J14" i="2"/>
  <c r="H14" i="2"/>
  <c r="I13" i="2" l="1"/>
  <c r="J13" i="2" l="1"/>
  <c r="H13" i="2"/>
  <c r="I11" i="2" s="1"/>
  <c r="H11" i="2" l="1"/>
  <c r="I8" i="2" s="1"/>
  <c r="J11" i="2"/>
  <c r="J8" i="2" l="1"/>
  <c r="H8" i="2"/>
  <c r="I7" i="2" s="1"/>
  <c r="H7" i="2" l="1"/>
  <c r="I6" i="2" s="1"/>
  <c r="J7" i="2"/>
  <c r="J6" i="2" l="1"/>
  <c r="H6" i="2"/>
  <c r="I4" i="2" s="1"/>
  <c r="H4" i="2" l="1"/>
  <c r="I3" i="2" s="1"/>
  <c r="J4" i="2"/>
  <c r="J3" i="2" l="1"/>
  <c r="H3" i="2" l="1"/>
</calcChain>
</file>

<file path=xl/sharedStrings.xml><?xml version="1.0" encoding="utf-8"?>
<sst xmlns="http://schemas.openxmlformats.org/spreadsheetml/2006/main" count="318" uniqueCount="151">
  <si>
    <t>№</t>
  </si>
  <si>
    <t>Наименование работ</t>
  </si>
  <si>
    <t>Объем работ</t>
  </si>
  <si>
    <t>кол-во</t>
  </si>
  <si>
    <t>Затраты труда</t>
  </si>
  <si>
    <t>норм. чел.ч.</t>
  </si>
  <si>
    <t>Q всего чел.ч.</t>
  </si>
  <si>
    <t>Затраты маш. вр.</t>
  </si>
  <si>
    <t>Машина</t>
  </si>
  <si>
    <t>Число смен</t>
  </si>
  <si>
    <t>Число рабочих</t>
  </si>
  <si>
    <t>Состав бригады чел.</t>
  </si>
  <si>
    <t>Число машин</t>
  </si>
  <si>
    <t>1000 м2</t>
  </si>
  <si>
    <t>100 м3</t>
  </si>
  <si>
    <t>100 шт</t>
  </si>
  <si>
    <t>100 м2</t>
  </si>
  <si>
    <t>Продолж. мех. работ</t>
  </si>
  <si>
    <t>-</t>
  </si>
  <si>
    <t>Озеленение</t>
  </si>
  <si>
    <t>Сантехнические работы
(1-я стадия)</t>
  </si>
  <si>
    <t>Сантехнические работы
(2-я стадия)</t>
  </si>
  <si>
    <t>Электромонтажные работы
(1-я стадия)</t>
  </si>
  <si>
    <t>Электромонтажные работы
(2-я стадия)</t>
  </si>
  <si>
    <t>Подготовительные
работы</t>
  </si>
  <si>
    <t>Дороги, подъезды
тротуары</t>
  </si>
  <si>
    <t>Прочие и неучтенные
общестроительные работы</t>
  </si>
  <si>
    <t>Пусконаладочные
работы</t>
  </si>
  <si>
    <t>Работа</t>
  </si>
  <si>
    <t>Сроки работы</t>
  </si>
  <si>
    <t>Резервы</t>
  </si>
  <si>
    <t>Tрн</t>
  </si>
  <si>
    <t>Тро</t>
  </si>
  <si>
    <t>Тпн</t>
  </si>
  <si>
    <t>Тпо</t>
  </si>
  <si>
    <t>Ro</t>
  </si>
  <si>
    <t>Rч</t>
  </si>
  <si>
    <t>Продолжительность работы</t>
  </si>
  <si>
    <t>Планировка площадей</t>
  </si>
  <si>
    <t>Устройство ленточных фундаментов</t>
  </si>
  <si>
    <t>Монтаж оборудования</t>
  </si>
  <si>
    <t>Ввод в экспулатацию</t>
  </si>
  <si>
    <t>мес</t>
  </si>
  <si>
    <t>Откуда</t>
  </si>
  <si>
    <t>Куда</t>
  </si>
  <si>
    <t>Код начальных событий
предшествующих работ</t>
  </si>
  <si>
    <t>8, 13</t>
  </si>
  <si>
    <t>9, 15</t>
  </si>
  <si>
    <t>10, 17</t>
  </si>
  <si>
    <t>11, 19</t>
  </si>
  <si>
    <t>12, 21</t>
  </si>
  <si>
    <t>17, 26</t>
  </si>
  <si>
    <t>23, 28</t>
  </si>
  <si>
    <t>5, 30, 29</t>
  </si>
  <si>
    <t>31,76,75</t>
  </si>
  <si>
    <t>2, 78</t>
  </si>
  <si>
    <t>Разработка грунта</t>
  </si>
  <si>
    <t>6</t>
  </si>
  <si>
    <t>Устройство стен бетонных до 3 м</t>
  </si>
  <si>
    <t>Устройство жб стен и перегородок высотой 6м/ 300мм</t>
  </si>
  <si>
    <t>Укладка плит перекрытия</t>
  </si>
  <si>
    <t>Устройство жб стен и перегородок высотой 6м/ 500мм</t>
  </si>
  <si>
    <t>Кладка перегородок из кирпича</t>
  </si>
  <si>
    <t>Устройство перегородок из гипсокартона</t>
  </si>
  <si>
    <t>Укладка перемычек</t>
  </si>
  <si>
    <t>Устройство лестник и площадок</t>
  </si>
  <si>
    <t>12</t>
  </si>
  <si>
    <t>Устройство кровель плоских</t>
  </si>
  <si>
    <t>13</t>
  </si>
  <si>
    <t>14</t>
  </si>
  <si>
    <t>18</t>
  </si>
  <si>
    <t>19</t>
  </si>
  <si>
    <t>20</t>
  </si>
  <si>
    <t>21</t>
  </si>
  <si>
    <t>Установка дверных блоков</t>
  </si>
  <si>
    <t>24</t>
  </si>
  <si>
    <t>Монтаж оконных блоков</t>
  </si>
  <si>
    <t>25</t>
  </si>
  <si>
    <t>26</t>
  </si>
  <si>
    <t>Остекленение оконным стеклом окон</t>
  </si>
  <si>
    <t>Устройство покрытия из ленолиума</t>
  </si>
  <si>
    <t>27</t>
  </si>
  <si>
    <t>28</t>
  </si>
  <si>
    <t>Устройство покрытий мозаичных</t>
  </si>
  <si>
    <t>30</t>
  </si>
  <si>
    <t>31</t>
  </si>
  <si>
    <t>32</t>
  </si>
  <si>
    <t>33</t>
  </si>
  <si>
    <t>36</t>
  </si>
  <si>
    <t>Устройство покрытия из паркета</t>
  </si>
  <si>
    <t>Устройство покрытия из плиток</t>
  </si>
  <si>
    <t>29</t>
  </si>
  <si>
    <t>Обоснование (ГЭСН)</t>
  </si>
  <si>
    <t>Числ. Рабочих</t>
  </si>
  <si>
    <t>Продолжит. Мех. работ</t>
  </si>
  <si>
    <t>Продолжит. НеМех. работ</t>
  </si>
  <si>
    <t>Продолжит. Раб. дн.</t>
  </si>
  <si>
    <t>ед. изм</t>
  </si>
  <si>
    <t>Норм. маш. ч.</t>
  </si>
  <si>
    <t>Q всего маш. см</t>
  </si>
  <si>
    <t>01-02-027-03</t>
  </si>
  <si>
    <t>Бульдозеры</t>
  </si>
  <si>
    <t>машинисты</t>
  </si>
  <si>
    <t>1000 м3</t>
  </si>
  <si>
    <t>01-01-008-03</t>
  </si>
  <si>
    <t>Экскаваторы</t>
  </si>
  <si>
    <t>06-01-001-20</t>
  </si>
  <si>
    <t>Краны </t>
  </si>
  <si>
    <t>Рабочие-строители 3, 4 разряда; машинисты</t>
  </si>
  <si>
    <t>1 захватка</t>
  </si>
  <si>
    <t xml:space="preserve">07-01-006-06 </t>
  </si>
  <si>
    <t>06-01-031-05</t>
  </si>
  <si>
    <t>рабочих-строителей Разряд 3,2</t>
  </si>
  <si>
    <t>06-01-031-14</t>
  </si>
  <si>
    <t>06-01-031-15</t>
  </si>
  <si>
    <t>08-02-002-04</t>
  </si>
  <si>
    <t>рабочих-строителей Разряд 3</t>
  </si>
  <si>
    <t>10-05-001-02</t>
  </si>
  <si>
    <t>Шуруповерт</t>
  </si>
  <si>
    <t>рабочих-строителей Разряд 3, 5</t>
  </si>
  <si>
    <t>07-01-021-01</t>
  </si>
  <si>
    <t>12-01-002-07</t>
  </si>
  <si>
    <t>Котлы битумные</t>
  </si>
  <si>
    <t>рабочих-строителей Разряд 3,8</t>
  </si>
  <si>
    <t>29-01-216-01</t>
  </si>
  <si>
    <t>Пневмобетоноукладчики </t>
  </si>
  <si>
    <t>рабочих-строителей Разряд 4,5</t>
  </si>
  <si>
    <t>11-01-036-01</t>
  </si>
  <si>
    <t>Автомобили бортовые</t>
  </si>
  <si>
    <t>рабочих-строителей Разряд 2,7</t>
  </si>
  <si>
    <t>11-01-017-02</t>
  </si>
  <si>
    <t>Вибратор поверхностный</t>
  </si>
  <si>
    <t>рабочих-строителей Разряд 3,4</t>
  </si>
  <si>
    <t>09-04-009-04</t>
  </si>
  <si>
    <t>рабочих-строителей Разряд 4,2</t>
  </si>
  <si>
    <t>15-05-001-04</t>
  </si>
  <si>
    <t xml:space="preserve">10-04-013-01 </t>
  </si>
  <si>
    <t>2 захватка</t>
  </si>
  <si>
    <t>11-01-034-03</t>
  </si>
  <si>
    <t>Машина паркетно-шлифовальная</t>
  </si>
  <si>
    <t>11-01-027-03</t>
  </si>
  <si>
    <t>Подъемники</t>
  </si>
  <si>
    <t>Трудоёмкость</t>
  </si>
  <si>
    <t>Затраты маш.вр.</t>
  </si>
  <si>
    <t>Продолж. немехан. работ</t>
  </si>
  <si>
    <t>Продолж. раб. дн.</t>
  </si>
  <si>
    <t>Для жилых и общественных зданий</t>
  </si>
  <si>
    <t>Q Всего чел. ч.</t>
  </si>
  <si>
    <t>Q Всего маш. см.</t>
  </si>
  <si>
    <t>Основные общественные работы</t>
  </si>
  <si>
    <t>Подготовительные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</si>
</sst>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212529"/>
      <name val="PT Sans"/>
      <family val="2"/>
      <charset val="204"/>
    </font>
    <font>
      <b/>
      <sz val="16"/>
      <color theme="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8" fillId="4" borderId="0" applyNumberFormat="0" applyBorder="0" applyAlignment="0" applyProtection="0"/>
    <xf numFmtId="0" fontId="11" fillId="0" borderId="0"/>
  </cellStyleXfs>
  <cellXfs count="110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15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" fontId="5" fillId="0" borderId="11" xfId="0" applyNumberFormat="1" applyFont="1" applyFill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" fontId="5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6" fillId="0" borderId="8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textRotation="90" wrapText="1"/>
    </xf>
    <xf numFmtId="2" fontId="12" fillId="0" borderId="1" xfId="3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" fontId="13" fillId="0" borderId="1" xfId="3" applyNumberFormat="1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2" fontId="13" fillId="0" borderId="1" xfId="3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2" fontId="13" fillId="5" borderId="1" xfId="3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2" fontId="19" fillId="3" borderId="0" xfId="0" applyNumberFormat="1" applyFont="1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5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2" fontId="20" fillId="3" borderId="0" xfId="2" applyNumberFormat="1" applyFont="1" applyFill="1" applyAlignment="1">
      <alignment horizontal="center"/>
    </xf>
  </cellXfs>
  <cellStyles count="4">
    <cellStyle name="Денежный" xfId="1" builtinId="4"/>
    <cellStyle name="Обычный" xfId="0" builtinId="0"/>
    <cellStyle name="Обычный 2" xfId="3" xr:uid="{82291A98-9539-4F60-ADC8-258AA118CC2F}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48106</xdr:colOff>
      <xdr:row>2</xdr:row>
      <xdr:rowOff>9621</xdr:rowOff>
    </xdr:from>
    <xdr:to>
      <xdr:col>28</xdr:col>
      <xdr:colOff>538788</xdr:colOff>
      <xdr:row>21</xdr:row>
      <xdr:rowOff>249217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42C4CF6-3AC3-42A8-8F48-686D3C034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0151" y="740833"/>
          <a:ext cx="9582728" cy="5677643"/>
        </a:xfrm>
        <a:prstGeom prst="rect">
          <a:avLst/>
        </a:prstGeom>
      </xdr:spPr>
    </xdr:pic>
    <xdr:clientData/>
  </xdr:twoCellAnchor>
  <xdr:twoCellAnchor editAs="oneCell">
    <xdr:from>
      <xdr:col>11</xdr:col>
      <xdr:colOff>294794</xdr:colOff>
      <xdr:row>32</xdr:row>
      <xdr:rowOff>273243</xdr:rowOff>
    </xdr:from>
    <xdr:to>
      <xdr:col>28</xdr:col>
      <xdr:colOff>96441</xdr:colOff>
      <xdr:row>55</xdr:row>
      <xdr:rowOff>15751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44396D7-EB47-4D77-ABDC-4DE267F9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5527" y="9611976"/>
          <a:ext cx="9241981" cy="5597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zoomScale="42" zoomScaleNormal="70" workbookViewId="0">
      <selection activeCell="B13" sqref="B13"/>
    </sheetView>
  </sheetViews>
  <sheetFormatPr defaultRowHeight="14.5" x14ac:dyDescent="0.35"/>
  <cols>
    <col min="1" max="1" width="6.90625" customWidth="1"/>
    <col min="2" max="2" width="86.453125" customWidth="1"/>
    <col min="4" max="4" width="12.54296875" bestFit="1" customWidth="1"/>
    <col min="5" max="5" width="17.7265625" customWidth="1"/>
    <col min="7" max="7" width="15.90625" customWidth="1"/>
    <col min="8" max="8" width="19.1796875" customWidth="1"/>
    <col min="10" max="10" width="9.6328125" bestFit="1" customWidth="1"/>
    <col min="17" max="17" width="24.453125" customWidth="1"/>
  </cols>
  <sheetData>
    <row r="1" spans="1:17" ht="15" customHeight="1" x14ac:dyDescent="0.35">
      <c r="A1" s="61" t="s">
        <v>0</v>
      </c>
      <c r="B1" s="61" t="s">
        <v>1</v>
      </c>
      <c r="C1" s="61" t="s">
        <v>2</v>
      </c>
      <c r="D1" s="61"/>
      <c r="E1" s="62" t="s">
        <v>92</v>
      </c>
      <c r="F1" s="61" t="s">
        <v>4</v>
      </c>
      <c r="G1" s="61"/>
      <c r="H1" s="61" t="s">
        <v>7</v>
      </c>
      <c r="I1" s="61"/>
      <c r="J1" s="61"/>
      <c r="K1" s="63" t="s">
        <v>93</v>
      </c>
      <c r="L1" s="63" t="s">
        <v>12</v>
      </c>
      <c r="M1" s="63" t="s">
        <v>9</v>
      </c>
      <c r="N1" s="62" t="s">
        <v>94</v>
      </c>
      <c r="O1" s="62" t="s">
        <v>95</v>
      </c>
      <c r="P1" s="62" t="s">
        <v>96</v>
      </c>
      <c r="Q1" s="64" t="s">
        <v>11</v>
      </c>
    </row>
    <row r="2" spans="1:17" ht="53.5" x14ac:dyDescent="0.35">
      <c r="A2" s="61"/>
      <c r="B2" s="61"/>
      <c r="C2" s="65" t="s">
        <v>97</v>
      </c>
      <c r="D2" s="65" t="s">
        <v>3</v>
      </c>
      <c r="E2" s="62"/>
      <c r="F2" s="66" t="s">
        <v>5</v>
      </c>
      <c r="G2" s="66" t="s">
        <v>6</v>
      </c>
      <c r="H2" s="65" t="s">
        <v>8</v>
      </c>
      <c r="I2" s="66" t="s">
        <v>98</v>
      </c>
      <c r="J2" s="66" t="s">
        <v>99</v>
      </c>
      <c r="K2" s="63"/>
      <c r="L2" s="63"/>
      <c r="M2" s="63"/>
      <c r="N2" s="62"/>
      <c r="O2" s="62"/>
      <c r="P2" s="62"/>
      <c r="Q2" s="64"/>
    </row>
    <row r="3" spans="1:17" ht="15.5" x14ac:dyDescent="0.35">
      <c r="A3" s="67">
        <v>1</v>
      </c>
      <c r="B3" s="67">
        <v>2</v>
      </c>
      <c r="C3" s="67">
        <v>3</v>
      </c>
      <c r="D3" s="67">
        <v>4</v>
      </c>
      <c r="E3" s="67">
        <v>5</v>
      </c>
      <c r="F3" s="67">
        <v>6</v>
      </c>
      <c r="G3" s="67">
        <v>7</v>
      </c>
      <c r="H3" s="67">
        <v>8</v>
      </c>
      <c r="I3" s="67">
        <v>9</v>
      </c>
      <c r="J3" s="67">
        <v>10</v>
      </c>
      <c r="K3" s="67">
        <v>11</v>
      </c>
      <c r="L3" s="67">
        <v>12</v>
      </c>
      <c r="M3" s="67">
        <v>13</v>
      </c>
      <c r="N3" s="67">
        <v>14</v>
      </c>
      <c r="O3" s="67">
        <v>15</v>
      </c>
      <c r="P3" s="67">
        <v>16</v>
      </c>
      <c r="Q3" s="68">
        <v>17</v>
      </c>
    </row>
    <row r="4" spans="1:17" ht="18" x14ac:dyDescent="0.3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ht="18" x14ac:dyDescent="0.35">
      <c r="A5" s="70">
        <v>1</v>
      </c>
      <c r="B5" s="71" t="s">
        <v>38</v>
      </c>
      <c r="C5" s="72" t="s">
        <v>13</v>
      </c>
      <c r="D5" s="73">
        <f>1239/1000</f>
        <v>1.2390000000000001</v>
      </c>
      <c r="E5" s="70" t="s">
        <v>100</v>
      </c>
      <c r="F5" s="72">
        <v>1.49</v>
      </c>
      <c r="G5" s="73">
        <f>F5*D5</f>
        <v>1.8461100000000001</v>
      </c>
      <c r="H5" s="72" t="s">
        <v>101</v>
      </c>
      <c r="I5" s="74">
        <v>0.98</v>
      </c>
      <c r="J5" s="73">
        <f>I5*D5</f>
        <v>1.2142200000000001</v>
      </c>
      <c r="K5" s="73">
        <v>1</v>
      </c>
      <c r="L5" s="73">
        <v>1</v>
      </c>
      <c r="M5" s="73">
        <v>1</v>
      </c>
      <c r="N5" s="73">
        <f>ROUNDUP(J5/(M5*8*L5),0)</f>
        <v>1</v>
      </c>
      <c r="O5" s="73">
        <f>ROUNDUP((G5/(8*M5*K5)),0)</f>
        <v>1</v>
      </c>
      <c r="P5" s="73">
        <f>MAX(O5,N5)</f>
        <v>1</v>
      </c>
      <c r="Q5" s="75" t="s">
        <v>102</v>
      </c>
    </row>
    <row r="6" spans="1:17" ht="18" x14ac:dyDescent="0.35">
      <c r="A6" s="70">
        <v>2</v>
      </c>
      <c r="B6" s="71" t="s">
        <v>56</v>
      </c>
      <c r="C6" s="76" t="s">
        <v>103</v>
      </c>
      <c r="D6" s="73">
        <f>1239*0.02/1000</f>
        <v>2.478E-2</v>
      </c>
      <c r="E6" s="70" t="s">
        <v>104</v>
      </c>
      <c r="F6" s="72">
        <v>33.630000000000003</v>
      </c>
      <c r="G6" s="73">
        <f t="shared" ref="G6:G22" si="0">F6*D6</f>
        <v>0.83335140000000008</v>
      </c>
      <c r="H6" s="72" t="s">
        <v>105</v>
      </c>
      <c r="I6" s="72">
        <v>33.630000000000003</v>
      </c>
      <c r="J6" s="73">
        <f t="shared" ref="J6:J22" si="1">I6*D6</f>
        <v>0.83335140000000008</v>
      </c>
      <c r="K6" s="73">
        <v>1</v>
      </c>
      <c r="L6" s="73">
        <v>1</v>
      </c>
      <c r="M6" s="73">
        <v>1</v>
      </c>
      <c r="N6" s="73">
        <f t="shared" ref="N6:N22" si="2">ROUNDUP(J6/(M6*8*L6),0)</f>
        <v>1</v>
      </c>
      <c r="O6" s="73">
        <f t="shared" ref="O6:O22" si="3">ROUNDUP((G6/(8*M6*K6)),0)</f>
        <v>1</v>
      </c>
      <c r="P6" s="73">
        <f t="shared" ref="P6:P22" si="4">MAX(O6,N6)</f>
        <v>1</v>
      </c>
      <c r="Q6" s="75" t="s">
        <v>102</v>
      </c>
    </row>
    <row r="7" spans="1:17" ht="31" x14ac:dyDescent="0.35">
      <c r="A7" s="70">
        <v>3</v>
      </c>
      <c r="B7" s="71" t="s">
        <v>39</v>
      </c>
      <c r="C7" s="72" t="s">
        <v>14</v>
      </c>
      <c r="D7" s="73">
        <f>349.35/100</f>
        <v>3.4935</v>
      </c>
      <c r="E7" s="70" t="s">
        <v>106</v>
      </c>
      <c r="F7" s="72">
        <v>337.48</v>
      </c>
      <c r="G7" s="73">
        <f>F7*D7</f>
        <v>1178.9863800000001</v>
      </c>
      <c r="H7" s="72" t="s">
        <v>107</v>
      </c>
      <c r="I7" s="70">
        <v>21.3</v>
      </c>
      <c r="J7" s="73">
        <f>I7*D7</f>
        <v>74.411550000000005</v>
      </c>
      <c r="K7" s="73">
        <v>5</v>
      </c>
      <c r="L7" s="73">
        <v>1</v>
      </c>
      <c r="M7" s="73">
        <v>2</v>
      </c>
      <c r="N7" s="73">
        <f>ROUNDUP(J7/(M7*8*L7),0)</f>
        <v>5</v>
      </c>
      <c r="O7" s="73">
        <f>ROUNDUP((G7/(8*M7*K7)),0)</f>
        <v>15</v>
      </c>
      <c r="P7" s="73">
        <f t="shared" si="4"/>
        <v>15</v>
      </c>
      <c r="Q7" s="75" t="s">
        <v>108</v>
      </c>
    </row>
    <row r="8" spans="1:17" ht="20" x14ac:dyDescent="0.35">
      <c r="A8" s="77" t="s">
        <v>109</v>
      </c>
      <c r="B8" s="69"/>
      <c r="C8" s="78"/>
      <c r="D8" s="79"/>
      <c r="E8" s="80"/>
      <c r="F8" s="78"/>
      <c r="G8" s="79"/>
      <c r="H8" s="78"/>
      <c r="I8" s="80"/>
      <c r="J8" s="79"/>
      <c r="K8" s="79"/>
      <c r="L8" s="79"/>
      <c r="M8" s="79"/>
      <c r="N8" s="79"/>
      <c r="O8" s="79"/>
      <c r="P8" s="79"/>
      <c r="Q8" s="81"/>
    </row>
    <row r="9" spans="1:17" ht="31" x14ac:dyDescent="0.35">
      <c r="A9" s="70">
        <v>4</v>
      </c>
      <c r="B9" s="60" t="s">
        <v>60</v>
      </c>
      <c r="C9" s="72" t="s">
        <v>15</v>
      </c>
      <c r="D9" s="73">
        <f>(335.92+269)/36/100</f>
        <v>0.16803333333333334</v>
      </c>
      <c r="E9" s="72" t="s">
        <v>110</v>
      </c>
      <c r="F9" s="72">
        <v>223.11</v>
      </c>
      <c r="G9" s="73">
        <f t="shared" si="0"/>
        <v>37.489917000000005</v>
      </c>
      <c r="H9" s="72" t="s">
        <v>107</v>
      </c>
      <c r="I9" s="74">
        <v>31.98</v>
      </c>
      <c r="J9" s="73">
        <f t="shared" si="1"/>
        <v>5.3737060000000003</v>
      </c>
      <c r="K9" s="73">
        <v>2</v>
      </c>
      <c r="L9" s="73">
        <v>1</v>
      </c>
      <c r="M9" s="73">
        <v>1</v>
      </c>
      <c r="N9" s="73">
        <f t="shared" si="2"/>
        <v>1</v>
      </c>
      <c r="O9" s="73">
        <f t="shared" si="3"/>
        <v>3</v>
      </c>
      <c r="P9" s="73">
        <f t="shared" si="4"/>
        <v>3</v>
      </c>
      <c r="Q9" s="75" t="s">
        <v>108</v>
      </c>
    </row>
    <row r="10" spans="1:17" ht="31" x14ac:dyDescent="0.35">
      <c r="A10" s="70">
        <v>5</v>
      </c>
      <c r="B10" s="60" t="s">
        <v>58</v>
      </c>
      <c r="C10" s="72" t="s">
        <v>14</v>
      </c>
      <c r="D10" s="73">
        <f>(18+17)/100</f>
        <v>0.35</v>
      </c>
      <c r="E10" s="70" t="s">
        <v>111</v>
      </c>
      <c r="F10" s="72">
        <v>852.04</v>
      </c>
      <c r="G10" s="73">
        <f t="shared" si="0"/>
        <v>298.21399999999994</v>
      </c>
      <c r="H10" s="72" t="s">
        <v>107</v>
      </c>
      <c r="I10" s="74">
        <v>54.1</v>
      </c>
      <c r="J10" s="73">
        <f t="shared" si="1"/>
        <v>18.934999999999999</v>
      </c>
      <c r="K10" s="73">
        <v>3</v>
      </c>
      <c r="L10" s="73">
        <v>1</v>
      </c>
      <c r="M10" s="73">
        <v>2</v>
      </c>
      <c r="N10" s="73">
        <f t="shared" si="2"/>
        <v>2</v>
      </c>
      <c r="O10" s="73">
        <f t="shared" si="3"/>
        <v>7</v>
      </c>
      <c r="P10" s="73">
        <f t="shared" si="4"/>
        <v>7</v>
      </c>
      <c r="Q10" s="82" t="s">
        <v>112</v>
      </c>
    </row>
    <row r="11" spans="1:17" ht="31" x14ac:dyDescent="0.35">
      <c r="A11" s="70">
        <v>6</v>
      </c>
      <c r="B11" s="71" t="s">
        <v>59</v>
      </c>
      <c r="C11" s="72" t="s">
        <v>14</v>
      </c>
      <c r="D11" s="73">
        <f>27/100</f>
        <v>0.27</v>
      </c>
      <c r="E11" s="70" t="s">
        <v>113</v>
      </c>
      <c r="F11" s="72">
        <v>1201.9000000000001</v>
      </c>
      <c r="G11" s="73">
        <f t="shared" si="0"/>
        <v>324.51300000000003</v>
      </c>
      <c r="H11" s="72" t="s">
        <v>107</v>
      </c>
      <c r="I11" s="74">
        <v>77.59</v>
      </c>
      <c r="J11" s="73">
        <f t="shared" si="1"/>
        <v>20.949300000000001</v>
      </c>
      <c r="K11" s="73">
        <v>4</v>
      </c>
      <c r="L11" s="73">
        <v>1</v>
      </c>
      <c r="M11" s="73">
        <v>1</v>
      </c>
      <c r="N11" s="73">
        <f t="shared" si="2"/>
        <v>3</v>
      </c>
      <c r="O11" s="73">
        <f t="shared" si="3"/>
        <v>11</v>
      </c>
      <c r="P11" s="73">
        <f t="shared" si="4"/>
        <v>11</v>
      </c>
      <c r="Q11" s="82" t="s">
        <v>112</v>
      </c>
    </row>
    <row r="12" spans="1:17" ht="31" x14ac:dyDescent="0.35">
      <c r="A12" s="70">
        <v>7</v>
      </c>
      <c r="B12" s="71" t="s">
        <v>61</v>
      </c>
      <c r="C12" s="72" t="s">
        <v>14</v>
      </c>
      <c r="D12" s="73">
        <f>104.67/1000</f>
        <v>0.10467</v>
      </c>
      <c r="E12" s="70" t="s">
        <v>114</v>
      </c>
      <c r="F12" s="72">
        <v>881.79</v>
      </c>
      <c r="G12" s="73">
        <f t="shared" si="0"/>
        <v>92.296959299999997</v>
      </c>
      <c r="H12" s="72" t="s">
        <v>107</v>
      </c>
      <c r="I12" s="74">
        <v>54.26</v>
      </c>
      <c r="J12" s="73">
        <f t="shared" si="1"/>
        <v>5.6793941999999999</v>
      </c>
      <c r="K12" s="73">
        <v>2</v>
      </c>
      <c r="L12" s="73">
        <v>2</v>
      </c>
      <c r="M12" s="73">
        <v>1</v>
      </c>
      <c r="N12" s="73">
        <f t="shared" si="2"/>
        <v>1</v>
      </c>
      <c r="O12" s="73">
        <f t="shared" si="3"/>
        <v>6</v>
      </c>
      <c r="P12" s="73">
        <f t="shared" si="4"/>
        <v>6</v>
      </c>
      <c r="Q12" s="82" t="s">
        <v>112</v>
      </c>
    </row>
    <row r="13" spans="1:17" ht="31" x14ac:dyDescent="0.35">
      <c r="A13" s="70">
        <v>8</v>
      </c>
      <c r="B13" s="60" t="s">
        <v>62</v>
      </c>
      <c r="C13" s="72" t="s">
        <v>16</v>
      </c>
      <c r="D13" s="73">
        <f>(162+133)/100</f>
        <v>2.95</v>
      </c>
      <c r="E13" s="72" t="s">
        <v>115</v>
      </c>
      <c r="F13" s="72">
        <v>135.66</v>
      </c>
      <c r="G13" s="73">
        <f t="shared" si="0"/>
        <v>400.197</v>
      </c>
      <c r="H13" s="72" t="s">
        <v>107</v>
      </c>
      <c r="I13" s="72">
        <v>4.1100000000000003</v>
      </c>
      <c r="J13" s="73">
        <f t="shared" si="1"/>
        <v>12.124500000000001</v>
      </c>
      <c r="K13" s="73">
        <v>4</v>
      </c>
      <c r="L13" s="73">
        <v>1</v>
      </c>
      <c r="M13" s="73">
        <v>1</v>
      </c>
      <c r="N13" s="73">
        <f t="shared" si="2"/>
        <v>2</v>
      </c>
      <c r="O13" s="73">
        <f t="shared" si="3"/>
        <v>13</v>
      </c>
      <c r="P13" s="73">
        <f t="shared" si="4"/>
        <v>13</v>
      </c>
      <c r="Q13" s="82" t="s">
        <v>116</v>
      </c>
    </row>
    <row r="14" spans="1:17" ht="31" x14ac:dyDescent="0.35">
      <c r="A14" s="70">
        <v>9</v>
      </c>
      <c r="B14" s="71" t="s">
        <v>63</v>
      </c>
      <c r="C14" s="72" t="s">
        <v>16</v>
      </c>
      <c r="D14" s="73">
        <f>D13</f>
        <v>2.95</v>
      </c>
      <c r="E14" s="70" t="s">
        <v>117</v>
      </c>
      <c r="F14" s="72">
        <v>103</v>
      </c>
      <c r="G14" s="73">
        <f t="shared" si="0"/>
        <v>303.85000000000002</v>
      </c>
      <c r="H14" s="72" t="s">
        <v>118</v>
      </c>
      <c r="I14" s="72">
        <v>3.2</v>
      </c>
      <c r="J14" s="73">
        <f t="shared" si="1"/>
        <v>9.4400000000000013</v>
      </c>
      <c r="K14" s="73">
        <v>4</v>
      </c>
      <c r="L14" s="73">
        <v>1</v>
      </c>
      <c r="M14" s="73">
        <v>1</v>
      </c>
      <c r="N14" s="73">
        <f t="shared" si="2"/>
        <v>2</v>
      </c>
      <c r="O14" s="73">
        <f t="shared" si="3"/>
        <v>10</v>
      </c>
      <c r="P14" s="73">
        <f t="shared" si="4"/>
        <v>10</v>
      </c>
      <c r="Q14" s="82" t="s">
        <v>119</v>
      </c>
    </row>
    <row r="15" spans="1:17" ht="31" x14ac:dyDescent="0.35">
      <c r="A15" s="70">
        <v>10</v>
      </c>
      <c r="B15" s="71" t="s">
        <v>64</v>
      </c>
      <c r="C15" s="72" t="s">
        <v>15</v>
      </c>
      <c r="D15" s="73">
        <f>29/100</f>
        <v>0.28999999999999998</v>
      </c>
      <c r="E15" s="70" t="s">
        <v>120</v>
      </c>
      <c r="F15" s="72">
        <v>96.75</v>
      </c>
      <c r="G15" s="73">
        <f t="shared" si="0"/>
        <v>28.057499999999997</v>
      </c>
      <c r="H15" s="72" t="s">
        <v>107</v>
      </c>
      <c r="I15" s="72">
        <v>35.840000000000003</v>
      </c>
      <c r="J15" s="73">
        <f t="shared" si="1"/>
        <v>10.393600000000001</v>
      </c>
      <c r="K15" s="83">
        <v>1</v>
      </c>
      <c r="L15" s="73">
        <v>1</v>
      </c>
      <c r="M15" s="73">
        <v>1</v>
      </c>
      <c r="N15" s="73">
        <f t="shared" si="2"/>
        <v>2</v>
      </c>
      <c r="O15" s="73">
        <f t="shared" si="3"/>
        <v>4</v>
      </c>
      <c r="P15" s="73">
        <f t="shared" si="4"/>
        <v>4</v>
      </c>
      <c r="Q15" s="82" t="s">
        <v>112</v>
      </c>
    </row>
    <row r="16" spans="1:17" ht="31" x14ac:dyDescent="0.35">
      <c r="A16" s="70">
        <v>11</v>
      </c>
      <c r="B16" s="60" t="s">
        <v>67</v>
      </c>
      <c r="C16" s="72" t="s">
        <v>16</v>
      </c>
      <c r="D16" s="73">
        <f>(331.2+86)/100</f>
        <v>4.1719999999999997</v>
      </c>
      <c r="E16" s="72" t="s">
        <v>121</v>
      </c>
      <c r="F16" s="72">
        <v>26.22</v>
      </c>
      <c r="G16" s="73">
        <f t="shared" si="0"/>
        <v>109.38983999999999</v>
      </c>
      <c r="H16" s="72" t="s">
        <v>122</v>
      </c>
      <c r="I16" s="72">
        <v>6.38</v>
      </c>
      <c r="J16" s="73">
        <f t="shared" si="1"/>
        <v>26.617359999999998</v>
      </c>
      <c r="K16" s="73">
        <v>3</v>
      </c>
      <c r="L16" s="73">
        <v>2</v>
      </c>
      <c r="M16" s="73">
        <v>1</v>
      </c>
      <c r="N16" s="73">
        <f t="shared" si="2"/>
        <v>2</v>
      </c>
      <c r="O16" s="73">
        <f t="shared" si="3"/>
        <v>5</v>
      </c>
      <c r="P16" s="73">
        <f t="shared" si="4"/>
        <v>5</v>
      </c>
      <c r="Q16" s="82" t="s">
        <v>123</v>
      </c>
    </row>
    <row r="17" spans="1:17" ht="31" x14ac:dyDescent="0.35">
      <c r="A17" s="70">
        <v>12</v>
      </c>
      <c r="B17" s="71" t="s">
        <v>65</v>
      </c>
      <c r="C17" s="72" t="s">
        <v>14</v>
      </c>
      <c r="D17" s="73">
        <f>(7.5+2.4)/100</f>
        <v>9.9000000000000005E-2</v>
      </c>
      <c r="E17" s="70" t="s">
        <v>124</v>
      </c>
      <c r="F17" s="72">
        <v>3993</v>
      </c>
      <c r="G17" s="73">
        <f t="shared" si="0"/>
        <v>395.30700000000002</v>
      </c>
      <c r="H17" s="82" t="s">
        <v>125</v>
      </c>
      <c r="I17" s="72">
        <v>36.54</v>
      </c>
      <c r="J17" s="73">
        <f t="shared" si="1"/>
        <v>3.6174599999999999</v>
      </c>
      <c r="K17" s="83">
        <v>4</v>
      </c>
      <c r="L17" s="73">
        <v>1</v>
      </c>
      <c r="M17" s="73">
        <v>1</v>
      </c>
      <c r="N17" s="73">
        <f t="shared" si="2"/>
        <v>1</v>
      </c>
      <c r="O17" s="73">
        <f t="shared" si="3"/>
        <v>13</v>
      </c>
      <c r="P17" s="73">
        <f t="shared" si="4"/>
        <v>13</v>
      </c>
      <c r="Q17" s="82" t="s">
        <v>126</v>
      </c>
    </row>
    <row r="18" spans="1:17" ht="31" x14ac:dyDescent="0.35">
      <c r="A18" s="70">
        <v>13</v>
      </c>
      <c r="B18" s="71" t="s">
        <v>80</v>
      </c>
      <c r="C18" s="72" t="s">
        <v>16</v>
      </c>
      <c r="D18" s="73">
        <f>385.6/100</f>
        <v>3.8560000000000003</v>
      </c>
      <c r="E18" s="70" t="s">
        <v>127</v>
      </c>
      <c r="F18" s="72">
        <v>42.4</v>
      </c>
      <c r="G18" s="73">
        <f t="shared" si="0"/>
        <v>163.49440000000001</v>
      </c>
      <c r="H18" s="82" t="s">
        <v>128</v>
      </c>
      <c r="I18" s="72">
        <v>0.5</v>
      </c>
      <c r="J18" s="73">
        <f t="shared" si="1"/>
        <v>1.9280000000000002</v>
      </c>
      <c r="K18" s="73">
        <v>3</v>
      </c>
      <c r="L18" s="73">
        <v>1</v>
      </c>
      <c r="M18" s="73">
        <v>1</v>
      </c>
      <c r="N18" s="73">
        <f t="shared" si="2"/>
        <v>1</v>
      </c>
      <c r="O18" s="73">
        <f t="shared" si="3"/>
        <v>7</v>
      </c>
      <c r="P18" s="73">
        <f t="shared" si="4"/>
        <v>7</v>
      </c>
      <c r="Q18" s="82" t="s">
        <v>129</v>
      </c>
    </row>
    <row r="19" spans="1:17" ht="31" x14ac:dyDescent="0.35">
      <c r="A19" s="70">
        <v>14</v>
      </c>
      <c r="B19" s="71" t="s">
        <v>83</v>
      </c>
      <c r="C19" s="72" t="s">
        <v>16</v>
      </c>
      <c r="D19" s="73">
        <f>38.3/100</f>
        <v>0.38299999999999995</v>
      </c>
      <c r="E19" s="70" t="s">
        <v>130</v>
      </c>
      <c r="F19" s="72">
        <v>174.27</v>
      </c>
      <c r="G19" s="73">
        <f t="shared" si="0"/>
        <v>66.745409999999993</v>
      </c>
      <c r="H19" s="82" t="s">
        <v>131</v>
      </c>
      <c r="I19" s="72">
        <v>56.26</v>
      </c>
      <c r="J19" s="73">
        <f t="shared" si="1"/>
        <v>21.547579999999996</v>
      </c>
      <c r="K19" s="73">
        <v>2</v>
      </c>
      <c r="L19" s="73">
        <v>2</v>
      </c>
      <c r="M19" s="73">
        <v>1</v>
      </c>
      <c r="N19" s="73">
        <f t="shared" si="2"/>
        <v>2</v>
      </c>
      <c r="O19" s="73">
        <f t="shared" si="3"/>
        <v>5</v>
      </c>
      <c r="P19" s="73">
        <f t="shared" si="4"/>
        <v>5</v>
      </c>
      <c r="Q19" s="82" t="s">
        <v>132</v>
      </c>
    </row>
    <row r="20" spans="1:17" ht="31" x14ac:dyDescent="0.35">
      <c r="A20" s="70">
        <v>15</v>
      </c>
      <c r="B20" s="71" t="s">
        <v>76</v>
      </c>
      <c r="C20" s="72" t="s">
        <v>16</v>
      </c>
      <c r="D20" s="73">
        <f>16/100</f>
        <v>0.16</v>
      </c>
      <c r="E20" s="70" t="s">
        <v>133</v>
      </c>
      <c r="F20" s="72">
        <v>437.92</v>
      </c>
      <c r="G20" s="73">
        <f t="shared" si="0"/>
        <v>70.0672</v>
      </c>
      <c r="H20" s="72" t="s">
        <v>107</v>
      </c>
      <c r="I20" s="74">
        <v>17.940000000000001</v>
      </c>
      <c r="J20" s="73">
        <f t="shared" si="1"/>
        <v>2.8704000000000001</v>
      </c>
      <c r="K20" s="73">
        <v>2</v>
      </c>
      <c r="L20" s="73">
        <v>1</v>
      </c>
      <c r="M20" s="73">
        <v>1</v>
      </c>
      <c r="N20" s="73">
        <f t="shared" si="2"/>
        <v>1</v>
      </c>
      <c r="O20" s="73">
        <f t="shared" si="3"/>
        <v>5</v>
      </c>
      <c r="P20" s="73">
        <f t="shared" si="4"/>
        <v>5</v>
      </c>
      <c r="Q20" s="82" t="s">
        <v>134</v>
      </c>
    </row>
    <row r="21" spans="1:17" ht="31" x14ac:dyDescent="0.35">
      <c r="A21" s="70">
        <v>16</v>
      </c>
      <c r="B21" s="71" t="s">
        <v>79</v>
      </c>
      <c r="C21" s="72" t="s">
        <v>16</v>
      </c>
      <c r="D21" s="73">
        <f>D20</f>
        <v>0.16</v>
      </c>
      <c r="E21" s="70" t="s">
        <v>135</v>
      </c>
      <c r="F21" s="72">
        <v>51.08</v>
      </c>
      <c r="G21" s="73">
        <f t="shared" si="0"/>
        <v>8.1728000000000005</v>
      </c>
      <c r="H21" s="72" t="s">
        <v>107</v>
      </c>
      <c r="I21" s="72">
        <v>0.33</v>
      </c>
      <c r="J21" s="73">
        <f t="shared" si="1"/>
        <v>5.2800000000000007E-2</v>
      </c>
      <c r="K21" s="73">
        <v>1</v>
      </c>
      <c r="L21" s="73">
        <v>1</v>
      </c>
      <c r="M21" s="73">
        <v>1</v>
      </c>
      <c r="N21" s="73">
        <f t="shared" si="2"/>
        <v>1</v>
      </c>
      <c r="O21" s="73">
        <f t="shared" si="3"/>
        <v>2</v>
      </c>
      <c r="P21" s="73">
        <f t="shared" si="4"/>
        <v>2</v>
      </c>
      <c r="Q21" s="82" t="s">
        <v>116</v>
      </c>
    </row>
    <row r="22" spans="1:17" ht="31" x14ac:dyDescent="0.35">
      <c r="A22" s="70">
        <v>17</v>
      </c>
      <c r="B22" s="60" t="s">
        <v>74</v>
      </c>
      <c r="C22" s="72" t="s">
        <v>16</v>
      </c>
      <c r="D22" s="73">
        <f>42*2/100</f>
        <v>0.84</v>
      </c>
      <c r="E22" s="72" t="s">
        <v>136</v>
      </c>
      <c r="F22" s="72">
        <v>73.14</v>
      </c>
      <c r="G22" s="73">
        <f t="shared" si="0"/>
        <v>61.437599999999996</v>
      </c>
      <c r="H22" s="82" t="s">
        <v>128</v>
      </c>
      <c r="I22" s="72">
        <v>2.06</v>
      </c>
      <c r="J22" s="73">
        <f t="shared" si="1"/>
        <v>1.7303999999999999</v>
      </c>
      <c r="K22" s="73">
        <v>2</v>
      </c>
      <c r="L22" s="73">
        <v>1</v>
      </c>
      <c r="M22" s="73">
        <v>1</v>
      </c>
      <c r="N22" s="73">
        <f t="shared" si="2"/>
        <v>1</v>
      </c>
      <c r="O22" s="73">
        <f t="shared" si="3"/>
        <v>4</v>
      </c>
      <c r="P22" s="73">
        <f t="shared" si="4"/>
        <v>4</v>
      </c>
      <c r="Q22" s="82" t="s">
        <v>112</v>
      </c>
    </row>
    <row r="23" spans="1:17" ht="20" x14ac:dyDescent="0.35">
      <c r="A23" s="77" t="s">
        <v>137</v>
      </c>
      <c r="B23" s="69"/>
      <c r="C23" s="78"/>
      <c r="D23" s="79"/>
      <c r="E23" s="80"/>
      <c r="F23" s="78"/>
      <c r="G23" s="79"/>
      <c r="H23" s="78"/>
      <c r="I23" s="80"/>
      <c r="J23" s="79"/>
      <c r="K23" s="79"/>
      <c r="L23" s="79"/>
      <c r="M23" s="79"/>
      <c r="N23" s="79"/>
      <c r="O23" s="79"/>
      <c r="P23" s="79"/>
      <c r="Q23" s="81"/>
    </row>
    <row r="24" spans="1:17" ht="31" x14ac:dyDescent="0.35">
      <c r="A24" s="70">
        <v>18</v>
      </c>
      <c r="B24" s="60" t="s">
        <v>60</v>
      </c>
      <c r="C24" s="72" t="s">
        <v>15</v>
      </c>
      <c r="D24" s="73">
        <f>(331.2+72)/36/100</f>
        <v>0.11199999999999999</v>
      </c>
      <c r="E24" s="72" t="s">
        <v>110</v>
      </c>
      <c r="F24" s="72">
        <v>223.11</v>
      </c>
      <c r="G24" s="73">
        <f t="shared" ref="G24:G37" si="5">F24*D24</f>
        <v>24.988319999999998</v>
      </c>
      <c r="H24" s="72" t="s">
        <v>107</v>
      </c>
      <c r="I24" s="74">
        <v>31.98</v>
      </c>
      <c r="J24" s="73">
        <f t="shared" ref="J24:J37" si="6">I24*D24</f>
        <v>3.5817599999999996</v>
      </c>
      <c r="K24" s="73">
        <v>2</v>
      </c>
      <c r="L24" s="73">
        <v>1</v>
      </c>
      <c r="M24" s="73">
        <v>1</v>
      </c>
      <c r="N24" s="73">
        <f t="shared" ref="N24:N37" si="7">ROUNDUP(J24/(M24*8*L24),0)</f>
        <v>1</v>
      </c>
      <c r="O24" s="73">
        <f t="shared" ref="O24:O37" si="8">ROUNDUP((G24/(8*M24*K24)),0)</f>
        <v>2</v>
      </c>
      <c r="P24" s="73">
        <f t="shared" ref="P24:P37" si="9">MAX(O24,N24)</f>
        <v>2</v>
      </c>
      <c r="Q24" s="75" t="s">
        <v>108</v>
      </c>
    </row>
    <row r="25" spans="1:17" ht="31" x14ac:dyDescent="0.35">
      <c r="A25" s="70">
        <v>19</v>
      </c>
      <c r="B25" s="71" t="s">
        <v>59</v>
      </c>
      <c r="C25" s="72" t="s">
        <v>14</v>
      </c>
      <c r="D25" s="73">
        <f>46.08/100</f>
        <v>0.46079999999999999</v>
      </c>
      <c r="E25" s="70" t="s">
        <v>113</v>
      </c>
      <c r="F25" s="72">
        <v>1201.9000000000001</v>
      </c>
      <c r="G25" s="73">
        <f t="shared" si="5"/>
        <v>553.83551999999997</v>
      </c>
      <c r="H25" s="72" t="s">
        <v>107</v>
      </c>
      <c r="I25" s="74">
        <v>77.59</v>
      </c>
      <c r="J25" s="73">
        <f t="shared" si="6"/>
        <v>35.753472000000002</v>
      </c>
      <c r="K25" s="73">
        <v>5</v>
      </c>
      <c r="L25" s="73">
        <v>1</v>
      </c>
      <c r="M25" s="73">
        <v>1</v>
      </c>
      <c r="N25" s="73">
        <f t="shared" si="7"/>
        <v>5</v>
      </c>
      <c r="O25" s="73">
        <f t="shared" si="8"/>
        <v>14</v>
      </c>
      <c r="P25" s="73">
        <f t="shared" si="9"/>
        <v>14</v>
      </c>
      <c r="Q25" s="82" t="s">
        <v>112</v>
      </c>
    </row>
    <row r="26" spans="1:17" ht="31" x14ac:dyDescent="0.35">
      <c r="A26" s="70">
        <v>20</v>
      </c>
      <c r="B26" s="71" t="s">
        <v>61</v>
      </c>
      <c r="C26" s="72" t="s">
        <v>14</v>
      </c>
      <c r="D26" s="73">
        <f>111/100</f>
        <v>1.1100000000000001</v>
      </c>
      <c r="E26" s="70" t="s">
        <v>114</v>
      </c>
      <c r="F26" s="72">
        <v>881.79</v>
      </c>
      <c r="G26" s="73">
        <f t="shared" si="5"/>
        <v>978.78690000000006</v>
      </c>
      <c r="H26" s="72" t="s">
        <v>107</v>
      </c>
      <c r="I26" s="74">
        <v>54.26</v>
      </c>
      <c r="J26" s="73">
        <f t="shared" si="6"/>
        <v>60.2286</v>
      </c>
      <c r="K26" s="73">
        <v>5</v>
      </c>
      <c r="L26" s="73">
        <v>2</v>
      </c>
      <c r="M26" s="73">
        <v>2</v>
      </c>
      <c r="N26" s="73">
        <f t="shared" si="7"/>
        <v>2</v>
      </c>
      <c r="O26" s="73">
        <f t="shared" si="8"/>
        <v>13</v>
      </c>
      <c r="P26" s="73">
        <f t="shared" si="9"/>
        <v>13</v>
      </c>
      <c r="Q26" s="82" t="s">
        <v>112</v>
      </c>
    </row>
    <row r="27" spans="1:17" ht="31" x14ac:dyDescent="0.35">
      <c r="A27" s="70">
        <v>21</v>
      </c>
      <c r="B27" s="60" t="s">
        <v>62</v>
      </c>
      <c r="C27" s="72" t="s">
        <v>16</v>
      </c>
      <c r="D27" s="73">
        <f>225.6/100</f>
        <v>2.2559999999999998</v>
      </c>
      <c r="E27" s="72" t="s">
        <v>115</v>
      </c>
      <c r="F27" s="72">
        <v>135.66</v>
      </c>
      <c r="G27" s="73">
        <f t="shared" si="5"/>
        <v>306.04895999999997</v>
      </c>
      <c r="H27" s="72" t="s">
        <v>107</v>
      </c>
      <c r="I27" s="72">
        <v>4.1100000000000003</v>
      </c>
      <c r="J27" s="73">
        <f t="shared" si="6"/>
        <v>9.2721599999999995</v>
      </c>
      <c r="K27" s="73">
        <v>5</v>
      </c>
      <c r="L27" s="73">
        <v>1</v>
      </c>
      <c r="M27" s="73">
        <v>1</v>
      </c>
      <c r="N27" s="73">
        <f t="shared" si="7"/>
        <v>2</v>
      </c>
      <c r="O27" s="73">
        <f t="shared" si="8"/>
        <v>8</v>
      </c>
      <c r="P27" s="73">
        <f t="shared" si="9"/>
        <v>8</v>
      </c>
      <c r="Q27" s="82" t="s">
        <v>116</v>
      </c>
    </row>
    <row r="28" spans="1:17" ht="31" x14ac:dyDescent="0.35">
      <c r="A28" s="70">
        <v>22</v>
      </c>
      <c r="B28" s="71" t="s">
        <v>63</v>
      </c>
      <c r="C28" s="72" t="s">
        <v>16</v>
      </c>
      <c r="D28" s="73">
        <f>D27</f>
        <v>2.2559999999999998</v>
      </c>
      <c r="E28" s="70" t="s">
        <v>117</v>
      </c>
      <c r="F28" s="72">
        <v>103</v>
      </c>
      <c r="G28" s="73">
        <f t="shared" si="5"/>
        <v>232.36799999999997</v>
      </c>
      <c r="H28" s="72" t="s">
        <v>118</v>
      </c>
      <c r="I28" s="72">
        <v>3.2</v>
      </c>
      <c r="J28" s="73">
        <f t="shared" si="6"/>
        <v>7.2191999999999998</v>
      </c>
      <c r="K28" s="73">
        <v>4</v>
      </c>
      <c r="L28" s="73">
        <v>1</v>
      </c>
      <c r="M28" s="73">
        <v>1</v>
      </c>
      <c r="N28" s="73">
        <f t="shared" si="7"/>
        <v>1</v>
      </c>
      <c r="O28" s="73">
        <f t="shared" si="8"/>
        <v>8</v>
      </c>
      <c r="P28" s="73">
        <f t="shared" si="9"/>
        <v>8</v>
      </c>
      <c r="Q28" s="82" t="s">
        <v>119</v>
      </c>
    </row>
    <row r="29" spans="1:17" ht="31" x14ac:dyDescent="0.35">
      <c r="A29" s="70">
        <v>23</v>
      </c>
      <c r="B29" s="71" t="s">
        <v>64</v>
      </c>
      <c r="C29" s="72" t="s">
        <v>15</v>
      </c>
      <c r="D29" s="73">
        <f>30/100</f>
        <v>0.3</v>
      </c>
      <c r="E29" s="70" t="s">
        <v>120</v>
      </c>
      <c r="F29" s="72">
        <v>96.75</v>
      </c>
      <c r="G29" s="73">
        <f t="shared" si="5"/>
        <v>29.024999999999999</v>
      </c>
      <c r="H29" s="72" t="s">
        <v>107</v>
      </c>
      <c r="I29" s="72">
        <v>35.840000000000003</v>
      </c>
      <c r="J29" s="73">
        <f t="shared" si="6"/>
        <v>10.752000000000001</v>
      </c>
      <c r="K29" s="83">
        <v>2</v>
      </c>
      <c r="L29" s="73">
        <v>1</v>
      </c>
      <c r="M29" s="73">
        <v>1</v>
      </c>
      <c r="N29" s="73">
        <f t="shared" si="7"/>
        <v>2</v>
      </c>
      <c r="O29" s="73">
        <f t="shared" si="8"/>
        <v>2</v>
      </c>
      <c r="P29" s="73">
        <f t="shared" si="9"/>
        <v>2</v>
      </c>
      <c r="Q29" s="82" t="s">
        <v>112</v>
      </c>
    </row>
    <row r="30" spans="1:17" ht="31" x14ac:dyDescent="0.35">
      <c r="A30" s="70">
        <v>24</v>
      </c>
      <c r="B30" s="60" t="s">
        <v>67</v>
      </c>
      <c r="C30" s="72" t="s">
        <v>16</v>
      </c>
      <c r="D30" s="73">
        <f>371.3/100</f>
        <v>3.7130000000000001</v>
      </c>
      <c r="E30" s="72" t="s">
        <v>121</v>
      </c>
      <c r="F30" s="72">
        <v>26.22</v>
      </c>
      <c r="G30" s="73">
        <f t="shared" si="5"/>
        <v>97.354860000000002</v>
      </c>
      <c r="H30" s="72" t="s">
        <v>122</v>
      </c>
      <c r="I30" s="72">
        <v>6.38</v>
      </c>
      <c r="J30" s="73">
        <f t="shared" si="6"/>
        <v>23.688939999999999</v>
      </c>
      <c r="K30" s="73">
        <v>3</v>
      </c>
      <c r="L30" s="73">
        <v>2</v>
      </c>
      <c r="M30" s="73">
        <v>1</v>
      </c>
      <c r="N30" s="73">
        <f t="shared" si="7"/>
        <v>2</v>
      </c>
      <c r="O30" s="73">
        <f t="shared" si="8"/>
        <v>5</v>
      </c>
      <c r="P30" s="73">
        <f t="shared" si="9"/>
        <v>5</v>
      </c>
      <c r="Q30" s="82" t="s">
        <v>123</v>
      </c>
    </row>
    <row r="31" spans="1:17" ht="31" x14ac:dyDescent="0.35">
      <c r="A31" s="70">
        <v>25</v>
      </c>
      <c r="B31" s="71" t="s">
        <v>65</v>
      </c>
      <c r="C31" s="72" t="s">
        <v>14</v>
      </c>
      <c r="D31" s="73">
        <f>13/100</f>
        <v>0.13</v>
      </c>
      <c r="E31" s="70" t="s">
        <v>124</v>
      </c>
      <c r="F31" s="72">
        <v>3993</v>
      </c>
      <c r="G31" s="73">
        <f t="shared" si="5"/>
        <v>519.09</v>
      </c>
      <c r="H31" s="82" t="s">
        <v>125</v>
      </c>
      <c r="I31" s="72">
        <v>36.54</v>
      </c>
      <c r="J31" s="73">
        <f t="shared" si="6"/>
        <v>4.7502000000000004</v>
      </c>
      <c r="K31" s="83">
        <v>5</v>
      </c>
      <c r="L31" s="73">
        <v>1</v>
      </c>
      <c r="M31" s="73">
        <v>1</v>
      </c>
      <c r="N31" s="73">
        <f t="shared" si="7"/>
        <v>1</v>
      </c>
      <c r="O31" s="73">
        <f t="shared" si="8"/>
        <v>13</v>
      </c>
      <c r="P31" s="73">
        <f t="shared" si="9"/>
        <v>13</v>
      </c>
      <c r="Q31" s="82" t="s">
        <v>126</v>
      </c>
    </row>
    <row r="32" spans="1:17" ht="31" x14ac:dyDescent="0.35">
      <c r="A32" s="70">
        <v>26</v>
      </c>
      <c r="B32" s="71" t="s">
        <v>80</v>
      </c>
      <c r="C32" s="72" t="s">
        <v>16</v>
      </c>
      <c r="D32" s="73">
        <f>48.3/100</f>
        <v>0.48299999999999998</v>
      </c>
      <c r="E32" s="70" t="s">
        <v>127</v>
      </c>
      <c r="F32" s="72">
        <v>42.4</v>
      </c>
      <c r="G32" s="73">
        <f t="shared" si="5"/>
        <v>20.479199999999999</v>
      </c>
      <c r="H32" s="82" t="s">
        <v>128</v>
      </c>
      <c r="I32" s="72">
        <v>0.5</v>
      </c>
      <c r="J32" s="73">
        <f t="shared" si="6"/>
        <v>0.24149999999999999</v>
      </c>
      <c r="K32" s="73">
        <v>2</v>
      </c>
      <c r="L32" s="73">
        <v>1</v>
      </c>
      <c r="M32" s="73">
        <v>1</v>
      </c>
      <c r="N32" s="73">
        <f t="shared" si="7"/>
        <v>1</v>
      </c>
      <c r="O32" s="73">
        <f t="shared" si="8"/>
        <v>2</v>
      </c>
      <c r="P32" s="73">
        <f t="shared" si="9"/>
        <v>2</v>
      </c>
      <c r="Q32" s="82" t="s">
        <v>129</v>
      </c>
    </row>
    <row r="33" spans="1:17" ht="31" x14ac:dyDescent="0.35">
      <c r="A33" s="70">
        <v>27</v>
      </c>
      <c r="B33" s="71" t="s">
        <v>89</v>
      </c>
      <c r="C33" s="72" t="s">
        <v>16</v>
      </c>
      <c r="D33" s="73">
        <f>232.8/100</f>
        <v>2.3280000000000003</v>
      </c>
      <c r="E33" s="70" t="s">
        <v>138</v>
      </c>
      <c r="F33" s="72">
        <v>114.33</v>
      </c>
      <c r="G33" s="73">
        <f t="shared" si="5"/>
        <v>266.16024000000004</v>
      </c>
      <c r="H33" s="82" t="s">
        <v>139</v>
      </c>
      <c r="I33" s="72">
        <v>4.9000000000000004</v>
      </c>
      <c r="J33" s="73">
        <f t="shared" si="6"/>
        <v>11.407200000000003</v>
      </c>
      <c r="K33" s="73">
        <v>3</v>
      </c>
      <c r="L33" s="73">
        <v>1</v>
      </c>
      <c r="M33" s="73">
        <v>1</v>
      </c>
      <c r="N33" s="73">
        <f t="shared" si="7"/>
        <v>2</v>
      </c>
      <c r="O33" s="73">
        <f t="shared" si="8"/>
        <v>12</v>
      </c>
      <c r="P33" s="73">
        <f t="shared" si="9"/>
        <v>12</v>
      </c>
      <c r="Q33" s="82" t="s">
        <v>123</v>
      </c>
    </row>
    <row r="34" spans="1:17" ht="31" x14ac:dyDescent="0.35">
      <c r="A34" s="70">
        <v>28</v>
      </c>
      <c r="B34" s="71" t="s">
        <v>90</v>
      </c>
      <c r="C34" s="72" t="s">
        <v>16</v>
      </c>
      <c r="D34" s="73">
        <f>44.2/100</f>
        <v>0.442</v>
      </c>
      <c r="E34" s="70" t="s">
        <v>140</v>
      </c>
      <c r="F34" s="72">
        <v>119.78</v>
      </c>
      <c r="G34" s="73">
        <f t="shared" si="5"/>
        <v>52.94276</v>
      </c>
      <c r="H34" s="72" t="s">
        <v>141</v>
      </c>
      <c r="I34" s="74">
        <v>2.2999999999999998</v>
      </c>
      <c r="J34" s="73">
        <f t="shared" si="6"/>
        <v>1.0165999999999999</v>
      </c>
      <c r="K34" s="73">
        <v>2</v>
      </c>
      <c r="L34" s="73">
        <v>1</v>
      </c>
      <c r="M34" s="73">
        <v>1</v>
      </c>
      <c r="N34" s="73">
        <f t="shared" si="7"/>
        <v>1</v>
      </c>
      <c r="O34" s="73">
        <f t="shared" si="8"/>
        <v>4</v>
      </c>
      <c r="P34" s="73">
        <f t="shared" si="9"/>
        <v>4</v>
      </c>
      <c r="Q34" s="82" t="s">
        <v>112</v>
      </c>
    </row>
    <row r="35" spans="1:17" ht="31" x14ac:dyDescent="0.35">
      <c r="A35" s="70">
        <v>29</v>
      </c>
      <c r="B35" s="71" t="s">
        <v>76</v>
      </c>
      <c r="C35" s="72" t="s">
        <v>16</v>
      </c>
      <c r="D35" s="2">
        <f>24/100</f>
        <v>0.24</v>
      </c>
      <c r="E35" s="70" t="s">
        <v>133</v>
      </c>
      <c r="F35" s="72">
        <v>437.92</v>
      </c>
      <c r="G35" s="73">
        <f t="shared" si="5"/>
        <v>105.10080000000001</v>
      </c>
      <c r="H35" s="72" t="s">
        <v>107</v>
      </c>
      <c r="I35" s="74">
        <v>17.940000000000001</v>
      </c>
      <c r="J35" s="73">
        <f t="shared" si="6"/>
        <v>4.3056000000000001</v>
      </c>
      <c r="K35" s="73">
        <v>2</v>
      </c>
      <c r="L35" s="73">
        <v>1</v>
      </c>
      <c r="M35" s="73">
        <v>1</v>
      </c>
      <c r="N35" s="73">
        <f t="shared" si="7"/>
        <v>1</v>
      </c>
      <c r="O35" s="73">
        <f t="shared" si="8"/>
        <v>7</v>
      </c>
      <c r="P35" s="73">
        <f t="shared" si="9"/>
        <v>7</v>
      </c>
      <c r="Q35" s="82" t="s">
        <v>134</v>
      </c>
    </row>
    <row r="36" spans="1:17" ht="31" x14ac:dyDescent="0.35">
      <c r="A36" s="70">
        <v>30</v>
      </c>
      <c r="B36" s="71" t="s">
        <v>79</v>
      </c>
      <c r="C36" s="72" t="s">
        <v>16</v>
      </c>
      <c r="D36" s="73">
        <f>D35</f>
        <v>0.24</v>
      </c>
      <c r="E36" s="70" t="s">
        <v>135</v>
      </c>
      <c r="F36" s="72">
        <v>51.08</v>
      </c>
      <c r="G36" s="73">
        <f t="shared" si="5"/>
        <v>12.2592</v>
      </c>
      <c r="H36" s="72" t="s">
        <v>107</v>
      </c>
      <c r="I36" s="72">
        <v>0.33</v>
      </c>
      <c r="J36" s="73">
        <f t="shared" si="6"/>
        <v>7.9200000000000007E-2</v>
      </c>
      <c r="K36" s="73">
        <v>1</v>
      </c>
      <c r="L36" s="73">
        <v>1</v>
      </c>
      <c r="M36" s="73">
        <v>1</v>
      </c>
      <c r="N36" s="73">
        <f t="shared" si="7"/>
        <v>1</v>
      </c>
      <c r="O36" s="73">
        <f t="shared" si="8"/>
        <v>2</v>
      </c>
      <c r="P36" s="73">
        <f t="shared" si="9"/>
        <v>2</v>
      </c>
      <c r="Q36" s="82" t="s">
        <v>116</v>
      </c>
    </row>
    <row r="37" spans="1:17" ht="31" x14ac:dyDescent="0.35">
      <c r="A37" s="70">
        <v>31</v>
      </c>
      <c r="B37" s="60" t="s">
        <v>74</v>
      </c>
      <c r="C37" s="72" t="s">
        <v>16</v>
      </c>
      <c r="D37" s="73">
        <f>23*2/100</f>
        <v>0.46</v>
      </c>
      <c r="E37" s="72" t="s">
        <v>136</v>
      </c>
      <c r="F37" s="72">
        <v>73.14</v>
      </c>
      <c r="G37" s="73">
        <f t="shared" si="5"/>
        <v>33.644400000000005</v>
      </c>
      <c r="H37" s="82" t="s">
        <v>128</v>
      </c>
      <c r="I37" s="72">
        <v>2.06</v>
      </c>
      <c r="J37" s="73">
        <f t="shared" si="6"/>
        <v>0.94760000000000011</v>
      </c>
      <c r="K37" s="73">
        <v>2</v>
      </c>
      <c r="L37" s="73">
        <v>1</v>
      </c>
      <c r="M37" s="73">
        <v>1</v>
      </c>
      <c r="N37" s="73">
        <f t="shared" si="7"/>
        <v>1</v>
      </c>
      <c r="O37" s="73">
        <f t="shared" si="8"/>
        <v>3</v>
      </c>
      <c r="P37" s="73">
        <f t="shared" si="9"/>
        <v>3</v>
      </c>
      <c r="Q37" s="82" t="s">
        <v>112</v>
      </c>
    </row>
    <row r="40" spans="1:17" ht="18.5" x14ac:dyDescent="0.45">
      <c r="G40" s="84">
        <f>SUM(G5:G37)</f>
        <v>6772.9826277000011</v>
      </c>
      <c r="J40" s="84">
        <f>SUM(J5:J37)</f>
        <v>390.96265359999995</v>
      </c>
      <c r="P40" s="84">
        <f>SUM(P5:P37)/21</f>
        <v>9.8571428571428577</v>
      </c>
    </row>
    <row r="47" spans="1:17" ht="15" thickBot="1" x14ac:dyDescent="0.4"/>
    <row r="48" spans="1:17" ht="31" customHeight="1" x14ac:dyDescent="0.35">
      <c r="B48" s="85" t="s">
        <v>1</v>
      </c>
      <c r="C48" s="86" t="s">
        <v>142</v>
      </c>
      <c r="D48" s="86"/>
      <c r="E48" s="87"/>
      <c r="F48" s="88" t="s">
        <v>4</v>
      </c>
      <c r="G48" s="89" t="s">
        <v>143</v>
      </c>
      <c r="H48" s="90" t="s">
        <v>10</v>
      </c>
      <c r="I48" s="90" t="s">
        <v>12</v>
      </c>
      <c r="J48" s="91" t="s">
        <v>9</v>
      </c>
      <c r="K48" s="92" t="s">
        <v>17</v>
      </c>
      <c r="L48" s="92" t="s">
        <v>144</v>
      </c>
      <c r="M48" s="92" t="s">
        <v>145</v>
      </c>
    </row>
    <row r="49" spans="2:13" ht="31.5" thickBot="1" x14ac:dyDescent="0.4">
      <c r="B49" s="93"/>
      <c r="C49" s="94" t="s">
        <v>146</v>
      </c>
      <c r="D49" s="94"/>
      <c r="E49" s="95"/>
      <c r="F49" s="96" t="s">
        <v>147</v>
      </c>
      <c r="G49" s="96" t="s">
        <v>148</v>
      </c>
      <c r="H49" s="97"/>
      <c r="I49" s="97"/>
      <c r="J49" s="98"/>
      <c r="K49" s="99"/>
      <c r="L49" s="99"/>
      <c r="M49" s="99"/>
    </row>
    <row r="50" spans="2:13" x14ac:dyDescent="0.35">
      <c r="B50" s="100" t="s">
        <v>149</v>
      </c>
      <c r="C50" s="101">
        <v>1</v>
      </c>
      <c r="D50" s="101"/>
      <c r="E50" s="102"/>
      <c r="F50" s="103">
        <f>G40</f>
        <v>6772.9826277000011</v>
      </c>
      <c r="G50" s="103">
        <f>J40</f>
        <v>390.96265359999995</v>
      </c>
      <c r="H50" s="104" t="s">
        <v>18</v>
      </c>
      <c r="I50" s="104" t="s">
        <v>18</v>
      </c>
      <c r="J50" s="104" t="s">
        <v>18</v>
      </c>
      <c r="K50" s="104" t="s">
        <v>18</v>
      </c>
      <c r="L50" s="104" t="s">
        <v>18</v>
      </c>
      <c r="M50" s="104" t="s">
        <v>18</v>
      </c>
    </row>
    <row r="51" spans="2:13" x14ac:dyDescent="0.35">
      <c r="B51" s="105" t="s">
        <v>20</v>
      </c>
      <c r="C51" s="106">
        <v>0.08</v>
      </c>
      <c r="D51" s="106"/>
      <c r="E51" s="106"/>
      <c r="F51" s="107">
        <f>C51*$F$50</f>
        <v>541.83861021600012</v>
      </c>
      <c r="G51" s="107">
        <f>$G$50*C51</f>
        <v>31.277012287999998</v>
      </c>
      <c r="H51" s="107">
        <v>5</v>
      </c>
      <c r="I51" s="107">
        <v>2</v>
      </c>
      <c r="J51" s="107">
        <v>1</v>
      </c>
      <c r="K51" s="107">
        <f>ROUNDUP(G51/(I51*8*J51),0)</f>
        <v>2</v>
      </c>
      <c r="L51" s="107">
        <f>ROUNDUP(F51/(H51*8*J51),0)</f>
        <v>14</v>
      </c>
      <c r="M51" s="107">
        <f>MAX(K51,L51)</f>
        <v>14</v>
      </c>
    </row>
    <row r="52" spans="2:13" x14ac:dyDescent="0.35">
      <c r="B52" s="105" t="s">
        <v>21</v>
      </c>
      <c r="C52" s="106">
        <v>0.05</v>
      </c>
      <c r="D52" s="106"/>
      <c r="E52" s="106"/>
      <c r="F52" s="107">
        <f t="shared" ref="F52:F60" si="10">C52*$F$50</f>
        <v>338.64913138500009</v>
      </c>
      <c r="G52" s="107">
        <f t="shared" ref="G52:G60" si="11">$G$50*C52</f>
        <v>19.548132679999998</v>
      </c>
      <c r="H52" s="107">
        <v>5</v>
      </c>
      <c r="I52" s="107">
        <v>2</v>
      </c>
      <c r="J52" s="107">
        <v>1</v>
      </c>
      <c r="K52" s="107">
        <f t="shared" ref="K52:K60" si="12">ROUNDUP(G52/(I52*8*J52),0)</f>
        <v>2</v>
      </c>
      <c r="L52" s="107">
        <f t="shared" ref="L52:L60" si="13">ROUNDUP(F52/(H52*8*J52),0)</f>
        <v>9</v>
      </c>
      <c r="M52" s="107">
        <f t="shared" ref="M52:M60" si="14">MAX(K52,L52)</f>
        <v>9</v>
      </c>
    </row>
    <row r="53" spans="2:13" x14ac:dyDescent="0.35">
      <c r="B53" s="105" t="s">
        <v>22</v>
      </c>
      <c r="C53" s="106">
        <v>7.0000000000000007E-2</v>
      </c>
      <c r="D53" s="106"/>
      <c r="E53" s="106"/>
      <c r="F53" s="107">
        <f t="shared" si="10"/>
        <v>474.10878393900015</v>
      </c>
      <c r="G53" s="107">
        <f t="shared" si="11"/>
        <v>27.367385752000001</v>
      </c>
      <c r="H53" s="107">
        <v>4</v>
      </c>
      <c r="I53" s="107">
        <v>1</v>
      </c>
      <c r="J53" s="107">
        <v>1</v>
      </c>
      <c r="K53" s="107">
        <f t="shared" si="12"/>
        <v>4</v>
      </c>
      <c r="L53" s="107">
        <f t="shared" si="13"/>
        <v>15</v>
      </c>
      <c r="M53" s="107">
        <f t="shared" si="14"/>
        <v>15</v>
      </c>
    </row>
    <row r="54" spans="2:13" x14ac:dyDescent="0.35">
      <c r="B54" s="105" t="s">
        <v>23</v>
      </c>
      <c r="C54" s="106">
        <v>0.04</v>
      </c>
      <c r="D54" s="106"/>
      <c r="E54" s="106"/>
      <c r="F54" s="107">
        <f t="shared" si="10"/>
        <v>270.91930510800006</v>
      </c>
      <c r="G54" s="107">
        <f t="shared" si="11"/>
        <v>15.638506143999999</v>
      </c>
      <c r="H54" s="107">
        <v>4</v>
      </c>
      <c r="I54" s="107">
        <v>1</v>
      </c>
      <c r="J54" s="107">
        <v>1</v>
      </c>
      <c r="K54" s="107">
        <f t="shared" si="12"/>
        <v>2</v>
      </c>
      <c r="L54" s="107">
        <f t="shared" si="13"/>
        <v>9</v>
      </c>
      <c r="M54" s="107">
        <f t="shared" si="14"/>
        <v>9</v>
      </c>
    </row>
    <row r="55" spans="2:13" x14ac:dyDescent="0.35">
      <c r="B55" s="105" t="s">
        <v>150</v>
      </c>
      <c r="C55" s="106">
        <v>0.06</v>
      </c>
      <c r="D55" s="106"/>
      <c r="E55" s="106"/>
      <c r="F55" s="107">
        <f t="shared" si="10"/>
        <v>406.37895766200006</v>
      </c>
      <c r="G55" s="107">
        <f t="shared" si="11"/>
        <v>23.457759215999996</v>
      </c>
      <c r="H55" s="107">
        <v>5</v>
      </c>
      <c r="I55" s="107">
        <v>1</v>
      </c>
      <c r="J55" s="107">
        <v>1</v>
      </c>
      <c r="K55" s="107">
        <f t="shared" si="12"/>
        <v>3</v>
      </c>
      <c r="L55" s="107">
        <f t="shared" si="13"/>
        <v>11</v>
      </c>
      <c r="M55" s="107">
        <f t="shared" si="14"/>
        <v>11</v>
      </c>
    </row>
    <row r="56" spans="2:13" x14ac:dyDescent="0.35">
      <c r="B56" s="105" t="s">
        <v>25</v>
      </c>
      <c r="C56" s="106">
        <v>0.06</v>
      </c>
      <c r="D56" s="106"/>
      <c r="E56" s="106"/>
      <c r="F56" s="107">
        <f t="shared" si="10"/>
        <v>406.37895766200006</v>
      </c>
      <c r="G56" s="107">
        <f t="shared" si="11"/>
        <v>23.457759215999996</v>
      </c>
      <c r="H56" s="107">
        <v>5</v>
      </c>
      <c r="I56" s="107">
        <v>1</v>
      </c>
      <c r="J56" s="107">
        <v>1</v>
      </c>
      <c r="K56" s="107">
        <f t="shared" si="12"/>
        <v>3</v>
      </c>
      <c r="L56" s="107">
        <f t="shared" si="13"/>
        <v>11</v>
      </c>
      <c r="M56" s="107">
        <f t="shared" si="14"/>
        <v>11</v>
      </c>
    </row>
    <row r="57" spans="2:13" x14ac:dyDescent="0.35">
      <c r="B57" s="105" t="s">
        <v>19</v>
      </c>
      <c r="C57" s="106">
        <v>5.0000000000000001E-3</v>
      </c>
      <c r="D57" s="106"/>
      <c r="E57" s="106"/>
      <c r="F57" s="107">
        <f t="shared" si="10"/>
        <v>33.864913138500008</v>
      </c>
      <c r="G57" s="107">
        <f t="shared" si="11"/>
        <v>1.9548132679999999</v>
      </c>
      <c r="H57" s="107">
        <v>3</v>
      </c>
      <c r="I57" s="107">
        <v>1</v>
      </c>
      <c r="J57" s="107">
        <v>1</v>
      </c>
      <c r="K57" s="107">
        <f t="shared" si="12"/>
        <v>1</v>
      </c>
      <c r="L57" s="107">
        <f t="shared" si="13"/>
        <v>2</v>
      </c>
      <c r="M57" s="107">
        <f t="shared" si="14"/>
        <v>2</v>
      </c>
    </row>
    <row r="58" spans="2:13" ht="29" x14ac:dyDescent="0.35">
      <c r="B58" s="108" t="s">
        <v>26</v>
      </c>
      <c r="C58" s="106">
        <v>0.08</v>
      </c>
      <c r="D58" s="106"/>
      <c r="E58" s="106"/>
      <c r="F58" s="107">
        <f t="shared" si="10"/>
        <v>541.83861021600012</v>
      </c>
      <c r="G58" s="107">
        <f t="shared" si="11"/>
        <v>31.277012287999998</v>
      </c>
      <c r="H58" s="107">
        <v>7</v>
      </c>
      <c r="I58" s="107">
        <v>1</v>
      </c>
      <c r="J58" s="107">
        <v>1</v>
      </c>
      <c r="K58" s="107">
        <f t="shared" si="12"/>
        <v>4</v>
      </c>
      <c r="L58" s="107">
        <f t="shared" si="13"/>
        <v>10</v>
      </c>
      <c r="M58" s="107">
        <f t="shared" si="14"/>
        <v>10</v>
      </c>
    </row>
    <row r="59" spans="2:13" x14ac:dyDescent="0.35">
      <c r="B59" s="105" t="s">
        <v>40</v>
      </c>
      <c r="C59" s="106">
        <v>7.0000000000000007E-2</v>
      </c>
      <c r="D59" s="106"/>
      <c r="E59" s="106"/>
      <c r="F59" s="107">
        <f t="shared" si="10"/>
        <v>474.10878393900015</v>
      </c>
      <c r="G59" s="107">
        <f t="shared" si="11"/>
        <v>27.367385752000001</v>
      </c>
      <c r="H59" s="107">
        <v>5</v>
      </c>
      <c r="I59" s="107">
        <v>1</v>
      </c>
      <c r="J59" s="107">
        <v>1</v>
      </c>
      <c r="K59" s="107">
        <f t="shared" si="12"/>
        <v>4</v>
      </c>
      <c r="L59" s="107">
        <f t="shared" si="13"/>
        <v>12</v>
      </c>
      <c r="M59" s="107">
        <f t="shared" si="14"/>
        <v>12</v>
      </c>
    </row>
    <row r="60" spans="2:13" x14ac:dyDescent="0.35">
      <c r="B60" s="105" t="s">
        <v>27</v>
      </c>
      <c r="C60" s="106">
        <v>0.03</v>
      </c>
      <c r="D60" s="106"/>
      <c r="E60" s="106"/>
      <c r="F60" s="107">
        <f t="shared" si="10"/>
        <v>203.18947883100003</v>
      </c>
      <c r="G60" s="107">
        <f t="shared" si="11"/>
        <v>11.728879607999998</v>
      </c>
      <c r="H60" s="107">
        <v>3</v>
      </c>
      <c r="I60" s="107">
        <v>1</v>
      </c>
      <c r="J60" s="107">
        <v>1</v>
      </c>
      <c r="K60" s="107">
        <f t="shared" si="12"/>
        <v>2</v>
      </c>
      <c r="L60" s="107">
        <f t="shared" si="13"/>
        <v>9</v>
      </c>
      <c r="M60" s="107">
        <f t="shared" si="14"/>
        <v>9</v>
      </c>
    </row>
    <row r="62" spans="2:13" x14ac:dyDescent="0.35">
      <c r="M62" s="49">
        <f>(SUM(M51:M60))/21</f>
        <v>4.8571428571428568</v>
      </c>
    </row>
    <row r="64" spans="2:13" ht="18.5" x14ac:dyDescent="0.45">
      <c r="M64" s="109">
        <f>M62+P40</f>
        <v>14.714285714285715</v>
      </c>
    </row>
  </sheetData>
  <mergeCells count="33">
    <mergeCell ref="C57:E57"/>
    <mergeCell ref="C58:E58"/>
    <mergeCell ref="C59:E59"/>
    <mergeCell ref="C60:E60"/>
    <mergeCell ref="P1:P2"/>
    <mergeCell ref="Q1:Q2"/>
    <mergeCell ref="B48:B49"/>
    <mergeCell ref="C48:E48"/>
    <mergeCell ref="H48:H49"/>
    <mergeCell ref="I48:I49"/>
    <mergeCell ref="J48:J49"/>
    <mergeCell ref="K48:K49"/>
    <mergeCell ref="L48:L49"/>
    <mergeCell ref="M48:M49"/>
    <mergeCell ref="C49:E49"/>
    <mergeCell ref="K1:K2"/>
    <mergeCell ref="L1:L2"/>
    <mergeCell ref="M1:M2"/>
    <mergeCell ref="N1:N2"/>
    <mergeCell ref="O1:O2"/>
    <mergeCell ref="A1:A2"/>
    <mergeCell ref="B1:B2"/>
    <mergeCell ref="C1:D1"/>
    <mergeCell ref="E1:E2"/>
    <mergeCell ref="F1:G1"/>
    <mergeCell ref="H1:J1"/>
    <mergeCell ref="C50:E50"/>
    <mergeCell ref="C51:E51"/>
    <mergeCell ref="C52:E52"/>
    <mergeCell ref="C53:E53"/>
    <mergeCell ref="C54:E54"/>
    <mergeCell ref="C55:E55"/>
    <mergeCell ref="C56:E5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7"/>
  <sheetViews>
    <sheetView tabSelected="1" zoomScale="87" zoomScaleNormal="85" workbookViewId="0">
      <selection activeCell="F10" sqref="F10"/>
    </sheetView>
  </sheetViews>
  <sheetFormatPr defaultRowHeight="14.5" x14ac:dyDescent="0.35"/>
  <cols>
    <col min="2" max="2" width="19.08984375" style="15" customWidth="1"/>
    <col min="3" max="3" width="10.54296875" customWidth="1"/>
    <col min="12" max="12" width="4.1796875" customWidth="1"/>
    <col min="13" max="13" width="14.81640625" hidden="1" customWidth="1"/>
  </cols>
  <sheetData>
    <row r="1" spans="1:13" x14ac:dyDescent="0.35">
      <c r="A1" s="53" t="s">
        <v>0</v>
      </c>
      <c r="B1" s="55" t="s">
        <v>28</v>
      </c>
      <c r="C1" s="55" t="s">
        <v>43</v>
      </c>
      <c r="D1" s="55" t="s">
        <v>44</v>
      </c>
      <c r="E1" s="57" t="s">
        <v>37</v>
      </c>
      <c r="F1" s="59" t="s">
        <v>29</v>
      </c>
      <c r="G1" s="59"/>
      <c r="H1" s="59"/>
      <c r="I1" s="59"/>
      <c r="J1" s="51" t="s">
        <v>30</v>
      </c>
      <c r="K1" s="52"/>
      <c r="L1" s="33"/>
      <c r="M1" s="50" t="s">
        <v>45</v>
      </c>
    </row>
    <row r="2" spans="1:13" ht="43.75" customHeight="1" thickBot="1" x14ac:dyDescent="0.4">
      <c r="A2" s="54"/>
      <c r="B2" s="56"/>
      <c r="C2" s="56"/>
      <c r="D2" s="56"/>
      <c r="E2" s="58"/>
      <c r="F2" s="13" t="s">
        <v>31</v>
      </c>
      <c r="G2" s="13" t="s">
        <v>32</v>
      </c>
      <c r="H2" s="14" t="s">
        <v>33</v>
      </c>
      <c r="I2" s="14" t="s">
        <v>34</v>
      </c>
      <c r="J2" s="14" t="s">
        <v>35</v>
      </c>
      <c r="K2" s="35" t="s">
        <v>36</v>
      </c>
      <c r="L2" s="34"/>
      <c r="M2" s="50"/>
    </row>
    <row r="3" spans="1:13" ht="23" x14ac:dyDescent="0.35">
      <c r="A3" s="17">
        <v>1</v>
      </c>
      <c r="B3" s="9" t="s">
        <v>24</v>
      </c>
      <c r="C3" s="10">
        <v>1</v>
      </c>
      <c r="D3" s="32">
        <v>2</v>
      </c>
      <c r="E3" s="11">
        <v>9</v>
      </c>
      <c r="F3" s="12">
        <f t="shared" ref="F3:F34" si="0">IF($C3=1,0,_xlfn.MAXIFS($G$3:$G$59,$D$3:$D$59,$C3))</f>
        <v>0</v>
      </c>
      <c r="G3" s="12">
        <f t="shared" ref="G3:G8" si="1">F3+E3</f>
        <v>9</v>
      </c>
      <c r="H3" s="32">
        <f t="shared" ref="H3:H54" si="2">I3-E3</f>
        <v>0</v>
      </c>
      <c r="I3" s="12">
        <f t="shared" ref="I3:I34" si="3">IF($D3=MAX($D$3:$D$59),MAX($G$3:$G$59),_xlfn.MINIFS($H$3:$H$59,$C$3:$C$59,$D3))</f>
        <v>9</v>
      </c>
      <c r="J3" s="12">
        <f>IF(E3=0,"-",I3-G3)</f>
        <v>0</v>
      </c>
      <c r="K3" s="36">
        <f t="shared" ref="K3:K34" si="4">IF($E3=0,"-",_xlfn.MAXIFS($G$3:$G$59,$D$3:$D$59,$D3)-($F3+$E3))</f>
        <v>0</v>
      </c>
      <c r="L3" s="1"/>
      <c r="M3" s="40" t="s">
        <v>18</v>
      </c>
    </row>
    <row r="4" spans="1:13" x14ac:dyDescent="0.35">
      <c r="A4" s="17">
        <v>2</v>
      </c>
      <c r="B4" s="3" t="s">
        <v>38</v>
      </c>
      <c r="C4" s="4">
        <v>2</v>
      </c>
      <c r="D4" s="16">
        <v>3</v>
      </c>
      <c r="E4" s="5">
        <v>1</v>
      </c>
      <c r="F4" s="12">
        <f t="shared" si="0"/>
        <v>9</v>
      </c>
      <c r="G4" s="6">
        <f t="shared" si="1"/>
        <v>10</v>
      </c>
      <c r="H4" s="16">
        <f t="shared" si="2"/>
        <v>9</v>
      </c>
      <c r="I4" s="12">
        <f t="shared" si="3"/>
        <v>10</v>
      </c>
      <c r="J4" s="12">
        <f t="shared" ref="J4:J54" si="5">IF(E4=0,"-",I4-G4)</f>
        <v>0</v>
      </c>
      <c r="K4" s="36">
        <f t="shared" si="4"/>
        <v>0</v>
      </c>
      <c r="L4" s="1"/>
      <c r="M4" s="41">
        <v>1</v>
      </c>
    </row>
    <row r="5" spans="1:13" ht="34.5" x14ac:dyDescent="0.35">
      <c r="A5" s="17">
        <v>3</v>
      </c>
      <c r="B5" s="3" t="s">
        <v>26</v>
      </c>
      <c r="C5" s="7">
        <v>2</v>
      </c>
      <c r="D5" s="16">
        <v>41</v>
      </c>
      <c r="E5" s="5">
        <v>12</v>
      </c>
      <c r="F5" s="12">
        <f t="shared" si="0"/>
        <v>9</v>
      </c>
      <c r="G5" s="6">
        <f t="shared" si="1"/>
        <v>21</v>
      </c>
      <c r="H5" s="22">
        <f>I5-E5</f>
        <v>169</v>
      </c>
      <c r="I5" s="12">
        <f t="shared" si="3"/>
        <v>181</v>
      </c>
      <c r="J5" s="12">
        <f t="shared" si="5"/>
        <v>160</v>
      </c>
      <c r="K5" s="36">
        <f t="shared" si="4"/>
        <v>160</v>
      </c>
      <c r="L5" s="1"/>
      <c r="M5" s="42">
        <v>1</v>
      </c>
    </row>
    <row r="6" spans="1:13" x14ac:dyDescent="0.35">
      <c r="A6" s="17">
        <v>4</v>
      </c>
      <c r="B6" s="3" t="s">
        <v>56</v>
      </c>
      <c r="C6" s="7">
        <v>3</v>
      </c>
      <c r="D6" s="16">
        <v>4</v>
      </c>
      <c r="E6" s="5">
        <v>1</v>
      </c>
      <c r="F6" s="12">
        <f t="shared" si="0"/>
        <v>10</v>
      </c>
      <c r="G6" s="6">
        <f t="shared" si="1"/>
        <v>11</v>
      </c>
      <c r="H6" s="16">
        <f t="shared" si="2"/>
        <v>10</v>
      </c>
      <c r="I6" s="12">
        <f t="shared" si="3"/>
        <v>11</v>
      </c>
      <c r="J6" s="12">
        <f t="shared" si="5"/>
        <v>0</v>
      </c>
      <c r="K6" s="36">
        <f t="shared" si="4"/>
        <v>0</v>
      </c>
      <c r="L6" s="1"/>
      <c r="M6" s="42">
        <v>2</v>
      </c>
    </row>
    <row r="7" spans="1:13" ht="36" customHeight="1" x14ac:dyDescent="0.35">
      <c r="A7" s="17">
        <v>5</v>
      </c>
      <c r="B7" s="3" t="s">
        <v>39</v>
      </c>
      <c r="C7" s="4">
        <v>4</v>
      </c>
      <c r="D7" s="16">
        <v>5</v>
      </c>
      <c r="E7" s="5">
        <v>15</v>
      </c>
      <c r="F7" s="12">
        <f t="shared" si="0"/>
        <v>11</v>
      </c>
      <c r="G7" s="6">
        <f t="shared" si="1"/>
        <v>26</v>
      </c>
      <c r="H7" s="16">
        <f t="shared" si="2"/>
        <v>11</v>
      </c>
      <c r="I7" s="12">
        <f t="shared" si="3"/>
        <v>26</v>
      </c>
      <c r="J7" s="12">
        <f t="shared" si="5"/>
        <v>0</v>
      </c>
      <c r="K7" s="36">
        <f t="shared" si="4"/>
        <v>0</v>
      </c>
      <c r="L7" s="1"/>
      <c r="M7" s="42">
        <v>3</v>
      </c>
    </row>
    <row r="8" spans="1:13" ht="23.4" customHeight="1" x14ac:dyDescent="0.35">
      <c r="A8" s="17">
        <v>6</v>
      </c>
      <c r="B8" s="3" t="s">
        <v>60</v>
      </c>
      <c r="C8" s="4">
        <v>5</v>
      </c>
      <c r="D8" s="16">
        <v>6</v>
      </c>
      <c r="E8" s="5">
        <v>3</v>
      </c>
      <c r="F8" s="12">
        <f t="shared" si="0"/>
        <v>26</v>
      </c>
      <c r="G8" s="6">
        <f t="shared" si="1"/>
        <v>29</v>
      </c>
      <c r="H8" s="22">
        <f>I8-E8</f>
        <v>26</v>
      </c>
      <c r="I8" s="12">
        <f t="shared" si="3"/>
        <v>29</v>
      </c>
      <c r="J8" s="12">
        <f>IF(E8=0,"-",I8-G8)</f>
        <v>0</v>
      </c>
      <c r="K8" s="36">
        <f t="shared" si="4"/>
        <v>0</v>
      </c>
      <c r="L8" s="1"/>
      <c r="M8" s="42">
        <v>4</v>
      </c>
    </row>
    <row r="9" spans="1:13" ht="23" x14ac:dyDescent="0.35">
      <c r="A9" s="17">
        <v>7</v>
      </c>
      <c r="B9" s="3" t="s">
        <v>20</v>
      </c>
      <c r="C9" s="7" t="s">
        <v>57</v>
      </c>
      <c r="D9" s="16">
        <v>23</v>
      </c>
      <c r="E9" s="5">
        <v>14</v>
      </c>
      <c r="F9" s="12">
        <f t="shared" si="0"/>
        <v>29</v>
      </c>
      <c r="G9" s="6">
        <f t="shared" ref="G9:G50" si="6">F9+E9</f>
        <v>43</v>
      </c>
      <c r="H9" s="16">
        <f t="shared" si="2"/>
        <v>98</v>
      </c>
      <c r="I9" s="12">
        <f t="shared" si="3"/>
        <v>112</v>
      </c>
      <c r="J9" s="12">
        <f t="shared" si="5"/>
        <v>69</v>
      </c>
      <c r="K9" s="36">
        <f t="shared" si="4"/>
        <v>0</v>
      </c>
      <c r="L9" s="1"/>
      <c r="M9" s="42">
        <v>4</v>
      </c>
    </row>
    <row r="10" spans="1:13" ht="34.5" x14ac:dyDescent="0.35">
      <c r="A10" s="17">
        <v>8</v>
      </c>
      <c r="B10" s="3" t="s">
        <v>22</v>
      </c>
      <c r="C10" s="7" t="s">
        <v>57</v>
      </c>
      <c r="D10" s="16">
        <v>24</v>
      </c>
      <c r="E10" s="5">
        <v>15</v>
      </c>
      <c r="F10" s="12">
        <f t="shared" si="0"/>
        <v>29</v>
      </c>
      <c r="G10" s="6">
        <f t="shared" si="6"/>
        <v>44</v>
      </c>
      <c r="H10" s="16">
        <f t="shared" si="2"/>
        <v>97</v>
      </c>
      <c r="I10" s="12">
        <f t="shared" si="3"/>
        <v>112</v>
      </c>
      <c r="J10" s="12">
        <f t="shared" si="5"/>
        <v>68</v>
      </c>
      <c r="K10" s="36">
        <f t="shared" si="4"/>
        <v>68</v>
      </c>
      <c r="L10" s="1"/>
      <c r="M10" s="42">
        <v>4</v>
      </c>
    </row>
    <row r="11" spans="1:13" ht="25.75" customHeight="1" x14ac:dyDescent="0.35">
      <c r="A11" s="17">
        <v>9</v>
      </c>
      <c r="B11" s="3" t="s">
        <v>58</v>
      </c>
      <c r="C11" s="4">
        <v>6</v>
      </c>
      <c r="D11" s="16">
        <v>7</v>
      </c>
      <c r="E11" s="5">
        <v>7</v>
      </c>
      <c r="F11" s="12">
        <f t="shared" si="0"/>
        <v>29</v>
      </c>
      <c r="G11" s="6">
        <f t="shared" si="6"/>
        <v>36</v>
      </c>
      <c r="H11" s="16">
        <f t="shared" si="2"/>
        <v>29</v>
      </c>
      <c r="I11" s="12">
        <f t="shared" si="3"/>
        <v>36</v>
      </c>
      <c r="J11" s="12">
        <f t="shared" si="5"/>
        <v>0</v>
      </c>
      <c r="K11" s="36">
        <f t="shared" si="4"/>
        <v>0</v>
      </c>
      <c r="L11" s="1"/>
      <c r="M11" s="42">
        <v>5</v>
      </c>
    </row>
    <row r="12" spans="1:13" x14ac:dyDescent="0.35">
      <c r="A12" s="17">
        <v>10</v>
      </c>
      <c r="B12" s="45" t="s">
        <v>18</v>
      </c>
      <c r="C12" s="8" t="s">
        <v>57</v>
      </c>
      <c r="D12" s="16">
        <v>15</v>
      </c>
      <c r="E12" s="5">
        <v>0</v>
      </c>
      <c r="F12" s="12">
        <f t="shared" si="0"/>
        <v>29</v>
      </c>
      <c r="G12" s="6">
        <f t="shared" si="6"/>
        <v>29</v>
      </c>
      <c r="H12" s="16">
        <f t="shared" si="2"/>
        <v>47</v>
      </c>
      <c r="I12" s="12">
        <f t="shared" si="3"/>
        <v>47</v>
      </c>
      <c r="J12" s="12" t="str">
        <f t="shared" si="5"/>
        <v>-</v>
      </c>
      <c r="K12" s="36" t="str">
        <f t="shared" si="4"/>
        <v>-</v>
      </c>
      <c r="L12" s="1"/>
      <c r="M12" s="42">
        <v>6</v>
      </c>
    </row>
    <row r="13" spans="1:13" ht="33.65" customHeight="1" x14ac:dyDescent="0.35">
      <c r="A13" s="17">
        <v>11</v>
      </c>
      <c r="B13" s="45" t="s">
        <v>59</v>
      </c>
      <c r="C13" s="8">
        <v>7</v>
      </c>
      <c r="D13" s="16">
        <v>8</v>
      </c>
      <c r="E13" s="5">
        <v>11</v>
      </c>
      <c r="F13" s="12">
        <f t="shared" si="0"/>
        <v>36</v>
      </c>
      <c r="G13" s="6">
        <f t="shared" si="6"/>
        <v>47</v>
      </c>
      <c r="H13" s="16">
        <f t="shared" si="2"/>
        <v>36</v>
      </c>
      <c r="I13" s="12">
        <f t="shared" si="3"/>
        <v>47</v>
      </c>
      <c r="J13" s="12">
        <f t="shared" si="5"/>
        <v>0</v>
      </c>
      <c r="K13" s="36">
        <f t="shared" si="4"/>
        <v>0</v>
      </c>
      <c r="L13" s="1"/>
      <c r="M13" s="42">
        <v>6</v>
      </c>
    </row>
    <row r="14" spans="1:13" ht="34.5" x14ac:dyDescent="0.35">
      <c r="A14" s="17">
        <v>12</v>
      </c>
      <c r="B14" s="45" t="s">
        <v>61</v>
      </c>
      <c r="C14" s="4">
        <v>8</v>
      </c>
      <c r="D14" s="16">
        <v>9</v>
      </c>
      <c r="E14" s="5">
        <v>6</v>
      </c>
      <c r="F14" s="12">
        <f t="shared" si="0"/>
        <v>47</v>
      </c>
      <c r="G14" s="6">
        <f t="shared" si="6"/>
        <v>53</v>
      </c>
      <c r="H14" s="16">
        <f t="shared" si="2"/>
        <v>48</v>
      </c>
      <c r="I14" s="12">
        <f t="shared" si="3"/>
        <v>54</v>
      </c>
      <c r="J14" s="12">
        <f t="shared" si="5"/>
        <v>1</v>
      </c>
      <c r="K14" s="36">
        <f t="shared" si="4"/>
        <v>0</v>
      </c>
      <c r="L14" s="1"/>
      <c r="M14" s="42">
        <v>7</v>
      </c>
    </row>
    <row r="15" spans="1:13" x14ac:dyDescent="0.35">
      <c r="A15" s="17">
        <v>13</v>
      </c>
      <c r="B15" s="3" t="s">
        <v>18</v>
      </c>
      <c r="C15" s="4">
        <v>8</v>
      </c>
      <c r="D15" s="16">
        <v>15</v>
      </c>
      <c r="E15" s="5">
        <v>0</v>
      </c>
      <c r="F15" s="12">
        <f t="shared" si="0"/>
        <v>47</v>
      </c>
      <c r="G15" s="6">
        <f t="shared" si="6"/>
        <v>47</v>
      </c>
      <c r="H15" s="16">
        <f t="shared" si="2"/>
        <v>47</v>
      </c>
      <c r="I15" s="12">
        <f t="shared" si="3"/>
        <v>47</v>
      </c>
      <c r="J15" s="12" t="str">
        <f t="shared" si="5"/>
        <v>-</v>
      </c>
      <c r="K15" s="36" t="str">
        <f t="shared" si="4"/>
        <v>-</v>
      </c>
      <c r="L15" s="1"/>
      <c r="M15" s="42">
        <v>7</v>
      </c>
    </row>
    <row r="16" spans="1:13" ht="23" x14ac:dyDescent="0.35">
      <c r="A16" s="17">
        <v>14</v>
      </c>
      <c r="B16" s="3" t="s">
        <v>62</v>
      </c>
      <c r="C16" s="4">
        <v>9</v>
      </c>
      <c r="D16" s="16">
        <v>10</v>
      </c>
      <c r="E16" s="5">
        <v>13</v>
      </c>
      <c r="F16" s="12">
        <f t="shared" si="0"/>
        <v>53</v>
      </c>
      <c r="G16" s="6">
        <f t="shared" si="6"/>
        <v>66</v>
      </c>
      <c r="H16" s="16">
        <f t="shared" si="2"/>
        <v>54</v>
      </c>
      <c r="I16" s="12">
        <f t="shared" si="3"/>
        <v>67</v>
      </c>
      <c r="J16" s="12">
        <f t="shared" si="5"/>
        <v>1</v>
      </c>
      <c r="K16" s="36">
        <f t="shared" si="4"/>
        <v>0</v>
      </c>
      <c r="L16" s="1"/>
      <c r="M16" s="42">
        <v>8</v>
      </c>
    </row>
    <row r="17" spans="1:13" x14ac:dyDescent="0.35">
      <c r="A17" s="17">
        <v>15</v>
      </c>
      <c r="B17" s="3" t="s">
        <v>18</v>
      </c>
      <c r="C17" s="4">
        <v>9</v>
      </c>
      <c r="D17" s="16">
        <v>17</v>
      </c>
      <c r="E17" s="5">
        <v>0</v>
      </c>
      <c r="F17" s="12">
        <f t="shared" si="0"/>
        <v>53</v>
      </c>
      <c r="G17" s="6">
        <f t="shared" si="6"/>
        <v>53</v>
      </c>
      <c r="H17" s="16">
        <f t="shared" si="2"/>
        <v>63</v>
      </c>
      <c r="I17" s="12">
        <f t="shared" si="3"/>
        <v>63</v>
      </c>
      <c r="J17" s="12" t="str">
        <f t="shared" si="5"/>
        <v>-</v>
      </c>
      <c r="K17" s="36" t="str">
        <f t="shared" si="4"/>
        <v>-</v>
      </c>
      <c r="L17" s="1"/>
      <c r="M17" s="42">
        <v>8</v>
      </c>
    </row>
    <row r="18" spans="1:13" ht="23" x14ac:dyDescent="0.35">
      <c r="A18" s="17">
        <v>16</v>
      </c>
      <c r="B18" s="3" t="s">
        <v>63</v>
      </c>
      <c r="C18" s="7">
        <v>10</v>
      </c>
      <c r="D18" s="16">
        <v>11</v>
      </c>
      <c r="E18" s="5">
        <v>10</v>
      </c>
      <c r="F18" s="12">
        <f t="shared" si="0"/>
        <v>66</v>
      </c>
      <c r="G18" s="6">
        <f t="shared" si="6"/>
        <v>76</v>
      </c>
      <c r="H18" s="16">
        <f t="shared" si="2"/>
        <v>67</v>
      </c>
      <c r="I18" s="12">
        <f t="shared" si="3"/>
        <v>77</v>
      </c>
      <c r="J18" s="12">
        <f t="shared" si="5"/>
        <v>1</v>
      </c>
      <c r="K18" s="36">
        <f t="shared" si="4"/>
        <v>0</v>
      </c>
      <c r="L18" s="1"/>
      <c r="M18" s="42">
        <v>9</v>
      </c>
    </row>
    <row r="19" spans="1:13" x14ac:dyDescent="0.35">
      <c r="A19" s="17">
        <v>17</v>
      </c>
      <c r="B19" s="3" t="s">
        <v>18</v>
      </c>
      <c r="C19" s="7">
        <v>10</v>
      </c>
      <c r="D19" s="16">
        <v>18</v>
      </c>
      <c r="E19" s="5">
        <v>0</v>
      </c>
      <c r="F19" s="12">
        <f t="shared" si="0"/>
        <v>66</v>
      </c>
      <c r="G19" s="6">
        <f t="shared" si="6"/>
        <v>66</v>
      </c>
      <c r="H19" s="16">
        <f t="shared" si="2"/>
        <v>76</v>
      </c>
      <c r="I19" s="12">
        <f t="shared" si="3"/>
        <v>76</v>
      </c>
      <c r="J19" s="12" t="str">
        <f t="shared" si="5"/>
        <v>-</v>
      </c>
      <c r="K19" s="36" t="str">
        <f t="shared" si="4"/>
        <v>-</v>
      </c>
      <c r="L19" s="1"/>
      <c r="M19" s="42">
        <v>9</v>
      </c>
    </row>
    <row r="20" spans="1:13" x14ac:dyDescent="0.35">
      <c r="A20" s="17">
        <v>18</v>
      </c>
      <c r="B20" s="3" t="s">
        <v>64</v>
      </c>
      <c r="C20" s="7">
        <v>11</v>
      </c>
      <c r="D20" s="16">
        <v>12</v>
      </c>
      <c r="E20" s="5">
        <v>4</v>
      </c>
      <c r="F20" s="12">
        <f t="shared" si="0"/>
        <v>76</v>
      </c>
      <c r="G20" s="6">
        <f t="shared" si="6"/>
        <v>80</v>
      </c>
      <c r="H20" s="16">
        <f t="shared" si="2"/>
        <v>77</v>
      </c>
      <c r="I20" s="12">
        <f t="shared" si="3"/>
        <v>81</v>
      </c>
      <c r="J20" s="12">
        <f t="shared" si="5"/>
        <v>1</v>
      </c>
      <c r="K20" s="36">
        <f t="shared" si="4"/>
        <v>0</v>
      </c>
      <c r="L20" s="1"/>
      <c r="M20" s="42">
        <v>10</v>
      </c>
    </row>
    <row r="21" spans="1:13" x14ac:dyDescent="0.35">
      <c r="A21" s="17">
        <v>19</v>
      </c>
      <c r="B21" s="3" t="s">
        <v>18</v>
      </c>
      <c r="C21" s="4">
        <v>11</v>
      </c>
      <c r="D21" s="16">
        <v>19</v>
      </c>
      <c r="E21" s="5">
        <v>0</v>
      </c>
      <c r="F21" s="12">
        <f t="shared" si="0"/>
        <v>76</v>
      </c>
      <c r="G21" s="6">
        <f t="shared" si="6"/>
        <v>76</v>
      </c>
      <c r="H21" s="16">
        <f t="shared" si="2"/>
        <v>84</v>
      </c>
      <c r="I21" s="12">
        <f t="shared" si="3"/>
        <v>84</v>
      </c>
      <c r="J21" s="12" t="str">
        <f t="shared" si="5"/>
        <v>-</v>
      </c>
      <c r="K21" s="36" t="str">
        <f t="shared" si="4"/>
        <v>-</v>
      </c>
      <c r="L21" s="1"/>
      <c r="M21" s="42">
        <v>10</v>
      </c>
    </row>
    <row r="22" spans="1:13" ht="23" x14ac:dyDescent="0.35">
      <c r="A22" s="17">
        <v>20</v>
      </c>
      <c r="B22" s="3" t="s">
        <v>65</v>
      </c>
      <c r="C22" s="7">
        <v>12</v>
      </c>
      <c r="D22" s="16">
        <v>13</v>
      </c>
      <c r="E22" s="5">
        <v>13</v>
      </c>
      <c r="F22" s="12">
        <f t="shared" si="0"/>
        <v>80</v>
      </c>
      <c r="G22" s="6">
        <f t="shared" si="6"/>
        <v>93</v>
      </c>
      <c r="H22" s="16">
        <f t="shared" si="2"/>
        <v>81</v>
      </c>
      <c r="I22" s="12">
        <f t="shared" si="3"/>
        <v>94</v>
      </c>
      <c r="J22" s="12">
        <f t="shared" si="5"/>
        <v>1</v>
      </c>
      <c r="K22" s="36">
        <f t="shared" si="4"/>
        <v>0</v>
      </c>
      <c r="L22" s="1"/>
      <c r="M22" s="42">
        <v>11</v>
      </c>
    </row>
    <row r="23" spans="1:13" x14ac:dyDescent="0.35">
      <c r="A23" s="17">
        <v>21</v>
      </c>
      <c r="B23" s="3" t="s">
        <v>18</v>
      </c>
      <c r="C23" s="4" t="s">
        <v>66</v>
      </c>
      <c r="D23" s="16">
        <v>20</v>
      </c>
      <c r="E23" s="5">
        <v>0</v>
      </c>
      <c r="F23" s="12">
        <f t="shared" si="0"/>
        <v>80</v>
      </c>
      <c r="G23" s="6">
        <f t="shared" si="6"/>
        <v>80</v>
      </c>
      <c r="H23" s="16">
        <f t="shared" si="2"/>
        <v>92</v>
      </c>
      <c r="I23" s="12">
        <f t="shared" si="3"/>
        <v>92</v>
      </c>
      <c r="J23" s="12" t="str">
        <f t="shared" si="5"/>
        <v>-</v>
      </c>
      <c r="K23" s="36" t="str">
        <f t="shared" si="4"/>
        <v>-</v>
      </c>
      <c r="L23" s="1"/>
      <c r="M23" s="42">
        <v>7</v>
      </c>
    </row>
    <row r="24" spans="1:13" ht="23" x14ac:dyDescent="0.35">
      <c r="A24" s="17">
        <v>22</v>
      </c>
      <c r="B24" s="3" t="s">
        <v>67</v>
      </c>
      <c r="C24" s="4">
        <v>13</v>
      </c>
      <c r="D24" s="16">
        <v>14</v>
      </c>
      <c r="E24" s="5">
        <v>5</v>
      </c>
      <c r="F24" s="12">
        <f t="shared" si="0"/>
        <v>93</v>
      </c>
      <c r="G24" s="6">
        <f t="shared" ref="G24:G30" si="7">F24+E24</f>
        <v>98</v>
      </c>
      <c r="H24" s="16">
        <f t="shared" si="2"/>
        <v>102</v>
      </c>
      <c r="I24" s="12">
        <f t="shared" si="3"/>
        <v>107</v>
      </c>
      <c r="J24" s="12">
        <f t="shared" si="5"/>
        <v>9</v>
      </c>
      <c r="K24" s="36">
        <f t="shared" si="4"/>
        <v>0</v>
      </c>
      <c r="L24" s="1"/>
      <c r="M24" s="42">
        <v>7</v>
      </c>
    </row>
    <row r="25" spans="1:13" x14ac:dyDescent="0.35">
      <c r="A25" s="17">
        <v>23</v>
      </c>
      <c r="B25" s="5" t="s">
        <v>18</v>
      </c>
      <c r="C25" s="4" t="s">
        <v>68</v>
      </c>
      <c r="D25" s="16">
        <v>21</v>
      </c>
      <c r="E25" s="5">
        <v>0</v>
      </c>
      <c r="F25" s="12">
        <f t="shared" si="0"/>
        <v>93</v>
      </c>
      <c r="G25" s="6">
        <f t="shared" si="7"/>
        <v>93</v>
      </c>
      <c r="H25" s="16">
        <f t="shared" si="2"/>
        <v>94</v>
      </c>
      <c r="I25" s="12">
        <f t="shared" si="3"/>
        <v>94</v>
      </c>
      <c r="J25" s="12" t="str">
        <f t="shared" si="5"/>
        <v>-</v>
      </c>
      <c r="K25" s="36" t="str">
        <f t="shared" si="4"/>
        <v>-</v>
      </c>
      <c r="L25" s="1"/>
      <c r="M25" s="42" t="s">
        <v>46</v>
      </c>
    </row>
    <row r="26" spans="1:13" x14ac:dyDescent="0.35">
      <c r="A26" s="17">
        <v>24</v>
      </c>
      <c r="B26" s="5" t="s">
        <v>18</v>
      </c>
      <c r="C26" s="7" t="s">
        <v>69</v>
      </c>
      <c r="D26" s="16">
        <v>22</v>
      </c>
      <c r="E26" s="5">
        <v>0</v>
      </c>
      <c r="F26" s="12">
        <f t="shared" si="0"/>
        <v>98</v>
      </c>
      <c r="G26" s="6">
        <f t="shared" si="7"/>
        <v>98</v>
      </c>
      <c r="H26" s="16">
        <f t="shared" si="2"/>
        <v>107</v>
      </c>
      <c r="I26" s="12">
        <f t="shared" si="3"/>
        <v>107</v>
      </c>
      <c r="J26" s="12" t="str">
        <f t="shared" si="5"/>
        <v>-</v>
      </c>
      <c r="K26" s="36" t="str">
        <f t="shared" si="4"/>
        <v>-</v>
      </c>
      <c r="L26" s="1"/>
      <c r="M26" s="42">
        <v>14</v>
      </c>
    </row>
    <row r="27" spans="1:13" ht="23" x14ac:dyDescent="0.35">
      <c r="A27" s="17">
        <v>25</v>
      </c>
      <c r="B27" s="45" t="s">
        <v>60</v>
      </c>
      <c r="C27" s="4">
        <v>15</v>
      </c>
      <c r="D27" s="16">
        <v>16</v>
      </c>
      <c r="E27" s="5">
        <v>2</v>
      </c>
      <c r="F27" s="12">
        <f t="shared" si="0"/>
        <v>47</v>
      </c>
      <c r="G27" s="6">
        <f t="shared" si="7"/>
        <v>49</v>
      </c>
      <c r="H27" s="16">
        <f t="shared" si="2"/>
        <v>47</v>
      </c>
      <c r="I27" s="12">
        <f t="shared" si="3"/>
        <v>49</v>
      </c>
      <c r="J27" s="12">
        <f t="shared" si="5"/>
        <v>0</v>
      </c>
      <c r="K27" s="36">
        <f t="shared" si="4"/>
        <v>0</v>
      </c>
      <c r="L27" s="1"/>
      <c r="M27" s="42">
        <v>14</v>
      </c>
    </row>
    <row r="28" spans="1:13" ht="34.5" x14ac:dyDescent="0.35">
      <c r="A28" s="17">
        <v>26</v>
      </c>
      <c r="B28" s="45" t="s">
        <v>59</v>
      </c>
      <c r="C28" s="4">
        <v>16</v>
      </c>
      <c r="D28" s="16">
        <v>17</v>
      </c>
      <c r="E28" s="5">
        <v>14</v>
      </c>
      <c r="F28" s="12">
        <f t="shared" si="0"/>
        <v>49</v>
      </c>
      <c r="G28" s="6">
        <f t="shared" si="7"/>
        <v>63</v>
      </c>
      <c r="H28" s="16">
        <f t="shared" si="2"/>
        <v>49</v>
      </c>
      <c r="I28" s="12">
        <f t="shared" si="3"/>
        <v>63</v>
      </c>
      <c r="J28" s="12">
        <f t="shared" si="5"/>
        <v>0</v>
      </c>
      <c r="K28" s="36">
        <f t="shared" si="4"/>
        <v>0</v>
      </c>
      <c r="L28" s="1"/>
      <c r="M28" s="42" t="s">
        <v>47</v>
      </c>
    </row>
    <row r="29" spans="1:13" ht="34.5" x14ac:dyDescent="0.35">
      <c r="A29" s="17">
        <v>27</v>
      </c>
      <c r="B29" s="45" t="s">
        <v>61</v>
      </c>
      <c r="C29" s="4">
        <v>17</v>
      </c>
      <c r="D29" s="16">
        <v>18</v>
      </c>
      <c r="E29" s="5">
        <v>13</v>
      </c>
      <c r="F29" s="12">
        <f t="shared" si="0"/>
        <v>63</v>
      </c>
      <c r="G29" s="6">
        <f t="shared" si="7"/>
        <v>76</v>
      </c>
      <c r="H29" s="16">
        <f t="shared" si="2"/>
        <v>63</v>
      </c>
      <c r="I29" s="12">
        <f t="shared" si="3"/>
        <v>76</v>
      </c>
      <c r="J29" s="12">
        <f t="shared" si="5"/>
        <v>0</v>
      </c>
      <c r="K29" s="36">
        <f t="shared" si="4"/>
        <v>0</v>
      </c>
      <c r="L29" s="1"/>
      <c r="M29" s="42">
        <v>16</v>
      </c>
    </row>
    <row r="30" spans="1:13" ht="23" x14ac:dyDescent="0.35">
      <c r="A30" s="17">
        <v>28</v>
      </c>
      <c r="B30" s="45" t="s">
        <v>62</v>
      </c>
      <c r="C30" s="4" t="s">
        <v>70</v>
      </c>
      <c r="D30" s="16">
        <v>19</v>
      </c>
      <c r="E30" s="5">
        <v>8</v>
      </c>
      <c r="F30" s="12">
        <f t="shared" si="0"/>
        <v>76</v>
      </c>
      <c r="G30" s="6">
        <f t="shared" si="7"/>
        <v>84</v>
      </c>
      <c r="H30" s="16">
        <f t="shared" si="2"/>
        <v>76</v>
      </c>
      <c r="I30" s="12">
        <f t="shared" si="3"/>
        <v>84</v>
      </c>
      <c r="J30" s="12">
        <f t="shared" si="5"/>
        <v>0</v>
      </c>
      <c r="K30" s="36">
        <f t="shared" si="4"/>
        <v>0</v>
      </c>
      <c r="L30" s="1"/>
      <c r="M30" s="42">
        <v>16</v>
      </c>
    </row>
    <row r="31" spans="1:13" ht="23" x14ac:dyDescent="0.35">
      <c r="A31" s="17">
        <v>29</v>
      </c>
      <c r="B31" s="45" t="s">
        <v>63</v>
      </c>
      <c r="C31" s="4" t="s">
        <v>71</v>
      </c>
      <c r="D31" s="16">
        <v>20</v>
      </c>
      <c r="E31" s="5">
        <v>8</v>
      </c>
      <c r="F31" s="12">
        <f t="shared" si="0"/>
        <v>84</v>
      </c>
      <c r="G31" s="6">
        <f t="shared" si="6"/>
        <v>92</v>
      </c>
      <c r="H31" s="16">
        <f t="shared" si="2"/>
        <v>84</v>
      </c>
      <c r="I31" s="12">
        <f t="shared" si="3"/>
        <v>92</v>
      </c>
      <c r="J31" s="12">
        <f t="shared" si="5"/>
        <v>0</v>
      </c>
      <c r="K31" s="36">
        <f t="shared" si="4"/>
        <v>0</v>
      </c>
      <c r="L31" s="1"/>
      <c r="M31" s="42" t="s">
        <v>48</v>
      </c>
    </row>
    <row r="32" spans="1:13" x14ac:dyDescent="0.35">
      <c r="A32" s="17">
        <v>30</v>
      </c>
      <c r="B32" s="45" t="s">
        <v>64</v>
      </c>
      <c r="C32" s="4" t="s">
        <v>72</v>
      </c>
      <c r="D32" s="16">
        <v>21</v>
      </c>
      <c r="E32" s="5">
        <v>2</v>
      </c>
      <c r="F32" s="12">
        <f t="shared" si="0"/>
        <v>92</v>
      </c>
      <c r="G32" s="6">
        <f t="shared" si="6"/>
        <v>94</v>
      </c>
      <c r="H32" s="16">
        <f t="shared" si="2"/>
        <v>92</v>
      </c>
      <c r="I32" s="12">
        <f t="shared" si="3"/>
        <v>94</v>
      </c>
      <c r="J32" s="12">
        <f t="shared" si="5"/>
        <v>0</v>
      </c>
      <c r="K32" s="36">
        <f t="shared" si="4"/>
        <v>0</v>
      </c>
      <c r="L32" s="1"/>
      <c r="M32" s="42">
        <v>18</v>
      </c>
    </row>
    <row r="33" spans="1:13" ht="23" x14ac:dyDescent="0.35">
      <c r="A33" s="17">
        <v>31</v>
      </c>
      <c r="B33" s="45" t="s">
        <v>65</v>
      </c>
      <c r="C33" s="4" t="s">
        <v>73</v>
      </c>
      <c r="D33" s="16">
        <v>22</v>
      </c>
      <c r="E33" s="5">
        <v>13</v>
      </c>
      <c r="F33" s="12">
        <f t="shared" si="0"/>
        <v>94</v>
      </c>
      <c r="G33" s="6">
        <f t="shared" si="6"/>
        <v>107</v>
      </c>
      <c r="H33" s="16">
        <f t="shared" si="2"/>
        <v>94</v>
      </c>
      <c r="I33" s="12">
        <f t="shared" si="3"/>
        <v>107</v>
      </c>
      <c r="J33" s="12">
        <f t="shared" si="5"/>
        <v>0</v>
      </c>
      <c r="K33" s="36">
        <f t="shared" si="4"/>
        <v>0</v>
      </c>
      <c r="L33" s="1"/>
      <c r="M33" s="42" t="s">
        <v>49</v>
      </c>
    </row>
    <row r="34" spans="1:13" ht="23" x14ac:dyDescent="0.35">
      <c r="A34" s="17">
        <v>32</v>
      </c>
      <c r="B34" s="45" t="s">
        <v>67</v>
      </c>
      <c r="C34" s="4">
        <v>22</v>
      </c>
      <c r="D34" s="16">
        <v>24</v>
      </c>
      <c r="E34" s="5">
        <v>5</v>
      </c>
      <c r="F34" s="12">
        <f t="shared" si="0"/>
        <v>107</v>
      </c>
      <c r="G34" s="6">
        <f t="shared" si="6"/>
        <v>112</v>
      </c>
      <c r="H34" s="16">
        <f t="shared" si="2"/>
        <v>107</v>
      </c>
      <c r="I34" s="12">
        <f t="shared" si="3"/>
        <v>112</v>
      </c>
      <c r="J34" s="12">
        <f t="shared" si="5"/>
        <v>0</v>
      </c>
      <c r="K34" s="36">
        <f t="shared" si="4"/>
        <v>0</v>
      </c>
      <c r="L34" s="1"/>
      <c r="M34" s="42" t="s">
        <v>50</v>
      </c>
    </row>
    <row r="35" spans="1:13" x14ac:dyDescent="0.35">
      <c r="A35" s="17">
        <v>33</v>
      </c>
      <c r="B35" s="3" t="s">
        <v>18</v>
      </c>
      <c r="C35" s="4">
        <v>23</v>
      </c>
      <c r="D35" s="16">
        <v>24</v>
      </c>
      <c r="E35" s="5">
        <v>0</v>
      </c>
      <c r="F35" s="12">
        <f t="shared" ref="F35:F58" si="8">IF($C35=1,0,_xlfn.MAXIFS($G$3:$G$59,$D$3:$D$59,$C35))</f>
        <v>43</v>
      </c>
      <c r="G35" s="6">
        <f t="shared" si="6"/>
        <v>43</v>
      </c>
      <c r="H35" s="16">
        <f t="shared" si="2"/>
        <v>112</v>
      </c>
      <c r="I35" s="12">
        <f t="shared" ref="I35:I59" si="9">IF($D35=MAX($D$3:$D$59),MAX($G$3:$G$59),_xlfn.MINIFS($H$3:$H$59,$C$3:$C$59,$D35))</f>
        <v>112</v>
      </c>
      <c r="J35" s="12" t="str">
        <f t="shared" si="5"/>
        <v>-</v>
      </c>
      <c r="K35" s="36" t="str">
        <f t="shared" ref="K35:K59" si="10">IF($E35=0,"-",_xlfn.MAXIFS($G$3:$G$59,$D$3:$D$59,$D35)-($F35+$E35))</f>
        <v>-</v>
      </c>
      <c r="L35" s="1"/>
      <c r="M35" s="42">
        <v>22</v>
      </c>
    </row>
    <row r="36" spans="1:13" ht="23" x14ac:dyDescent="0.35">
      <c r="A36" s="17">
        <v>34</v>
      </c>
      <c r="B36" s="47" t="s">
        <v>74</v>
      </c>
      <c r="C36" s="4">
        <v>24</v>
      </c>
      <c r="D36" s="16">
        <v>25</v>
      </c>
      <c r="E36" s="5">
        <v>4</v>
      </c>
      <c r="F36" s="12">
        <f t="shared" si="8"/>
        <v>112</v>
      </c>
      <c r="G36" s="6">
        <f t="shared" si="6"/>
        <v>116</v>
      </c>
      <c r="H36" s="16">
        <f t="shared" si="2"/>
        <v>112</v>
      </c>
      <c r="I36" s="12">
        <f t="shared" si="9"/>
        <v>116</v>
      </c>
      <c r="J36" s="12">
        <f t="shared" si="5"/>
        <v>0</v>
      </c>
      <c r="K36" s="36">
        <f t="shared" si="10"/>
        <v>0</v>
      </c>
      <c r="L36" s="1"/>
      <c r="M36" s="42">
        <v>13</v>
      </c>
    </row>
    <row r="37" spans="1:13" ht="23" x14ac:dyDescent="0.35">
      <c r="A37" s="17">
        <v>35</v>
      </c>
      <c r="B37" s="45" t="s">
        <v>21</v>
      </c>
      <c r="C37" s="4" t="s">
        <v>75</v>
      </c>
      <c r="D37" s="16">
        <v>37</v>
      </c>
      <c r="E37" s="5">
        <v>9</v>
      </c>
      <c r="F37" s="12">
        <f t="shared" si="8"/>
        <v>112</v>
      </c>
      <c r="G37" s="6">
        <f t="shared" si="6"/>
        <v>121</v>
      </c>
      <c r="H37" s="16">
        <f t="shared" si="2"/>
        <v>151</v>
      </c>
      <c r="I37" s="12">
        <f t="shared" si="9"/>
        <v>160</v>
      </c>
      <c r="J37" s="12">
        <f t="shared" si="5"/>
        <v>39</v>
      </c>
      <c r="K37" s="36">
        <f t="shared" si="10"/>
        <v>0</v>
      </c>
      <c r="L37" s="1"/>
      <c r="M37" s="42">
        <v>15.24</v>
      </c>
    </row>
    <row r="38" spans="1:13" ht="34.5" x14ac:dyDescent="0.35">
      <c r="A38" s="17">
        <v>36</v>
      </c>
      <c r="B38" s="45" t="s">
        <v>23</v>
      </c>
      <c r="C38" s="4" t="s">
        <v>75</v>
      </c>
      <c r="D38" s="16">
        <v>38</v>
      </c>
      <c r="E38" s="5">
        <v>9</v>
      </c>
      <c r="F38" s="12">
        <f t="shared" si="8"/>
        <v>112</v>
      </c>
      <c r="G38" s="6">
        <f t="shared" si="6"/>
        <v>121</v>
      </c>
      <c r="H38" s="16">
        <f t="shared" si="2"/>
        <v>151</v>
      </c>
      <c r="I38" s="12">
        <f t="shared" si="9"/>
        <v>160</v>
      </c>
      <c r="J38" s="12">
        <f t="shared" si="5"/>
        <v>39</v>
      </c>
      <c r="K38" s="36">
        <f t="shared" si="10"/>
        <v>39</v>
      </c>
      <c r="L38" s="1"/>
      <c r="M38" s="42">
        <v>25</v>
      </c>
    </row>
    <row r="39" spans="1:13" x14ac:dyDescent="0.35">
      <c r="A39" s="17">
        <v>37</v>
      </c>
      <c r="B39" s="3" t="s">
        <v>76</v>
      </c>
      <c r="C39" s="4" t="s">
        <v>77</v>
      </c>
      <c r="D39" s="16">
        <v>26</v>
      </c>
      <c r="E39" s="5">
        <v>5</v>
      </c>
      <c r="F39" s="12">
        <f t="shared" si="8"/>
        <v>116</v>
      </c>
      <c r="G39" s="6">
        <f t="shared" si="6"/>
        <v>121</v>
      </c>
      <c r="H39" s="16">
        <f t="shared" si="2"/>
        <v>116</v>
      </c>
      <c r="I39" s="12">
        <f t="shared" si="9"/>
        <v>121</v>
      </c>
      <c r="J39" s="12">
        <f t="shared" si="5"/>
        <v>0</v>
      </c>
      <c r="K39" s="36">
        <f t="shared" si="10"/>
        <v>0</v>
      </c>
      <c r="L39" s="1"/>
      <c r="M39" s="42" t="s">
        <v>51</v>
      </c>
    </row>
    <row r="40" spans="1:13" x14ac:dyDescent="0.35">
      <c r="A40" s="17">
        <v>38</v>
      </c>
      <c r="B40" s="3" t="s">
        <v>18</v>
      </c>
      <c r="C40" s="4" t="s">
        <v>77</v>
      </c>
      <c r="D40" s="16">
        <v>30</v>
      </c>
      <c r="E40" s="5">
        <v>0</v>
      </c>
      <c r="F40" s="12">
        <f t="shared" si="8"/>
        <v>116</v>
      </c>
      <c r="G40" s="6">
        <f t="shared" si="6"/>
        <v>116</v>
      </c>
      <c r="H40" s="16">
        <f t="shared" si="2"/>
        <v>118</v>
      </c>
      <c r="I40" s="12">
        <f t="shared" si="9"/>
        <v>118</v>
      </c>
      <c r="J40" s="12" t="str">
        <f t="shared" si="5"/>
        <v>-</v>
      </c>
      <c r="K40" s="36" t="str">
        <f t="shared" si="10"/>
        <v>-</v>
      </c>
      <c r="L40" s="1"/>
      <c r="M40" s="42">
        <v>27</v>
      </c>
    </row>
    <row r="41" spans="1:13" ht="23" x14ac:dyDescent="0.35">
      <c r="A41" s="17">
        <v>39</v>
      </c>
      <c r="B41" s="3" t="s">
        <v>79</v>
      </c>
      <c r="C41" s="4" t="s">
        <v>78</v>
      </c>
      <c r="D41" s="16">
        <v>27</v>
      </c>
      <c r="E41" s="5">
        <v>2</v>
      </c>
      <c r="F41" s="12">
        <f t="shared" si="8"/>
        <v>121</v>
      </c>
      <c r="G41" s="6">
        <f t="shared" si="6"/>
        <v>123</v>
      </c>
      <c r="H41" s="16">
        <f t="shared" si="2"/>
        <v>121</v>
      </c>
      <c r="I41" s="12">
        <f t="shared" si="9"/>
        <v>123</v>
      </c>
      <c r="J41" s="12">
        <f t="shared" si="5"/>
        <v>0</v>
      </c>
      <c r="K41" s="36">
        <f t="shared" si="10"/>
        <v>0</v>
      </c>
      <c r="L41" s="1"/>
      <c r="M41" s="42" t="s">
        <v>52</v>
      </c>
    </row>
    <row r="42" spans="1:13" x14ac:dyDescent="0.35">
      <c r="A42" s="17">
        <v>40</v>
      </c>
      <c r="B42" s="3" t="s">
        <v>18</v>
      </c>
      <c r="C42" s="7" t="s">
        <v>78</v>
      </c>
      <c r="D42" s="16">
        <v>31</v>
      </c>
      <c r="E42" s="5">
        <v>0</v>
      </c>
      <c r="F42" s="12">
        <f t="shared" si="8"/>
        <v>121</v>
      </c>
      <c r="G42" s="6">
        <f t="shared" si="6"/>
        <v>121</v>
      </c>
      <c r="H42" s="16">
        <f t="shared" si="2"/>
        <v>121</v>
      </c>
      <c r="I42" s="12">
        <f t="shared" si="9"/>
        <v>121</v>
      </c>
      <c r="J42" s="12" t="str">
        <f t="shared" si="5"/>
        <v>-</v>
      </c>
      <c r="K42" s="36" t="str">
        <f t="shared" si="10"/>
        <v>-</v>
      </c>
      <c r="L42" s="1"/>
      <c r="M42" s="42">
        <v>5</v>
      </c>
    </row>
    <row r="43" spans="1:13" ht="23" x14ac:dyDescent="0.35">
      <c r="A43" s="17">
        <v>41</v>
      </c>
      <c r="B43" s="3" t="s">
        <v>80</v>
      </c>
      <c r="C43" s="7" t="s">
        <v>81</v>
      </c>
      <c r="D43" s="16">
        <v>28</v>
      </c>
      <c r="E43" s="5">
        <v>7</v>
      </c>
      <c r="F43" s="12">
        <f t="shared" si="8"/>
        <v>123</v>
      </c>
      <c r="G43" s="6">
        <f t="shared" si="6"/>
        <v>130</v>
      </c>
      <c r="H43" s="16">
        <f t="shared" si="2"/>
        <v>123</v>
      </c>
      <c r="I43" s="12">
        <f t="shared" si="9"/>
        <v>130</v>
      </c>
      <c r="J43" s="12">
        <f t="shared" si="5"/>
        <v>0</v>
      </c>
      <c r="K43" s="36">
        <f t="shared" si="10"/>
        <v>0</v>
      </c>
      <c r="L43" s="1"/>
      <c r="M43" s="42" t="s">
        <v>53</v>
      </c>
    </row>
    <row r="44" spans="1:13" x14ac:dyDescent="0.35">
      <c r="A44" s="17">
        <v>42</v>
      </c>
      <c r="B44" s="3" t="s">
        <v>18</v>
      </c>
      <c r="C44" s="7" t="s">
        <v>81</v>
      </c>
      <c r="D44" s="16">
        <v>32</v>
      </c>
      <c r="E44" s="5">
        <v>0</v>
      </c>
      <c r="F44" s="12">
        <f t="shared" si="8"/>
        <v>123</v>
      </c>
      <c r="G44" s="6">
        <f t="shared" si="6"/>
        <v>123</v>
      </c>
      <c r="H44" s="16">
        <f t="shared" si="2"/>
        <v>128</v>
      </c>
      <c r="I44" s="12">
        <f t="shared" si="9"/>
        <v>128</v>
      </c>
      <c r="J44" s="12" t="str">
        <f t="shared" si="5"/>
        <v>-</v>
      </c>
      <c r="K44" s="36" t="str">
        <f t="shared" si="10"/>
        <v>-</v>
      </c>
      <c r="L44" s="1"/>
      <c r="M44" s="42" t="s">
        <v>53</v>
      </c>
    </row>
    <row r="45" spans="1:13" ht="23" x14ac:dyDescent="0.35">
      <c r="A45" s="17">
        <v>43</v>
      </c>
      <c r="B45" s="3" t="s">
        <v>83</v>
      </c>
      <c r="C45" s="7" t="s">
        <v>82</v>
      </c>
      <c r="D45" s="16">
        <v>29</v>
      </c>
      <c r="E45" s="5">
        <v>5</v>
      </c>
      <c r="F45" s="12">
        <f t="shared" si="8"/>
        <v>130</v>
      </c>
      <c r="G45" s="6">
        <f>F45+E45</f>
        <v>135</v>
      </c>
      <c r="H45" s="16">
        <f t="shared" si="2"/>
        <v>143</v>
      </c>
      <c r="I45" s="12">
        <f t="shared" si="9"/>
        <v>148</v>
      </c>
      <c r="J45" s="12">
        <f t="shared" si="5"/>
        <v>13</v>
      </c>
      <c r="K45" s="36">
        <f t="shared" si="10"/>
        <v>0</v>
      </c>
      <c r="L45" s="1"/>
      <c r="M45" s="42" t="s">
        <v>53</v>
      </c>
    </row>
    <row r="46" spans="1:13" x14ac:dyDescent="0.35">
      <c r="A46" s="17">
        <v>44</v>
      </c>
      <c r="B46" s="3" t="s">
        <v>18</v>
      </c>
      <c r="C46" s="7" t="s">
        <v>82</v>
      </c>
      <c r="D46" s="16">
        <v>33</v>
      </c>
      <c r="E46" s="5">
        <v>0</v>
      </c>
      <c r="F46" s="12">
        <f t="shared" si="8"/>
        <v>130</v>
      </c>
      <c r="G46" s="6">
        <f t="shared" si="6"/>
        <v>130</v>
      </c>
      <c r="H46" s="16">
        <f t="shared" si="2"/>
        <v>130</v>
      </c>
      <c r="I46" s="12">
        <f t="shared" si="9"/>
        <v>130</v>
      </c>
      <c r="J46" s="12" t="str">
        <f t="shared" si="5"/>
        <v>-</v>
      </c>
      <c r="K46" s="36" t="str">
        <f t="shared" si="10"/>
        <v>-</v>
      </c>
      <c r="L46" s="1"/>
      <c r="M46" s="42">
        <v>31</v>
      </c>
    </row>
    <row r="47" spans="1:13" x14ac:dyDescent="0.35">
      <c r="A47" s="17">
        <v>45</v>
      </c>
      <c r="B47" s="46" t="s">
        <v>18</v>
      </c>
      <c r="C47" s="7" t="s">
        <v>91</v>
      </c>
      <c r="D47" s="16">
        <v>36</v>
      </c>
      <c r="E47" s="5">
        <v>0</v>
      </c>
      <c r="F47" s="12">
        <f t="shared" si="8"/>
        <v>135</v>
      </c>
      <c r="G47" s="6">
        <f t="shared" ref="G47" si="11">F47+E47</f>
        <v>135</v>
      </c>
      <c r="H47" s="16">
        <f t="shared" ref="H47" si="12">I47-E47</f>
        <v>148</v>
      </c>
      <c r="I47" s="12">
        <f t="shared" si="9"/>
        <v>148</v>
      </c>
      <c r="J47" s="12" t="str">
        <f t="shared" ref="J47" si="13">IF(E47=0,"-",I47-G47)</f>
        <v>-</v>
      </c>
      <c r="K47" s="36" t="str">
        <f t="shared" si="10"/>
        <v>-</v>
      </c>
      <c r="L47" s="1"/>
      <c r="M47" s="42"/>
    </row>
    <row r="48" spans="1:13" ht="23" x14ac:dyDescent="0.35">
      <c r="A48" s="17">
        <v>46</v>
      </c>
      <c r="B48" s="45" t="s">
        <v>74</v>
      </c>
      <c r="C48" s="7" t="s">
        <v>84</v>
      </c>
      <c r="D48" s="16">
        <v>31</v>
      </c>
      <c r="E48" s="5">
        <v>3</v>
      </c>
      <c r="F48" s="12">
        <f t="shared" si="8"/>
        <v>116</v>
      </c>
      <c r="G48" s="6">
        <f t="shared" si="6"/>
        <v>119</v>
      </c>
      <c r="H48" s="16">
        <f t="shared" si="2"/>
        <v>118</v>
      </c>
      <c r="I48" s="12">
        <f t="shared" si="9"/>
        <v>121</v>
      </c>
      <c r="J48" s="12">
        <f t="shared" si="5"/>
        <v>2</v>
      </c>
      <c r="K48" s="36">
        <f t="shared" si="10"/>
        <v>2</v>
      </c>
      <c r="L48" s="1"/>
      <c r="M48" s="42">
        <v>31</v>
      </c>
    </row>
    <row r="49" spans="1:13" x14ac:dyDescent="0.35">
      <c r="A49" s="17">
        <v>47</v>
      </c>
      <c r="B49" s="45" t="s">
        <v>76</v>
      </c>
      <c r="C49" s="7" t="s">
        <v>85</v>
      </c>
      <c r="D49" s="16">
        <v>32</v>
      </c>
      <c r="E49" s="5">
        <v>7</v>
      </c>
      <c r="F49" s="12">
        <f t="shared" si="8"/>
        <v>121</v>
      </c>
      <c r="G49" s="6">
        <f t="shared" si="6"/>
        <v>128</v>
      </c>
      <c r="H49" s="16">
        <f t="shared" si="2"/>
        <v>121</v>
      </c>
      <c r="I49" s="12">
        <f t="shared" si="9"/>
        <v>128</v>
      </c>
      <c r="J49" s="12">
        <f t="shared" si="5"/>
        <v>0</v>
      </c>
      <c r="K49" s="36">
        <f t="shared" si="10"/>
        <v>0</v>
      </c>
      <c r="L49" s="1"/>
      <c r="M49" s="42">
        <v>32</v>
      </c>
    </row>
    <row r="50" spans="1:13" ht="23" x14ac:dyDescent="0.35">
      <c r="A50" s="17">
        <v>48</v>
      </c>
      <c r="B50" s="45" t="s">
        <v>79</v>
      </c>
      <c r="C50" s="7" t="s">
        <v>86</v>
      </c>
      <c r="D50" s="16">
        <v>33</v>
      </c>
      <c r="E50" s="5">
        <v>2</v>
      </c>
      <c r="F50" s="12">
        <f t="shared" si="8"/>
        <v>128</v>
      </c>
      <c r="G50" s="6">
        <f t="shared" si="6"/>
        <v>130</v>
      </c>
      <c r="H50" s="16">
        <f t="shared" si="2"/>
        <v>128</v>
      </c>
      <c r="I50" s="12">
        <f t="shared" si="9"/>
        <v>130</v>
      </c>
      <c r="J50" s="12">
        <f t="shared" si="5"/>
        <v>0</v>
      </c>
      <c r="K50" s="36">
        <f t="shared" si="10"/>
        <v>0</v>
      </c>
      <c r="L50" s="1"/>
      <c r="M50" s="42">
        <v>32</v>
      </c>
    </row>
    <row r="51" spans="1:13" ht="23" x14ac:dyDescent="0.35">
      <c r="A51" s="17">
        <v>49</v>
      </c>
      <c r="B51" s="45" t="s">
        <v>80</v>
      </c>
      <c r="C51" s="4" t="s">
        <v>87</v>
      </c>
      <c r="D51" s="16">
        <v>34</v>
      </c>
      <c r="E51" s="5">
        <v>2</v>
      </c>
      <c r="F51" s="12">
        <f t="shared" si="8"/>
        <v>130</v>
      </c>
      <c r="G51" s="6">
        <f>F51+E51</f>
        <v>132</v>
      </c>
      <c r="H51" s="16">
        <f t="shared" si="2"/>
        <v>130</v>
      </c>
      <c r="I51" s="12">
        <f t="shared" si="9"/>
        <v>132</v>
      </c>
      <c r="J51" s="12">
        <f t="shared" si="5"/>
        <v>0</v>
      </c>
      <c r="K51" s="36">
        <f t="shared" si="10"/>
        <v>0</v>
      </c>
      <c r="L51" s="1"/>
      <c r="M51" s="42">
        <v>33</v>
      </c>
    </row>
    <row r="52" spans="1:13" ht="23" x14ac:dyDescent="0.35">
      <c r="A52" s="17">
        <v>50</v>
      </c>
      <c r="B52" s="23" t="s">
        <v>89</v>
      </c>
      <c r="C52" s="4">
        <v>34</v>
      </c>
      <c r="D52" s="16">
        <v>35</v>
      </c>
      <c r="E52" s="5">
        <v>12</v>
      </c>
      <c r="F52" s="12">
        <f t="shared" si="8"/>
        <v>132</v>
      </c>
      <c r="G52" s="6">
        <f>F52+E52</f>
        <v>144</v>
      </c>
      <c r="H52" s="16">
        <f t="shared" si="2"/>
        <v>132</v>
      </c>
      <c r="I52" s="12">
        <f t="shared" si="9"/>
        <v>144</v>
      </c>
      <c r="J52" s="12">
        <f t="shared" si="5"/>
        <v>0</v>
      </c>
      <c r="K52" s="36">
        <f t="shared" si="10"/>
        <v>0</v>
      </c>
      <c r="L52" s="1"/>
      <c r="M52" s="42">
        <v>33</v>
      </c>
    </row>
    <row r="53" spans="1:13" ht="23" x14ac:dyDescent="0.35">
      <c r="A53" s="17">
        <v>51</v>
      </c>
      <c r="B53" s="23" t="s">
        <v>90</v>
      </c>
      <c r="C53" s="4">
        <v>35</v>
      </c>
      <c r="D53" s="16">
        <v>36</v>
      </c>
      <c r="E53" s="5">
        <v>4</v>
      </c>
      <c r="F53" s="12">
        <f t="shared" si="8"/>
        <v>144</v>
      </c>
      <c r="G53" s="6">
        <f>F53+E53</f>
        <v>148</v>
      </c>
      <c r="H53" s="16">
        <f t="shared" si="2"/>
        <v>144</v>
      </c>
      <c r="I53" s="12">
        <f t="shared" si="9"/>
        <v>148</v>
      </c>
      <c r="J53" s="12">
        <f t="shared" si="5"/>
        <v>0</v>
      </c>
      <c r="K53" s="36">
        <f t="shared" si="10"/>
        <v>0</v>
      </c>
      <c r="L53" s="1"/>
      <c r="M53" s="42">
        <v>34</v>
      </c>
    </row>
    <row r="54" spans="1:13" x14ac:dyDescent="0.35">
      <c r="A54" s="17">
        <v>52</v>
      </c>
      <c r="B54" s="27" t="s">
        <v>40</v>
      </c>
      <c r="C54" s="19" t="s">
        <v>88</v>
      </c>
      <c r="D54" s="16">
        <v>38</v>
      </c>
      <c r="E54" s="20">
        <v>12</v>
      </c>
      <c r="F54" s="12">
        <f t="shared" si="8"/>
        <v>148</v>
      </c>
      <c r="G54" s="21">
        <f>F54+E54</f>
        <v>160</v>
      </c>
      <c r="H54" s="16">
        <f t="shared" si="2"/>
        <v>148</v>
      </c>
      <c r="I54" s="12">
        <f t="shared" si="9"/>
        <v>160</v>
      </c>
      <c r="J54" s="12">
        <f t="shared" si="5"/>
        <v>0</v>
      </c>
      <c r="K54" s="36">
        <f t="shared" si="10"/>
        <v>0</v>
      </c>
      <c r="L54" s="1"/>
      <c r="M54" s="43">
        <v>34</v>
      </c>
    </row>
    <row r="55" spans="1:13" x14ac:dyDescent="0.35">
      <c r="A55" s="17">
        <v>53</v>
      </c>
      <c r="B55" s="16" t="s">
        <v>18</v>
      </c>
      <c r="C55" s="16">
        <v>37</v>
      </c>
      <c r="D55" s="16">
        <v>38</v>
      </c>
      <c r="E55" s="16">
        <v>0</v>
      </c>
      <c r="F55" s="12">
        <f t="shared" si="8"/>
        <v>121</v>
      </c>
      <c r="G55" s="16">
        <f t="shared" ref="G55:G58" si="14">F55+E55</f>
        <v>121</v>
      </c>
      <c r="H55" s="16">
        <f t="shared" ref="H55:H58" si="15">I55-E55</f>
        <v>160</v>
      </c>
      <c r="I55" s="12">
        <f t="shared" si="9"/>
        <v>160</v>
      </c>
      <c r="J55" s="12" t="str">
        <f t="shared" ref="J55:J58" si="16">IF(E55=0,"-",I55-G55)</f>
        <v>-</v>
      </c>
      <c r="K55" s="36" t="str">
        <f t="shared" si="10"/>
        <v>-</v>
      </c>
      <c r="L55" s="25"/>
      <c r="M55" s="44">
        <v>31</v>
      </c>
    </row>
    <row r="56" spans="1:13" ht="23" x14ac:dyDescent="0.35">
      <c r="A56" s="17">
        <v>54</v>
      </c>
      <c r="B56" s="23" t="s">
        <v>25</v>
      </c>
      <c r="C56" s="16">
        <v>38</v>
      </c>
      <c r="D56" s="16">
        <v>39</v>
      </c>
      <c r="E56" s="16">
        <v>10</v>
      </c>
      <c r="F56" s="12">
        <f t="shared" si="8"/>
        <v>160</v>
      </c>
      <c r="G56" s="16">
        <f t="shared" si="14"/>
        <v>170</v>
      </c>
      <c r="H56" s="16">
        <f t="shared" si="15"/>
        <v>160</v>
      </c>
      <c r="I56" s="12">
        <f t="shared" si="9"/>
        <v>170</v>
      </c>
      <c r="J56" s="12">
        <f t="shared" si="16"/>
        <v>0</v>
      </c>
      <c r="K56" s="36">
        <f t="shared" si="10"/>
        <v>0</v>
      </c>
      <c r="L56" s="25"/>
      <c r="M56" s="44" t="s">
        <v>54</v>
      </c>
    </row>
    <row r="57" spans="1:13" x14ac:dyDescent="0.35">
      <c r="A57" s="17">
        <v>55</v>
      </c>
      <c r="B57" s="16" t="s">
        <v>19</v>
      </c>
      <c r="C57" s="16">
        <v>39</v>
      </c>
      <c r="D57" s="16">
        <v>40</v>
      </c>
      <c r="E57" s="16">
        <v>2</v>
      </c>
      <c r="F57" s="12">
        <f t="shared" si="8"/>
        <v>170</v>
      </c>
      <c r="G57" s="16">
        <f t="shared" si="14"/>
        <v>172</v>
      </c>
      <c r="H57" s="16">
        <f t="shared" si="15"/>
        <v>170</v>
      </c>
      <c r="I57" s="12">
        <f t="shared" si="9"/>
        <v>172</v>
      </c>
      <c r="J57" s="12">
        <f t="shared" si="16"/>
        <v>0</v>
      </c>
      <c r="K57" s="36">
        <f t="shared" si="10"/>
        <v>0</v>
      </c>
      <c r="L57" s="25"/>
      <c r="M57" s="44">
        <v>77</v>
      </c>
    </row>
    <row r="58" spans="1:13" ht="23" x14ac:dyDescent="0.35">
      <c r="A58" s="17">
        <v>56</v>
      </c>
      <c r="B58" s="23" t="s">
        <v>27</v>
      </c>
      <c r="C58" s="16">
        <v>40</v>
      </c>
      <c r="D58" s="16">
        <v>41</v>
      </c>
      <c r="E58" s="16">
        <v>9</v>
      </c>
      <c r="F58" s="12">
        <f t="shared" si="8"/>
        <v>172</v>
      </c>
      <c r="G58" s="16">
        <f t="shared" si="14"/>
        <v>181</v>
      </c>
      <c r="H58" s="16">
        <f t="shared" si="15"/>
        <v>172</v>
      </c>
      <c r="I58" s="12">
        <f t="shared" si="9"/>
        <v>181</v>
      </c>
      <c r="J58" s="12">
        <f t="shared" si="16"/>
        <v>0</v>
      </c>
      <c r="K58" s="36">
        <f t="shared" si="10"/>
        <v>0</v>
      </c>
      <c r="L58" s="25"/>
      <c r="M58" s="44" t="s">
        <v>55</v>
      </c>
    </row>
    <row r="59" spans="1:13" ht="15" thickBot="1" x14ac:dyDescent="0.4">
      <c r="A59" s="17">
        <v>57</v>
      </c>
      <c r="B59" s="37" t="s">
        <v>41</v>
      </c>
      <c r="C59" s="37">
        <v>41</v>
      </c>
      <c r="D59" s="37">
        <v>42</v>
      </c>
      <c r="E59" s="37">
        <v>1</v>
      </c>
      <c r="F59" s="38">
        <f>IF($C59=1,0,_xlfn.MAXIFS($G$3:$G$59,$D$3:$D$59,$C59))</f>
        <v>181</v>
      </c>
      <c r="G59" s="48">
        <f>F59+E59</f>
        <v>182</v>
      </c>
      <c r="H59" s="37">
        <f>I59-E59</f>
        <v>181</v>
      </c>
      <c r="I59" s="38">
        <f t="shared" si="9"/>
        <v>182</v>
      </c>
      <c r="J59" s="38">
        <f>IF(E59=0,"-",I59-G59)</f>
        <v>0</v>
      </c>
      <c r="K59" s="39">
        <f t="shared" si="10"/>
        <v>0</v>
      </c>
      <c r="L59" s="25"/>
      <c r="M59" s="44">
        <v>79</v>
      </c>
    </row>
    <row r="60" spans="1:13" x14ac:dyDescent="0.35">
      <c r="A60" s="25"/>
      <c r="B60" s="25"/>
      <c r="C60" s="26"/>
      <c r="D60" s="25"/>
      <c r="E60" s="25"/>
      <c r="F60" s="25"/>
      <c r="G60" s="25"/>
      <c r="H60" s="25"/>
      <c r="I60" s="25"/>
      <c r="J60" s="25"/>
      <c r="K60" s="25"/>
      <c r="L60" s="25"/>
    </row>
    <row r="61" spans="1:13" x14ac:dyDescent="0.35">
      <c r="A61" s="24"/>
      <c r="B61" s="25"/>
      <c r="C61" s="26"/>
      <c r="D61" s="25"/>
      <c r="E61" s="25"/>
      <c r="F61" s="25"/>
      <c r="G61" s="25"/>
      <c r="H61" s="25"/>
      <c r="I61" s="25"/>
      <c r="J61" s="25"/>
      <c r="K61" s="25"/>
      <c r="L61" s="25"/>
    </row>
    <row r="62" spans="1:13" x14ac:dyDescent="0.35">
      <c r="A62" s="24"/>
      <c r="B62" s="25"/>
      <c r="C62" s="28"/>
      <c r="D62" s="25"/>
      <c r="E62" s="25"/>
      <c r="F62" s="25"/>
      <c r="G62" s="25">
        <f>G59/21</f>
        <v>8.6666666666666661</v>
      </c>
      <c r="H62" s="25" t="s">
        <v>42</v>
      </c>
      <c r="I62" s="25"/>
      <c r="J62" s="25"/>
      <c r="K62" s="25"/>
      <c r="L62" s="25"/>
    </row>
    <row r="63" spans="1:13" x14ac:dyDescent="0.35">
      <c r="B63" s="18"/>
      <c r="C63" s="29"/>
      <c r="D63" s="25"/>
      <c r="E63" s="18"/>
      <c r="F63" s="18"/>
      <c r="G63" s="18"/>
      <c r="H63" s="18"/>
      <c r="I63" s="18"/>
      <c r="J63" s="18"/>
      <c r="K63" s="18"/>
      <c r="L63" s="18"/>
    </row>
    <row r="64" spans="1:13" x14ac:dyDescent="0.35">
      <c r="B64" s="18"/>
      <c r="C64" s="30"/>
      <c r="D64" s="25"/>
      <c r="E64" s="18"/>
      <c r="F64" s="18"/>
      <c r="G64" s="18"/>
      <c r="H64" s="18"/>
      <c r="I64" s="18"/>
      <c r="J64" s="18"/>
      <c r="K64" s="18"/>
      <c r="L64" s="18"/>
    </row>
    <row r="65" spans="2:12" x14ac:dyDescent="0.35">
      <c r="B65" s="18"/>
      <c r="C65" s="30"/>
      <c r="D65" s="25"/>
      <c r="E65" s="18"/>
      <c r="F65" s="18"/>
      <c r="G65" s="18"/>
      <c r="H65" s="18"/>
      <c r="I65" s="18"/>
      <c r="J65" s="18"/>
      <c r="K65" s="18"/>
      <c r="L65" s="18"/>
    </row>
    <row r="66" spans="2:12" x14ac:dyDescent="0.35">
      <c r="B66" s="18"/>
      <c r="C66" s="29"/>
      <c r="D66" s="25"/>
      <c r="E66" s="18"/>
      <c r="F66" s="18"/>
      <c r="G66" s="18"/>
      <c r="H66" s="18"/>
      <c r="I66" s="18"/>
      <c r="J66" s="18"/>
      <c r="K66" s="18"/>
      <c r="L66" s="18"/>
    </row>
    <row r="67" spans="2:12" x14ac:dyDescent="0.35">
      <c r="B67" s="18"/>
      <c r="C67" s="29"/>
      <c r="D67" s="25"/>
      <c r="E67" s="18"/>
      <c r="F67" s="18"/>
      <c r="G67" s="18"/>
      <c r="H67" s="18"/>
      <c r="I67" s="18"/>
      <c r="J67" s="18"/>
      <c r="K67" s="18"/>
      <c r="L67" s="18"/>
    </row>
    <row r="68" spans="2:12" x14ac:dyDescent="0.35">
      <c r="B68" s="18"/>
      <c r="C68" s="30"/>
      <c r="D68" s="25"/>
      <c r="E68" s="18"/>
      <c r="F68" s="18"/>
      <c r="G68" s="18"/>
      <c r="H68" s="18"/>
      <c r="I68" s="18"/>
      <c r="J68" s="18"/>
      <c r="K68" s="18"/>
      <c r="L68" s="18"/>
    </row>
    <row r="69" spans="2:12" x14ac:dyDescent="0.35">
      <c r="B69" s="18"/>
      <c r="C69" s="30"/>
      <c r="D69" s="25"/>
      <c r="E69" s="18"/>
      <c r="F69" s="18"/>
      <c r="G69" s="18"/>
      <c r="H69" s="18"/>
      <c r="I69" s="18"/>
      <c r="J69" s="18"/>
      <c r="K69" s="18"/>
      <c r="L69" s="18"/>
    </row>
    <row r="70" spans="2:12" x14ac:dyDescent="0.35">
      <c r="B70" s="18"/>
      <c r="C70" s="29"/>
      <c r="D70" s="25"/>
      <c r="E70" s="18"/>
      <c r="F70" s="18"/>
      <c r="G70" s="18"/>
      <c r="H70" s="18"/>
      <c r="I70" s="18"/>
      <c r="J70" s="18"/>
      <c r="K70" s="18"/>
      <c r="L70" s="18"/>
    </row>
    <row r="71" spans="2:12" x14ac:dyDescent="0.35">
      <c r="B71" s="18"/>
      <c r="C71" s="31"/>
      <c r="D71" s="25"/>
      <c r="E71" s="18"/>
      <c r="F71" s="18"/>
      <c r="G71" s="18"/>
      <c r="H71" s="18"/>
      <c r="I71" s="18"/>
      <c r="J71" s="18"/>
      <c r="K71" s="18"/>
      <c r="L71" s="18"/>
    </row>
    <row r="72" spans="2:12" x14ac:dyDescent="0.35">
      <c r="B72" s="18"/>
      <c r="C72" s="29"/>
      <c r="D72" s="25"/>
      <c r="E72" s="18"/>
      <c r="F72" s="18"/>
      <c r="G72" s="18"/>
      <c r="H72" s="18"/>
      <c r="I72" s="18"/>
      <c r="J72" s="18"/>
      <c r="K72" s="18"/>
      <c r="L72" s="18"/>
    </row>
    <row r="73" spans="2:12" x14ac:dyDescent="0.35">
      <c r="B73" s="18"/>
      <c r="C73" s="29"/>
      <c r="D73" s="25"/>
      <c r="E73" s="18"/>
      <c r="F73" s="18"/>
      <c r="G73" s="18"/>
      <c r="H73" s="18"/>
      <c r="I73" s="18"/>
      <c r="J73" s="18"/>
      <c r="K73" s="18"/>
      <c r="L73" s="18"/>
    </row>
    <row r="74" spans="2:12" x14ac:dyDescent="0.35">
      <c r="B74" s="18"/>
      <c r="C74" s="29"/>
      <c r="D74" s="25"/>
      <c r="E74" s="18"/>
      <c r="F74" s="18"/>
      <c r="G74" s="18"/>
      <c r="H74" s="18"/>
      <c r="I74" s="18"/>
      <c r="J74" s="18"/>
      <c r="K74" s="18"/>
      <c r="L74" s="18"/>
    </row>
    <row r="75" spans="2:12" x14ac:dyDescent="0.35">
      <c r="B75" s="18"/>
      <c r="C75" s="29"/>
      <c r="D75" s="25"/>
      <c r="E75" s="18"/>
      <c r="F75" s="18"/>
      <c r="G75" s="18"/>
      <c r="H75" s="18"/>
      <c r="I75" s="18"/>
      <c r="J75" s="18"/>
      <c r="K75" s="18"/>
      <c r="L75" s="18"/>
    </row>
    <row r="76" spans="2:12" x14ac:dyDescent="0.35">
      <c r="B76" s="18"/>
      <c r="C76" s="29"/>
      <c r="D76" s="25"/>
      <c r="E76" s="18"/>
      <c r="F76" s="18"/>
      <c r="G76" s="18"/>
      <c r="H76" s="18"/>
      <c r="I76" s="18"/>
      <c r="J76" s="18"/>
      <c r="K76" s="18"/>
      <c r="L76" s="18"/>
    </row>
    <row r="77" spans="2:12" x14ac:dyDescent="0.35">
      <c r="B77" s="18"/>
      <c r="C77" s="30"/>
      <c r="D77" s="25"/>
      <c r="E77" s="18"/>
      <c r="F77" s="18"/>
      <c r="G77" s="18"/>
      <c r="H77" s="18"/>
      <c r="I77" s="18"/>
      <c r="J77" s="18"/>
      <c r="K77" s="18"/>
      <c r="L77" s="18"/>
    </row>
    <row r="78" spans="2:12" x14ac:dyDescent="0.35">
      <c r="B78" s="18"/>
      <c r="C78" s="30"/>
      <c r="D78" s="25"/>
      <c r="E78" s="18"/>
      <c r="F78" s="18"/>
      <c r="G78" s="18"/>
      <c r="H78" s="18"/>
      <c r="I78" s="18"/>
      <c r="J78" s="18"/>
      <c r="K78" s="18"/>
      <c r="L78" s="18"/>
    </row>
    <row r="79" spans="2:12" x14ac:dyDescent="0.35">
      <c r="B79" s="18"/>
      <c r="C79" s="30"/>
      <c r="D79" s="25"/>
      <c r="E79" s="18"/>
      <c r="F79" s="18"/>
      <c r="G79" s="18"/>
      <c r="H79" s="18"/>
      <c r="I79" s="18"/>
      <c r="J79" s="18"/>
      <c r="K79" s="18"/>
      <c r="L79" s="18"/>
    </row>
    <row r="80" spans="2:12" x14ac:dyDescent="0.35">
      <c r="B80" s="18"/>
      <c r="C80" s="29"/>
      <c r="D80" s="25"/>
      <c r="E80" s="18"/>
      <c r="F80" s="18"/>
      <c r="G80" s="18"/>
      <c r="H80" s="18"/>
      <c r="I80" s="18"/>
      <c r="J80" s="18"/>
      <c r="K80" s="18"/>
      <c r="L80" s="18"/>
    </row>
    <row r="81" spans="2:12" x14ac:dyDescent="0.35">
      <c r="B81" s="18"/>
      <c r="C81" s="30"/>
      <c r="D81" s="25"/>
      <c r="E81" s="18"/>
      <c r="F81" s="18"/>
      <c r="G81" s="18"/>
      <c r="H81" s="18"/>
      <c r="I81" s="18"/>
      <c r="J81" s="18"/>
      <c r="K81" s="18"/>
      <c r="L81" s="18"/>
    </row>
    <row r="82" spans="2:12" x14ac:dyDescent="0.35">
      <c r="B82" s="18"/>
      <c r="C82" s="29"/>
      <c r="D82" s="25"/>
      <c r="E82" s="18"/>
      <c r="F82" s="18"/>
      <c r="G82" s="18"/>
      <c r="H82" s="18"/>
      <c r="I82" s="18"/>
      <c r="J82" s="18"/>
      <c r="K82" s="18"/>
      <c r="L82" s="18"/>
    </row>
    <row r="83" spans="2:12" x14ac:dyDescent="0.35">
      <c r="B83" s="18"/>
      <c r="C83" s="29"/>
      <c r="D83" s="25"/>
      <c r="E83" s="18"/>
      <c r="F83" s="18"/>
      <c r="G83" s="18"/>
      <c r="H83" s="18"/>
      <c r="I83" s="18"/>
      <c r="J83" s="18"/>
      <c r="K83" s="18"/>
      <c r="L83" s="18"/>
    </row>
    <row r="84" spans="2:12" x14ac:dyDescent="0.35">
      <c r="B84" s="18"/>
      <c r="C84" s="29"/>
      <c r="D84" s="25"/>
      <c r="E84" s="18"/>
      <c r="F84" s="18"/>
      <c r="G84" s="18"/>
      <c r="H84" s="18"/>
      <c r="I84" s="18"/>
      <c r="J84" s="18"/>
      <c r="K84" s="18"/>
      <c r="L84" s="18"/>
    </row>
    <row r="85" spans="2:12" x14ac:dyDescent="0.35">
      <c r="B85" s="18"/>
      <c r="C85" s="30"/>
      <c r="D85" s="25"/>
      <c r="E85" s="18"/>
      <c r="F85" s="18"/>
      <c r="G85" s="18"/>
      <c r="H85" s="18"/>
      <c r="I85" s="18"/>
      <c r="J85" s="18"/>
      <c r="K85" s="18"/>
      <c r="L85" s="18"/>
    </row>
    <row r="86" spans="2:12" x14ac:dyDescent="0.35">
      <c r="B86" s="18"/>
      <c r="C86" s="29"/>
      <c r="D86" s="25"/>
      <c r="E86" s="18"/>
      <c r="F86" s="18"/>
      <c r="G86" s="18"/>
      <c r="H86" s="18"/>
      <c r="I86" s="18"/>
      <c r="J86" s="18"/>
      <c r="K86" s="18"/>
      <c r="L86" s="18"/>
    </row>
    <row r="87" spans="2:12" x14ac:dyDescent="0.35">
      <c r="B87" s="18"/>
      <c r="C87" s="29"/>
      <c r="D87" s="25"/>
      <c r="E87" s="18"/>
      <c r="F87" s="18"/>
      <c r="G87" s="18"/>
      <c r="H87" s="18"/>
      <c r="I87" s="18"/>
      <c r="J87" s="18"/>
      <c r="K87" s="18"/>
      <c r="L87" s="18"/>
    </row>
    <row r="88" spans="2:12" x14ac:dyDescent="0.35">
      <c r="B88" s="18"/>
      <c r="C88" s="29"/>
      <c r="D88" s="25"/>
      <c r="E88" s="18"/>
      <c r="F88" s="18"/>
      <c r="G88" s="18"/>
      <c r="H88" s="18"/>
      <c r="I88" s="18"/>
      <c r="J88" s="18"/>
      <c r="K88" s="18"/>
      <c r="L88" s="18"/>
    </row>
    <row r="89" spans="2:12" x14ac:dyDescent="0.35">
      <c r="B89" s="18"/>
      <c r="C89" s="29"/>
      <c r="D89" s="25"/>
      <c r="E89" s="18"/>
      <c r="F89" s="18"/>
      <c r="G89" s="18"/>
      <c r="H89" s="18"/>
      <c r="I89" s="18"/>
      <c r="J89" s="18"/>
      <c r="K89" s="18"/>
      <c r="L89" s="18"/>
    </row>
    <row r="90" spans="2:12" x14ac:dyDescent="0.35">
      <c r="B90" s="18"/>
      <c r="C90" s="29"/>
      <c r="D90" s="25"/>
      <c r="E90" s="18"/>
      <c r="F90" s="18"/>
      <c r="G90" s="18"/>
      <c r="H90" s="18"/>
      <c r="I90" s="18"/>
      <c r="J90" s="18"/>
      <c r="K90" s="18"/>
      <c r="L90" s="18"/>
    </row>
    <row r="91" spans="2:12" x14ac:dyDescent="0.35">
      <c r="B91" s="18"/>
      <c r="C91" s="29"/>
      <c r="D91" s="25"/>
      <c r="E91" s="18"/>
      <c r="F91" s="18"/>
      <c r="G91" s="18"/>
      <c r="H91" s="18"/>
      <c r="I91" s="18"/>
      <c r="J91" s="18"/>
      <c r="K91" s="18"/>
      <c r="L91" s="18"/>
    </row>
    <row r="92" spans="2:12" x14ac:dyDescent="0.35">
      <c r="B92" s="18"/>
      <c r="C92" s="29"/>
      <c r="D92" s="25"/>
      <c r="E92" s="18"/>
      <c r="F92" s="18"/>
      <c r="G92" s="18"/>
      <c r="H92" s="18"/>
      <c r="I92" s="18"/>
      <c r="J92" s="18"/>
      <c r="K92" s="18"/>
      <c r="L92" s="18"/>
    </row>
    <row r="93" spans="2:12" x14ac:dyDescent="0.35">
      <c r="B93" s="18"/>
      <c r="C93" s="29"/>
      <c r="D93" s="25"/>
      <c r="E93" s="18"/>
      <c r="F93" s="18"/>
      <c r="G93" s="18"/>
      <c r="H93" s="18"/>
      <c r="I93" s="18"/>
      <c r="J93" s="18"/>
      <c r="K93" s="18"/>
      <c r="L93" s="18"/>
    </row>
    <row r="94" spans="2:12" x14ac:dyDescent="0.35">
      <c r="B94" s="18"/>
      <c r="C94" s="29"/>
      <c r="D94" s="25"/>
      <c r="E94" s="18"/>
      <c r="F94" s="18"/>
      <c r="G94" s="18"/>
      <c r="H94" s="18"/>
      <c r="I94" s="18"/>
      <c r="J94" s="18"/>
      <c r="K94" s="18"/>
      <c r="L94" s="18"/>
    </row>
    <row r="95" spans="2:12" x14ac:dyDescent="0.35">
      <c r="B95" s="18"/>
      <c r="C95" s="29"/>
      <c r="D95" s="25"/>
      <c r="E95" s="18"/>
      <c r="F95" s="18"/>
      <c r="G95" s="18"/>
      <c r="H95" s="18"/>
      <c r="I95" s="18"/>
      <c r="J95" s="18"/>
      <c r="K95" s="18"/>
      <c r="L95" s="18"/>
    </row>
    <row r="96" spans="2:12" x14ac:dyDescent="0.35">
      <c r="B96" s="18"/>
      <c r="C96" s="29"/>
      <c r="D96" s="25"/>
      <c r="E96" s="18"/>
      <c r="F96" s="18"/>
      <c r="G96" s="18"/>
      <c r="H96" s="18"/>
      <c r="I96" s="18"/>
      <c r="J96" s="18"/>
      <c r="K96" s="18"/>
      <c r="L96" s="18"/>
    </row>
    <row r="97" spans="2:12" x14ac:dyDescent="0.35">
      <c r="B97" s="18"/>
      <c r="C97" s="29"/>
      <c r="D97" s="25"/>
      <c r="E97" s="18"/>
      <c r="F97" s="18"/>
      <c r="G97" s="18"/>
      <c r="H97" s="18"/>
      <c r="I97" s="18"/>
      <c r="J97" s="18"/>
      <c r="K97" s="18"/>
      <c r="L97" s="18"/>
    </row>
    <row r="98" spans="2:12" x14ac:dyDescent="0.35">
      <c r="B98" s="18"/>
      <c r="C98" s="29"/>
      <c r="D98" s="25"/>
      <c r="E98" s="18"/>
      <c r="F98" s="18"/>
      <c r="G98" s="18"/>
      <c r="H98" s="18"/>
      <c r="I98" s="18"/>
      <c r="J98" s="18"/>
      <c r="K98" s="18"/>
      <c r="L98" s="18"/>
    </row>
    <row r="99" spans="2:12" x14ac:dyDescent="0.35">
      <c r="B99" s="18"/>
      <c r="C99" s="29"/>
      <c r="D99" s="25"/>
      <c r="E99" s="18"/>
      <c r="F99" s="18"/>
      <c r="G99" s="18"/>
      <c r="H99" s="18"/>
      <c r="I99" s="18"/>
      <c r="J99" s="18"/>
      <c r="K99" s="18"/>
      <c r="L99" s="18"/>
    </row>
    <row r="100" spans="2:12" x14ac:dyDescent="0.35">
      <c r="B100" s="18"/>
      <c r="C100" s="29"/>
      <c r="D100" s="25"/>
      <c r="E100" s="18"/>
      <c r="F100" s="18"/>
      <c r="G100" s="18"/>
      <c r="H100" s="18"/>
      <c r="I100" s="18"/>
      <c r="J100" s="18"/>
      <c r="K100" s="18"/>
      <c r="L100" s="18"/>
    </row>
    <row r="101" spans="2:12" x14ac:dyDescent="0.35">
      <c r="B101" s="18"/>
      <c r="C101" s="29"/>
      <c r="D101" s="25"/>
      <c r="E101" s="18"/>
      <c r="F101" s="18"/>
      <c r="G101" s="18"/>
      <c r="H101" s="18"/>
      <c r="I101" s="18"/>
      <c r="J101" s="18"/>
      <c r="K101" s="18"/>
      <c r="L101" s="18"/>
    </row>
    <row r="102" spans="2:12" x14ac:dyDescent="0.35">
      <c r="B102" s="18"/>
      <c r="C102" s="30"/>
      <c r="D102" s="25"/>
      <c r="E102" s="18"/>
      <c r="F102" s="18"/>
      <c r="G102" s="18"/>
      <c r="H102" s="18"/>
      <c r="I102" s="18"/>
      <c r="J102" s="18"/>
      <c r="K102" s="18"/>
      <c r="L102" s="18"/>
    </row>
    <row r="103" spans="2:12" x14ac:dyDescent="0.35">
      <c r="B103" s="18"/>
      <c r="C103" s="30"/>
      <c r="D103" s="25"/>
      <c r="E103" s="18"/>
      <c r="F103" s="18"/>
      <c r="G103" s="18"/>
      <c r="H103" s="18"/>
      <c r="I103" s="18"/>
      <c r="J103" s="18"/>
      <c r="K103" s="18"/>
      <c r="L103" s="18"/>
    </row>
    <row r="104" spans="2:12" x14ac:dyDescent="0.35">
      <c r="B104" s="18"/>
      <c r="C104" s="30"/>
      <c r="D104" s="25"/>
      <c r="E104" s="18"/>
      <c r="F104" s="18"/>
      <c r="G104" s="18"/>
      <c r="H104" s="18"/>
      <c r="I104" s="18"/>
      <c r="J104" s="18"/>
      <c r="K104" s="18"/>
      <c r="L104" s="18"/>
    </row>
    <row r="105" spans="2:12" x14ac:dyDescent="0.35">
      <c r="B105" s="18"/>
      <c r="C105" s="30"/>
      <c r="D105" s="25"/>
      <c r="E105" s="18"/>
      <c r="F105" s="18"/>
      <c r="G105" s="18"/>
      <c r="H105" s="18"/>
      <c r="I105" s="18"/>
      <c r="J105" s="18"/>
      <c r="K105" s="18"/>
      <c r="L105" s="18"/>
    </row>
    <row r="106" spans="2:12" x14ac:dyDescent="0.35">
      <c r="B106" s="18"/>
      <c r="C106" s="30"/>
      <c r="D106" s="25"/>
      <c r="E106" s="18"/>
      <c r="F106" s="18"/>
      <c r="G106" s="18"/>
      <c r="H106" s="18"/>
      <c r="I106" s="18"/>
      <c r="J106" s="18"/>
      <c r="K106" s="18"/>
      <c r="L106" s="18"/>
    </row>
    <row r="107" spans="2:12" x14ac:dyDescent="0.35">
      <c r="B107" s="18"/>
      <c r="C107" s="30"/>
      <c r="D107" s="25"/>
      <c r="E107" s="18"/>
      <c r="F107" s="18"/>
      <c r="G107" s="18"/>
      <c r="H107" s="18"/>
      <c r="I107" s="18"/>
      <c r="J107" s="18"/>
      <c r="K107" s="18"/>
      <c r="L107" s="18"/>
    </row>
    <row r="108" spans="2:12" x14ac:dyDescent="0.35">
      <c r="B108" s="18"/>
      <c r="C108" s="30"/>
      <c r="D108" s="25"/>
      <c r="E108" s="18"/>
      <c r="F108" s="18"/>
      <c r="G108" s="18"/>
      <c r="H108" s="18"/>
      <c r="I108" s="18"/>
      <c r="J108" s="18"/>
      <c r="K108" s="18"/>
      <c r="L108" s="18"/>
    </row>
    <row r="109" spans="2:12" x14ac:dyDescent="0.35">
      <c r="B109" s="18"/>
      <c r="C109" s="30"/>
      <c r="D109" s="25"/>
      <c r="E109" s="18"/>
      <c r="F109" s="18"/>
      <c r="G109" s="18"/>
      <c r="H109" s="18"/>
      <c r="I109" s="18"/>
      <c r="J109" s="18"/>
      <c r="K109" s="18"/>
      <c r="L109" s="18"/>
    </row>
    <row r="110" spans="2:12" x14ac:dyDescent="0.35">
      <c r="B110" s="18"/>
      <c r="C110" s="29"/>
      <c r="D110" s="25"/>
      <c r="E110" s="18"/>
      <c r="F110" s="18"/>
      <c r="G110" s="18"/>
      <c r="H110" s="18"/>
      <c r="I110" s="18"/>
      <c r="J110" s="18"/>
      <c r="K110" s="18"/>
      <c r="L110" s="18"/>
    </row>
    <row r="111" spans="2:12" x14ac:dyDescent="0.35">
      <c r="B111" s="18"/>
      <c r="C111" s="29"/>
      <c r="D111" s="25"/>
      <c r="E111" s="18"/>
      <c r="F111" s="18"/>
      <c r="G111" s="18"/>
      <c r="H111" s="18"/>
      <c r="I111" s="18"/>
      <c r="J111" s="18"/>
      <c r="K111" s="18"/>
      <c r="L111" s="18"/>
    </row>
    <row r="112" spans="2:12" x14ac:dyDescent="0.35">
      <c r="B112" s="18"/>
      <c r="C112" s="29"/>
      <c r="D112" s="25"/>
      <c r="E112" s="18"/>
      <c r="F112" s="18"/>
      <c r="G112" s="18"/>
      <c r="H112" s="18"/>
      <c r="I112" s="18"/>
      <c r="J112" s="18"/>
      <c r="K112" s="18"/>
      <c r="L112" s="18"/>
    </row>
    <row r="113" spans="2:12" x14ac:dyDescent="0.35">
      <c r="B113" s="18"/>
      <c r="C113" s="30"/>
      <c r="D113" s="25"/>
      <c r="E113" s="18"/>
      <c r="F113" s="18"/>
      <c r="G113" s="18"/>
      <c r="H113" s="18"/>
      <c r="I113" s="18"/>
      <c r="J113" s="18"/>
      <c r="K113" s="18"/>
      <c r="L113" s="18"/>
    </row>
    <row r="114" spans="2:12" x14ac:dyDescent="0.35">
      <c r="B114" s="18"/>
      <c r="C114" s="30"/>
      <c r="D114" s="25"/>
      <c r="E114" s="18"/>
      <c r="F114" s="18"/>
      <c r="G114" s="18"/>
      <c r="H114" s="18"/>
      <c r="I114" s="18"/>
      <c r="J114" s="18"/>
      <c r="K114" s="18"/>
      <c r="L114" s="18"/>
    </row>
    <row r="115" spans="2:12" x14ac:dyDescent="0.35">
      <c r="B115" s="18"/>
      <c r="C115" s="25"/>
      <c r="D115" s="25"/>
      <c r="E115" s="18"/>
      <c r="F115" s="18"/>
      <c r="G115" s="18"/>
      <c r="H115" s="18"/>
      <c r="I115" s="18"/>
      <c r="J115" s="18"/>
      <c r="K115" s="18"/>
      <c r="L115" s="18"/>
    </row>
    <row r="116" spans="2:12" x14ac:dyDescent="0.35">
      <c r="B116" s="18"/>
      <c r="C116" s="25"/>
      <c r="D116" s="25"/>
      <c r="E116" s="18"/>
      <c r="F116" s="18"/>
      <c r="G116" s="18"/>
      <c r="H116" s="18"/>
      <c r="I116" s="18"/>
      <c r="J116" s="18"/>
      <c r="K116" s="18"/>
      <c r="L116" s="18"/>
    </row>
    <row r="117" spans="2:12" x14ac:dyDescent="0.35">
      <c r="B117" s="18"/>
      <c r="C117" s="25"/>
      <c r="D117" s="25"/>
      <c r="E117" s="18"/>
      <c r="F117" s="18"/>
      <c r="G117" s="18"/>
      <c r="H117" s="18"/>
      <c r="I117" s="18"/>
      <c r="J117" s="18"/>
      <c r="K117" s="18"/>
      <c r="L117" s="18"/>
    </row>
    <row r="118" spans="2:12" x14ac:dyDescent="0.35">
      <c r="B118" s="18"/>
      <c r="C118" s="25"/>
      <c r="D118" s="25"/>
      <c r="E118" s="18"/>
      <c r="F118" s="18"/>
      <c r="G118" s="18"/>
      <c r="H118" s="18"/>
      <c r="I118" s="18"/>
      <c r="J118" s="18"/>
      <c r="K118" s="18"/>
      <c r="L118" s="18"/>
    </row>
    <row r="119" spans="2:12" x14ac:dyDescent="0.35">
      <c r="B119" s="18"/>
      <c r="C119" s="25"/>
      <c r="D119" s="25"/>
      <c r="E119" s="18"/>
      <c r="F119" s="18"/>
      <c r="G119" s="18"/>
      <c r="H119" s="18"/>
      <c r="I119" s="18"/>
      <c r="J119" s="18"/>
      <c r="K119" s="18"/>
      <c r="L119" s="18"/>
    </row>
    <row r="120" spans="2:12" x14ac:dyDescent="0.35">
      <c r="B120" s="18"/>
      <c r="C120" s="25"/>
      <c r="D120" s="25"/>
      <c r="E120" s="18"/>
      <c r="F120" s="18"/>
      <c r="G120" s="18"/>
      <c r="H120" s="18"/>
      <c r="I120" s="18"/>
      <c r="J120" s="18"/>
      <c r="K120" s="18"/>
      <c r="L120" s="18"/>
    </row>
    <row r="121" spans="2:12" x14ac:dyDescent="0.35">
      <c r="B121" s="18"/>
      <c r="C121" s="25"/>
      <c r="D121" s="25"/>
      <c r="E121" s="18"/>
      <c r="F121" s="18"/>
      <c r="G121" s="18"/>
      <c r="H121" s="18"/>
      <c r="I121" s="18"/>
      <c r="J121" s="18"/>
      <c r="K121" s="18"/>
      <c r="L121" s="18"/>
    </row>
    <row r="122" spans="2:12" x14ac:dyDescent="0.35">
      <c r="B122" s="18"/>
      <c r="C122" s="25"/>
      <c r="D122" s="25"/>
      <c r="E122" s="18"/>
      <c r="F122" s="18"/>
      <c r="G122" s="18"/>
      <c r="H122" s="18"/>
      <c r="I122" s="18"/>
      <c r="J122" s="18"/>
      <c r="K122" s="18"/>
      <c r="L122" s="18"/>
    </row>
    <row r="123" spans="2:12" x14ac:dyDescent="0.35">
      <c r="B123" s="18"/>
      <c r="C123" s="25"/>
      <c r="D123" s="25"/>
      <c r="E123" s="18"/>
      <c r="F123" s="18"/>
      <c r="G123" s="18"/>
      <c r="H123" s="18"/>
      <c r="I123" s="18"/>
      <c r="J123" s="18"/>
      <c r="K123" s="18"/>
      <c r="L123" s="18"/>
    </row>
    <row r="124" spans="2:12" x14ac:dyDescent="0.35">
      <c r="B124" s="18"/>
      <c r="C124" s="25"/>
      <c r="D124" s="25"/>
      <c r="E124" s="18"/>
      <c r="F124" s="18"/>
      <c r="G124" s="18"/>
      <c r="H124" s="18"/>
      <c r="I124" s="18"/>
      <c r="J124" s="18"/>
      <c r="K124" s="18"/>
      <c r="L124" s="18"/>
    </row>
    <row r="125" spans="2:12" x14ac:dyDescent="0.35">
      <c r="B125" s="18"/>
      <c r="C125" s="25"/>
      <c r="D125" s="25"/>
      <c r="E125" s="18"/>
      <c r="F125" s="18"/>
      <c r="G125" s="18"/>
      <c r="H125" s="18"/>
      <c r="I125" s="18"/>
      <c r="J125" s="18"/>
      <c r="K125" s="18"/>
      <c r="L125" s="18"/>
    </row>
    <row r="126" spans="2:12" x14ac:dyDescent="0.35">
      <c r="B126" s="18"/>
      <c r="C126" s="25"/>
      <c r="D126" s="25"/>
      <c r="E126" s="18"/>
      <c r="F126" s="18"/>
      <c r="G126" s="18"/>
      <c r="H126" s="18"/>
      <c r="I126" s="18"/>
      <c r="J126" s="18"/>
      <c r="K126" s="18"/>
      <c r="L126" s="18"/>
    </row>
    <row r="127" spans="2:12" x14ac:dyDescent="0.35">
      <c r="B127" s="18"/>
      <c r="C127" s="25"/>
      <c r="D127" s="25"/>
      <c r="E127" s="18"/>
      <c r="F127" s="18"/>
      <c r="G127" s="18"/>
      <c r="H127" s="18"/>
      <c r="I127" s="18"/>
      <c r="J127" s="18"/>
      <c r="K127" s="18"/>
      <c r="L127" s="18"/>
    </row>
    <row r="128" spans="2:12" x14ac:dyDescent="0.35">
      <c r="B128" s="18"/>
      <c r="C128" s="25"/>
      <c r="D128" s="25"/>
      <c r="E128" s="18"/>
      <c r="F128" s="18"/>
      <c r="G128" s="18"/>
      <c r="H128" s="18"/>
      <c r="I128" s="18"/>
      <c r="J128" s="18"/>
      <c r="K128" s="18"/>
      <c r="L128" s="18"/>
    </row>
    <row r="129" spans="2:12" x14ac:dyDescent="0.35">
      <c r="B129" s="18"/>
      <c r="C129" s="25"/>
      <c r="D129" s="25"/>
      <c r="E129" s="18"/>
      <c r="F129" s="18"/>
      <c r="G129" s="18"/>
      <c r="H129" s="18"/>
      <c r="I129" s="18"/>
      <c r="J129" s="18"/>
      <c r="K129" s="18"/>
      <c r="L129" s="18"/>
    </row>
    <row r="130" spans="2:12" x14ac:dyDescent="0.35">
      <c r="B130" s="18"/>
      <c r="C130" s="25"/>
      <c r="D130" s="25"/>
      <c r="E130" s="18"/>
      <c r="F130" s="18"/>
      <c r="G130" s="18"/>
      <c r="H130" s="18"/>
      <c r="I130" s="18"/>
      <c r="J130" s="18"/>
      <c r="K130" s="18"/>
      <c r="L130" s="18"/>
    </row>
    <row r="131" spans="2:12" x14ac:dyDescent="0.35">
      <c r="B131" s="18"/>
      <c r="C131" s="25"/>
      <c r="D131" s="25"/>
      <c r="E131" s="18"/>
      <c r="F131" s="18"/>
      <c r="G131" s="18"/>
      <c r="H131" s="18"/>
      <c r="I131" s="18"/>
      <c r="J131" s="18"/>
      <c r="K131" s="18"/>
      <c r="L131" s="18"/>
    </row>
    <row r="132" spans="2:12" x14ac:dyDescent="0.35">
      <c r="B132" s="18"/>
      <c r="C132" s="25"/>
      <c r="D132" s="25"/>
      <c r="E132" s="18"/>
      <c r="F132" s="18"/>
      <c r="G132" s="18"/>
      <c r="H132" s="18"/>
      <c r="I132" s="18"/>
      <c r="J132" s="18"/>
      <c r="K132" s="18"/>
      <c r="L132" s="18"/>
    </row>
    <row r="133" spans="2:12" x14ac:dyDescent="0.35">
      <c r="B133" s="18"/>
      <c r="C133" s="25"/>
      <c r="D133" s="25"/>
      <c r="E133" s="18"/>
      <c r="F133" s="18"/>
      <c r="G133" s="18"/>
      <c r="H133" s="18"/>
      <c r="I133" s="18"/>
      <c r="J133" s="18"/>
      <c r="K133" s="18"/>
      <c r="L133" s="18"/>
    </row>
    <row r="134" spans="2:12" x14ac:dyDescent="0.35">
      <c r="B134" s="18"/>
      <c r="C134" s="25"/>
      <c r="D134" s="25"/>
      <c r="E134" s="18"/>
      <c r="F134" s="18"/>
      <c r="G134" s="18"/>
      <c r="H134" s="18"/>
      <c r="I134" s="18"/>
      <c r="J134" s="18"/>
      <c r="K134" s="18"/>
      <c r="L134" s="18"/>
    </row>
    <row r="135" spans="2:12" x14ac:dyDescent="0.35">
      <c r="B135" s="18"/>
      <c r="C135" s="25"/>
      <c r="D135" s="25"/>
      <c r="E135" s="18"/>
      <c r="F135" s="18"/>
      <c r="G135" s="18"/>
      <c r="H135" s="18"/>
      <c r="I135" s="18"/>
      <c r="J135" s="18"/>
      <c r="K135" s="18"/>
      <c r="L135" s="18"/>
    </row>
    <row r="136" spans="2:12" x14ac:dyDescent="0.35">
      <c r="B136" s="18"/>
      <c r="C136" s="25"/>
      <c r="D136" s="25"/>
      <c r="E136" s="18"/>
      <c r="F136" s="18"/>
      <c r="G136" s="18"/>
      <c r="H136" s="18"/>
      <c r="I136" s="18"/>
      <c r="J136" s="18"/>
      <c r="K136" s="18"/>
      <c r="L136" s="18"/>
    </row>
    <row r="137" spans="2:12" x14ac:dyDescent="0.35">
      <c r="B137" s="18"/>
      <c r="C137" s="25"/>
      <c r="D137" s="25"/>
      <c r="E137" s="18"/>
      <c r="F137" s="18"/>
      <c r="G137" s="18"/>
      <c r="H137" s="18"/>
      <c r="I137" s="18"/>
      <c r="J137" s="18"/>
      <c r="K137" s="18"/>
      <c r="L137" s="18"/>
    </row>
    <row r="138" spans="2:12" x14ac:dyDescent="0.35">
      <c r="B138" s="18"/>
      <c r="C138" s="25"/>
      <c r="D138" s="25"/>
      <c r="E138" s="18"/>
      <c r="F138" s="18"/>
      <c r="G138" s="18"/>
      <c r="H138" s="18"/>
      <c r="I138" s="18"/>
      <c r="J138" s="18"/>
      <c r="K138" s="18"/>
      <c r="L138" s="18"/>
    </row>
    <row r="139" spans="2:12" x14ac:dyDescent="0.35">
      <c r="B139" s="18"/>
      <c r="C139" s="25"/>
      <c r="D139" s="25"/>
      <c r="E139" s="18"/>
      <c r="F139" s="18"/>
      <c r="G139" s="18"/>
      <c r="H139" s="18"/>
      <c r="I139" s="18"/>
      <c r="J139" s="18"/>
      <c r="K139" s="18"/>
      <c r="L139" s="18"/>
    </row>
    <row r="140" spans="2:12" x14ac:dyDescent="0.35">
      <c r="B140" s="18"/>
      <c r="C140" s="25"/>
      <c r="D140" s="25"/>
      <c r="E140" s="18"/>
      <c r="F140" s="18"/>
      <c r="G140" s="18"/>
      <c r="H140" s="18"/>
      <c r="I140" s="18"/>
      <c r="J140" s="18"/>
      <c r="K140" s="18"/>
      <c r="L140" s="18"/>
    </row>
    <row r="141" spans="2:12" x14ac:dyDescent="0.35">
      <c r="B141" s="18"/>
      <c r="C141" s="25"/>
      <c r="D141" s="25"/>
      <c r="E141" s="18"/>
      <c r="F141" s="18"/>
      <c r="G141" s="18"/>
      <c r="H141" s="18"/>
      <c r="I141" s="18"/>
      <c r="J141" s="18"/>
      <c r="K141" s="18"/>
      <c r="L141" s="18"/>
    </row>
    <row r="142" spans="2:12" x14ac:dyDescent="0.35">
      <c r="B142" s="18"/>
      <c r="C142" s="25"/>
      <c r="D142" s="25"/>
      <c r="E142" s="18"/>
      <c r="F142" s="18"/>
      <c r="G142" s="18"/>
      <c r="H142" s="18"/>
      <c r="I142" s="18"/>
      <c r="J142" s="18"/>
      <c r="K142" s="18"/>
      <c r="L142" s="18"/>
    </row>
    <row r="143" spans="2:12" x14ac:dyDescent="0.35">
      <c r="B143" s="18"/>
      <c r="C143" s="25"/>
      <c r="D143" s="25"/>
      <c r="E143" s="18"/>
      <c r="F143" s="18"/>
      <c r="G143" s="18"/>
      <c r="H143" s="18"/>
      <c r="I143" s="18"/>
      <c r="J143" s="18"/>
      <c r="K143" s="18"/>
      <c r="L143" s="18"/>
    </row>
    <row r="144" spans="2:12" x14ac:dyDescent="0.35">
      <c r="B144" s="18"/>
      <c r="C144" s="25"/>
      <c r="D144" s="25"/>
      <c r="E144" s="18"/>
      <c r="F144" s="18"/>
      <c r="G144" s="18"/>
      <c r="H144" s="18"/>
      <c r="I144" s="18"/>
      <c r="J144" s="18"/>
      <c r="K144" s="18"/>
      <c r="L144" s="18"/>
    </row>
    <row r="145" spans="2:12" x14ac:dyDescent="0.35">
      <c r="B145" s="18"/>
      <c r="C145" s="25"/>
      <c r="D145" s="25"/>
      <c r="E145" s="18"/>
      <c r="F145" s="18"/>
      <c r="G145" s="18"/>
      <c r="H145" s="18"/>
      <c r="I145" s="18"/>
      <c r="J145" s="18"/>
      <c r="K145" s="18"/>
      <c r="L145" s="18"/>
    </row>
    <row r="146" spans="2:12" x14ac:dyDescent="0.35">
      <c r="B146" s="18"/>
      <c r="C146" s="25"/>
      <c r="D146" s="25"/>
      <c r="E146" s="18"/>
      <c r="F146" s="18"/>
      <c r="G146" s="18"/>
      <c r="H146" s="18"/>
      <c r="I146" s="18"/>
      <c r="J146" s="18"/>
      <c r="K146" s="18"/>
      <c r="L146" s="18"/>
    </row>
    <row r="147" spans="2:12" x14ac:dyDescent="0.35">
      <c r="B147" s="18"/>
      <c r="C147" s="25"/>
      <c r="D147" s="25"/>
      <c r="E147" s="18"/>
      <c r="F147" s="18"/>
      <c r="G147" s="18"/>
      <c r="H147" s="18"/>
      <c r="I147" s="18"/>
      <c r="J147" s="18"/>
      <c r="K147" s="18"/>
      <c r="L147" s="18"/>
    </row>
    <row r="148" spans="2:12" x14ac:dyDescent="0.35">
      <c r="B148" s="18"/>
      <c r="C148" s="25"/>
      <c r="D148" s="25"/>
      <c r="E148" s="18"/>
      <c r="F148" s="18"/>
      <c r="G148" s="18"/>
      <c r="H148" s="18"/>
      <c r="I148" s="18"/>
      <c r="J148" s="18"/>
      <c r="K148" s="18"/>
      <c r="L148" s="18"/>
    </row>
    <row r="149" spans="2:12" x14ac:dyDescent="0.35">
      <c r="B149" s="18"/>
      <c r="C149" s="25"/>
      <c r="D149" s="25"/>
      <c r="E149" s="18"/>
      <c r="F149" s="18"/>
      <c r="G149" s="18"/>
      <c r="H149" s="18"/>
      <c r="I149" s="18"/>
      <c r="J149" s="18"/>
      <c r="K149" s="18"/>
      <c r="L149" s="18"/>
    </row>
    <row r="150" spans="2:12" x14ac:dyDescent="0.35">
      <c r="B150" s="18"/>
      <c r="C150" s="25"/>
      <c r="D150" s="25"/>
      <c r="E150" s="18"/>
      <c r="F150" s="18"/>
      <c r="G150" s="18"/>
      <c r="H150" s="18"/>
      <c r="I150" s="18"/>
      <c r="J150" s="18"/>
      <c r="K150" s="18"/>
      <c r="L150" s="18"/>
    </row>
    <row r="151" spans="2:12" x14ac:dyDescent="0.35">
      <c r="B151" s="18"/>
      <c r="C151" s="25"/>
      <c r="D151" s="25"/>
      <c r="E151" s="18"/>
      <c r="F151" s="18"/>
      <c r="G151" s="18"/>
      <c r="H151" s="18"/>
      <c r="I151" s="18"/>
      <c r="J151" s="18"/>
      <c r="K151" s="18"/>
      <c r="L151" s="18"/>
    </row>
    <row r="152" spans="2:12" x14ac:dyDescent="0.35">
      <c r="B152" s="18"/>
      <c r="C152" s="25"/>
      <c r="D152" s="25"/>
      <c r="E152" s="18"/>
      <c r="F152" s="18"/>
      <c r="G152" s="18"/>
      <c r="H152" s="18"/>
      <c r="I152" s="18"/>
      <c r="J152" s="18"/>
      <c r="K152" s="18"/>
      <c r="L152" s="18"/>
    </row>
    <row r="153" spans="2:12" x14ac:dyDescent="0.35">
      <c r="C153" s="25"/>
      <c r="D153" s="1"/>
    </row>
    <row r="154" spans="2:12" x14ac:dyDescent="0.35">
      <c r="C154" s="25"/>
      <c r="D154" s="1"/>
    </row>
    <row r="155" spans="2:12" x14ac:dyDescent="0.35">
      <c r="C155" s="25"/>
      <c r="D155" s="1"/>
    </row>
    <row r="156" spans="2:12" x14ac:dyDescent="0.35">
      <c r="C156" s="25"/>
      <c r="D156" s="1"/>
    </row>
    <row r="157" spans="2:12" x14ac:dyDescent="0.35">
      <c r="C157" s="25"/>
      <c r="D157" s="1"/>
    </row>
    <row r="158" spans="2:12" x14ac:dyDescent="0.35">
      <c r="C158" s="25"/>
      <c r="D158" s="1"/>
    </row>
    <row r="159" spans="2:12" x14ac:dyDescent="0.35">
      <c r="C159" s="25"/>
      <c r="D159" s="1"/>
    </row>
    <row r="160" spans="2:12" x14ac:dyDescent="0.35">
      <c r="C160" s="25"/>
      <c r="D160" s="1"/>
    </row>
    <row r="161" spans="3:4" x14ac:dyDescent="0.35">
      <c r="C161" s="25"/>
      <c r="D161" s="1"/>
    </row>
    <row r="162" spans="3:4" x14ac:dyDescent="0.35">
      <c r="C162" s="25"/>
      <c r="D162" s="1"/>
    </row>
    <row r="163" spans="3:4" x14ac:dyDescent="0.35">
      <c r="C163" s="25"/>
      <c r="D163" s="1"/>
    </row>
    <row r="164" spans="3:4" x14ac:dyDescent="0.35">
      <c r="C164" s="25"/>
      <c r="D164" s="1"/>
    </row>
    <row r="165" spans="3:4" x14ac:dyDescent="0.35">
      <c r="C165" s="25"/>
      <c r="D165" s="1"/>
    </row>
    <row r="166" spans="3:4" x14ac:dyDescent="0.35">
      <c r="C166" s="25"/>
      <c r="D166" s="1"/>
    </row>
    <row r="167" spans="3:4" x14ac:dyDescent="0.35">
      <c r="C167" s="25"/>
      <c r="D167" s="1"/>
    </row>
  </sheetData>
  <autoFilter ref="A3:K59" xr:uid="{00000000-0001-0000-0100-000000000000}"/>
  <mergeCells count="8">
    <mergeCell ref="M1:M2"/>
    <mergeCell ref="J1:K1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W 1 7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n W 1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t e 1 g o i k e 4 D g A A A B E A A A A T A B w A R m 9 y b X V s Y X M v U 2 V j d G l v b j E u b S C i G A A o o B Q A A A A A A A A A A A A A A A A A A A A A A A A A A A A r T k 0 u y c z P U w i G 0 I b W A F B L A Q I t A B Q A A g A I A J 1 t e 1 j L M s S X p A A A A P U A A A A S A A A A A A A A A A A A A A A A A A A A A A B D b 2 5 m a W c v U G F j a 2 F n Z S 5 4 b W x Q S w E C L Q A U A A I A C A C d b X t Y D 8 r p q 6 Q A A A D p A A A A E w A A A A A A A A A A A A A A A A D w A A A A W 0 N v b n R l b n R f V H l w Z X N d L n h t b F B L A Q I t A B Q A A g A I A J 1 t e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Q c V e S W b 9 T p y w A c M T 0 4 X y A A A A A A I A A A A A A B B m A A A A A Q A A I A A A A B E U k 2 A n L Y / I N r 5 d V I V P I g T d 3 f T 8 s q 2 A n C O d B z P J W G j e A A A A A A 6 A A A A A A g A A I A A A A O e 5 d c c 3 H j c 7 z X u V h U X G O d w V + 9 I I Z K X U Y J z w / T p d i 6 j c U A A A A J p d g Q R U 3 7 T P 6 v r Z L J 2 B g V p I I m / u K e c n s 2 2 U o B d 0 P F i C t u 0 a R p R K r c / o H u d 5 1 d 7 3 f 6 v s L Q d 4 k O O h R 9 n z M e S s i O g N 8 i p t G I k L L u u t 8 y R 5 0 6 e 3 Q A A A A B H A 8 P Y g g H G N 3 z B b G K U l H 6 m M K W l m N r g Q y K m / O c S d S k 5 F 7 q k x N 8 S R a J G E P b H s k Q V U Q o l d t 4 2 / B P R J k B 7 / 2 W w E o F k = < / D a t a M a s h u p > 
</file>

<file path=customXml/itemProps1.xml><?xml version="1.0" encoding="utf-8"?>
<ds:datastoreItem xmlns:ds="http://schemas.openxmlformats.org/officeDocument/2006/customXml" ds:itemID="{FCB98B4D-7835-42F8-90AC-093491FB54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ВОР</vt:lpstr>
      <vt:lpstr>Табличный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Моисеенко</dc:creator>
  <cp:lastModifiedBy>Vladislv Koshel</cp:lastModifiedBy>
  <dcterms:created xsi:type="dcterms:W3CDTF">2024-02-13T18:03:47Z</dcterms:created>
  <dcterms:modified xsi:type="dcterms:W3CDTF">2024-05-15T18:13:28Z</dcterms:modified>
</cp:coreProperties>
</file>