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s\MSProject_auto\файлы\"/>
    </mc:Choice>
  </mc:AlternateContent>
  <xr:revisionPtr revIDLastSave="0" documentId="13_ncr:1_{3CAAF947-8EBF-4460-8509-1390B600EA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ВОР" sheetId="1" r:id="rId1"/>
    <sheet name="Лист3" sheetId="3" r:id="rId2"/>
  </sheets>
  <definedNames>
    <definedName name="_xlnm._FilterDatabase" localSheetId="1" hidden="1">Лист3!$A$1:$M$109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3" l="1"/>
  <c r="K14" i="3"/>
  <c r="J16" i="3"/>
  <c r="K16" i="3"/>
  <c r="J18" i="3"/>
  <c r="K18" i="3"/>
  <c r="J20" i="3"/>
  <c r="K20" i="3"/>
  <c r="J22" i="3"/>
  <c r="K22" i="3"/>
  <c r="J24" i="3"/>
  <c r="K24" i="3"/>
  <c r="J25" i="3"/>
  <c r="K25" i="3"/>
  <c r="J26" i="3"/>
  <c r="K26" i="3"/>
  <c r="J29" i="3"/>
  <c r="K29" i="3"/>
  <c r="J30" i="3"/>
  <c r="K30" i="3"/>
  <c r="J32" i="3"/>
  <c r="K32" i="3"/>
  <c r="J33" i="3"/>
  <c r="K33" i="3"/>
  <c r="J35" i="3"/>
  <c r="K35" i="3"/>
  <c r="J36" i="3"/>
  <c r="K36" i="3"/>
  <c r="J38" i="3"/>
  <c r="K38" i="3"/>
  <c r="J39" i="3"/>
  <c r="K39" i="3"/>
  <c r="J41" i="3"/>
  <c r="K41" i="3"/>
  <c r="J42" i="3"/>
  <c r="K42" i="3"/>
  <c r="F44" i="3"/>
  <c r="G44" i="3" s="1"/>
  <c r="J44" i="3"/>
  <c r="K44" i="3"/>
  <c r="F45" i="3"/>
  <c r="G45" i="3" s="1"/>
  <c r="J45" i="3"/>
  <c r="K45" i="3"/>
  <c r="J47" i="3"/>
  <c r="K47" i="3"/>
  <c r="J48" i="3"/>
  <c r="K48" i="3"/>
  <c r="J50" i="3"/>
  <c r="K50" i="3"/>
  <c r="J52" i="3"/>
  <c r="K52" i="3"/>
  <c r="J54" i="3"/>
  <c r="K54" i="3"/>
  <c r="J56" i="3"/>
  <c r="K56" i="3"/>
  <c r="J58" i="3"/>
  <c r="K58" i="3"/>
  <c r="J60" i="3"/>
  <c r="K60" i="3"/>
  <c r="J62" i="3"/>
  <c r="K62" i="3"/>
  <c r="J70" i="3"/>
  <c r="K70" i="3"/>
  <c r="J72" i="3"/>
  <c r="K72" i="3"/>
  <c r="J74" i="3"/>
  <c r="K74" i="3"/>
  <c r="J76" i="3"/>
  <c r="K76" i="3"/>
  <c r="J77" i="3"/>
  <c r="K77" i="3"/>
  <c r="J78" i="3"/>
  <c r="K78" i="3"/>
  <c r="J81" i="3"/>
  <c r="K81" i="3"/>
  <c r="J82" i="3"/>
  <c r="K82" i="3"/>
  <c r="J84" i="3"/>
  <c r="K84" i="3"/>
  <c r="J85" i="3"/>
  <c r="K85" i="3"/>
  <c r="J87" i="3"/>
  <c r="K87" i="3"/>
  <c r="J88" i="3"/>
  <c r="K88" i="3"/>
  <c r="J90" i="3"/>
  <c r="K90" i="3"/>
  <c r="J91" i="3"/>
  <c r="K91" i="3"/>
  <c r="J93" i="3"/>
  <c r="K93" i="3"/>
  <c r="J94" i="3"/>
  <c r="K94" i="3"/>
  <c r="J96" i="3"/>
  <c r="K96" i="3"/>
  <c r="J98" i="3"/>
  <c r="K98" i="3"/>
  <c r="J100" i="3"/>
  <c r="K100" i="3"/>
  <c r="J102" i="3"/>
  <c r="K102" i="3"/>
  <c r="J104" i="3"/>
  <c r="K104" i="3"/>
  <c r="F3" i="3"/>
  <c r="G3" i="3" s="1"/>
  <c r="F4" i="3" s="1"/>
  <c r="G4" i="3" s="1"/>
  <c r="F6" i="3" l="1"/>
  <c r="G6" i="3" s="1"/>
  <c r="K4" i="3"/>
  <c r="F5" i="3"/>
  <c r="G5" i="3" s="1"/>
  <c r="K3" i="3"/>
  <c r="K6" i="3" l="1"/>
  <c r="F7" i="3"/>
  <c r="G7" i="3" s="1"/>
  <c r="F8" i="3" l="1"/>
  <c r="G8" i="3" s="1"/>
  <c r="F10" i="3"/>
  <c r="G10" i="3" s="1"/>
  <c r="F9" i="3"/>
  <c r="G9" i="3" s="1"/>
  <c r="K7" i="3"/>
  <c r="K9" i="3" l="1"/>
  <c r="F62" i="3"/>
  <c r="G62" i="3" s="1"/>
  <c r="K8" i="3"/>
  <c r="F11" i="3"/>
  <c r="G11" i="3" s="1"/>
  <c r="F12" i="3"/>
  <c r="G12" i="3" s="1"/>
  <c r="F14" i="3" l="1"/>
  <c r="G14" i="3" s="1"/>
  <c r="F13" i="3"/>
  <c r="G13" i="3" s="1"/>
  <c r="K11" i="3"/>
  <c r="F27" i="3"/>
  <c r="G27" i="3" s="1"/>
  <c r="F26" i="3"/>
  <c r="G26" i="3" s="1"/>
  <c r="K12" i="3"/>
  <c r="F15" i="3" l="1"/>
  <c r="G15" i="3" s="1"/>
  <c r="K13" i="3"/>
  <c r="F16" i="3"/>
  <c r="G16" i="3" s="1"/>
  <c r="F28" i="3"/>
  <c r="G28" i="3" s="1"/>
  <c r="K27" i="3"/>
  <c r="F48" i="3"/>
  <c r="G48" i="3" s="1"/>
  <c r="F30" i="3" l="1"/>
  <c r="G30" i="3" s="1"/>
  <c r="F49" i="3" s="1"/>
  <c r="G49" i="3" s="1"/>
  <c r="K28" i="3"/>
  <c r="F29" i="3"/>
  <c r="G29" i="3" s="1"/>
  <c r="F31" i="3" s="1"/>
  <c r="G31" i="3" s="1"/>
  <c r="F18" i="3"/>
  <c r="G18" i="3" s="1"/>
  <c r="F17" i="3"/>
  <c r="G17" i="3" s="1"/>
  <c r="K15" i="3"/>
  <c r="F33" i="3" l="1"/>
  <c r="G33" i="3" s="1"/>
  <c r="K31" i="3"/>
  <c r="F32" i="3"/>
  <c r="G32" i="3" s="1"/>
  <c r="F34" i="3" s="1"/>
  <c r="G34" i="3" s="1"/>
  <c r="F19" i="3"/>
  <c r="G19" i="3" s="1"/>
  <c r="K17" i="3"/>
  <c r="F20" i="3"/>
  <c r="G20" i="3" s="1"/>
  <c r="K49" i="3"/>
  <c r="F50" i="3"/>
  <c r="G50" i="3" s="1"/>
  <c r="F35" i="3" l="1"/>
  <c r="G35" i="3" s="1"/>
  <c r="F37" i="3" s="1"/>
  <c r="G37" i="3" s="1"/>
  <c r="K34" i="3"/>
  <c r="F36" i="3"/>
  <c r="G36" i="3" s="1"/>
  <c r="F22" i="3"/>
  <c r="G22" i="3" s="1"/>
  <c r="F21" i="3"/>
  <c r="G21" i="3" s="1"/>
  <c r="K19" i="3"/>
  <c r="F51" i="3"/>
  <c r="G51" i="3" s="1"/>
  <c r="F39" i="3" l="1"/>
  <c r="G39" i="3" s="1"/>
  <c r="K37" i="3"/>
  <c r="F38" i="3"/>
  <c r="G38" i="3" s="1"/>
  <c r="F40" i="3" s="1"/>
  <c r="G40" i="3" s="1"/>
  <c r="F23" i="3"/>
  <c r="G23" i="3" s="1"/>
  <c r="K21" i="3"/>
  <c r="F24" i="3"/>
  <c r="G24" i="3" s="1"/>
  <c r="K51" i="3"/>
  <c r="F52" i="3"/>
  <c r="G52" i="3" s="1"/>
  <c r="F53" i="3" s="1"/>
  <c r="G53" i="3" s="1"/>
  <c r="K53" i="3" l="1"/>
  <c r="F54" i="3"/>
  <c r="G54" i="3" s="1"/>
  <c r="F55" i="3" s="1"/>
  <c r="G55" i="3" s="1"/>
  <c r="F42" i="3"/>
  <c r="G42" i="3" s="1"/>
  <c r="K40" i="3"/>
  <c r="F41" i="3"/>
  <c r="G41" i="3" s="1"/>
  <c r="F43" i="3" s="1"/>
  <c r="G43" i="3" s="1"/>
  <c r="F25" i="3"/>
  <c r="G25" i="3" s="1"/>
  <c r="F46" i="3" s="1"/>
  <c r="G46" i="3" s="1"/>
  <c r="K23" i="3"/>
  <c r="F47" i="3" l="1"/>
  <c r="G47" i="3" s="1"/>
  <c r="K43" i="3"/>
  <c r="K46" i="3"/>
  <c r="K55" i="3"/>
  <c r="F56" i="3"/>
  <c r="G56" i="3" s="1"/>
  <c r="F57" i="3" s="1"/>
  <c r="G57" i="3" s="1"/>
  <c r="K57" i="3" l="1"/>
  <c r="F58" i="3"/>
  <c r="G58" i="3" s="1"/>
  <c r="F59" i="3" s="1"/>
  <c r="G59" i="3" s="1"/>
  <c r="K59" i="3" l="1"/>
  <c r="F60" i="3"/>
  <c r="G60" i="3" s="1"/>
  <c r="F61" i="3" s="1"/>
  <c r="G61" i="3" s="1"/>
  <c r="F63" i="3" l="1"/>
  <c r="G63" i="3" s="1"/>
  <c r="K61" i="3"/>
  <c r="F66" i="3" l="1"/>
  <c r="G66" i="3" s="1"/>
  <c r="F64" i="3"/>
  <c r="G64" i="3" s="1"/>
  <c r="K63" i="3"/>
  <c r="F65" i="3"/>
  <c r="G65" i="3" s="1"/>
  <c r="K65" i="3" l="1"/>
  <c r="F104" i="3"/>
  <c r="G104" i="3" s="1"/>
  <c r="F67" i="3"/>
  <c r="G67" i="3" s="1"/>
  <c r="K64" i="3"/>
  <c r="F68" i="3"/>
  <c r="G68" i="3" s="1"/>
  <c r="F79" i="3" l="1"/>
  <c r="G79" i="3" s="1"/>
  <c r="F78" i="3"/>
  <c r="G78" i="3" s="1"/>
  <c r="K68" i="3"/>
  <c r="F70" i="3"/>
  <c r="G70" i="3" s="1"/>
  <c r="F80" i="3" s="1"/>
  <c r="G80" i="3" s="1"/>
  <c r="F69" i="3"/>
  <c r="G69" i="3" s="1"/>
  <c r="K67" i="3"/>
  <c r="F71" i="3" l="1"/>
  <c r="G71" i="3" s="1"/>
  <c r="K69" i="3"/>
  <c r="F72" i="3"/>
  <c r="G72" i="3" s="1"/>
  <c r="F82" i="3"/>
  <c r="G82" i="3" s="1"/>
  <c r="F95" i="3" s="1"/>
  <c r="G95" i="3" s="1"/>
  <c r="K80" i="3"/>
  <c r="F81" i="3"/>
  <c r="G81" i="3" s="1"/>
  <c r="F94" i="3"/>
  <c r="G94" i="3" s="1"/>
  <c r="K79" i="3"/>
  <c r="K95" i="3" l="1"/>
  <c r="F96" i="3"/>
  <c r="G96" i="3" s="1"/>
  <c r="F83" i="3"/>
  <c r="G83" i="3" s="1"/>
  <c r="F74" i="3"/>
  <c r="G74" i="3" s="1"/>
  <c r="F73" i="3"/>
  <c r="G73" i="3" s="1"/>
  <c r="K71" i="3"/>
  <c r="F75" i="3" l="1"/>
  <c r="G75" i="3" s="1"/>
  <c r="K73" i="3"/>
  <c r="F76" i="3"/>
  <c r="G76" i="3" s="1"/>
  <c r="F85" i="3"/>
  <c r="G85" i="3" s="1"/>
  <c r="F97" i="3" s="1"/>
  <c r="G97" i="3" s="1"/>
  <c r="K83" i="3"/>
  <c r="F84" i="3"/>
  <c r="G84" i="3" s="1"/>
  <c r="F86" i="3" s="1"/>
  <c r="G86" i="3" s="1"/>
  <c r="F87" i="3" l="1"/>
  <c r="G87" i="3" s="1"/>
  <c r="F88" i="3"/>
  <c r="G88" i="3" s="1"/>
  <c r="K86" i="3"/>
  <c r="K97" i="3"/>
  <c r="F98" i="3"/>
  <c r="G98" i="3" s="1"/>
  <c r="F89" i="3"/>
  <c r="G89" i="3" s="1"/>
  <c r="F77" i="3"/>
  <c r="G77" i="3" s="1"/>
  <c r="K75" i="3"/>
  <c r="F99" i="3" l="1"/>
  <c r="G99" i="3" s="1"/>
  <c r="F91" i="3"/>
  <c r="G91" i="3" s="1"/>
  <c r="K89" i="3"/>
  <c r="F90" i="3"/>
  <c r="G90" i="3" s="1"/>
  <c r="F92" i="3" s="1"/>
  <c r="G92" i="3" s="1"/>
  <c r="K92" i="3" l="1"/>
  <c r="F93" i="3"/>
  <c r="G93" i="3" s="1"/>
  <c r="K99" i="3"/>
  <c r="F100" i="3"/>
  <c r="G100" i="3" s="1"/>
  <c r="F101" i="3" s="1"/>
  <c r="G101" i="3" s="1"/>
  <c r="K101" i="3" l="1"/>
  <c r="F102" i="3"/>
  <c r="G102" i="3" s="1"/>
  <c r="F103" i="3" s="1"/>
  <c r="G103" i="3" s="1"/>
  <c r="F105" i="3" l="1"/>
  <c r="G105" i="3" s="1"/>
  <c r="K66" i="3"/>
  <c r="K103" i="3"/>
  <c r="K105" i="3" l="1"/>
  <c r="F106" i="3"/>
  <c r="G106" i="3" s="1"/>
  <c r="F107" i="3" l="1"/>
  <c r="G107" i="3" s="1"/>
  <c r="K106" i="3"/>
  <c r="F108" i="3" l="1"/>
  <c r="G108" i="3" s="1"/>
  <c r="K107" i="3"/>
  <c r="K108" i="3" l="1"/>
  <c r="F109" i="3"/>
  <c r="G109" i="3" s="1"/>
  <c r="K109" i="3" l="1"/>
  <c r="I109" i="3"/>
  <c r="J109" i="3" l="1"/>
  <c r="H109" i="3"/>
  <c r="I108" i="3" s="1"/>
  <c r="H108" i="3" l="1"/>
  <c r="I107" i="3" s="1"/>
  <c r="J108" i="3"/>
  <c r="H107" i="3" l="1"/>
  <c r="I106" i="3" s="1"/>
  <c r="J107" i="3"/>
  <c r="J106" i="3" l="1"/>
  <c r="H106" i="3"/>
  <c r="I105" i="3" s="1"/>
  <c r="J105" i="3" l="1"/>
  <c r="H105" i="3"/>
  <c r="I104" i="3" l="1"/>
  <c r="H104" i="3" s="1"/>
  <c r="I65" i="3" s="1"/>
  <c r="I103" i="3"/>
  <c r="I66" i="3"/>
  <c r="H66" i="3" l="1"/>
  <c r="J66" i="3"/>
  <c r="H103" i="3"/>
  <c r="J103" i="3"/>
  <c r="J65" i="3"/>
  <c r="H65" i="3"/>
  <c r="I102" i="3" l="1"/>
  <c r="H102" i="3" s="1"/>
  <c r="I101" i="3" s="1"/>
  <c r="I93" i="3"/>
  <c r="H93" i="3" s="1"/>
  <c r="I92" i="3" s="1"/>
  <c r="H92" i="3" l="1"/>
  <c r="J92" i="3"/>
  <c r="J101" i="3"/>
  <c r="H101" i="3"/>
  <c r="I100" i="3" l="1"/>
  <c r="H100" i="3" s="1"/>
  <c r="I99" i="3" s="1"/>
  <c r="I91" i="3"/>
  <c r="H91" i="3" s="1"/>
  <c r="I90" i="3"/>
  <c r="H90" i="3" s="1"/>
  <c r="I89" i="3" s="1"/>
  <c r="I77" i="3"/>
  <c r="H77" i="3" s="1"/>
  <c r="I75" i="3" s="1"/>
  <c r="H75" i="3" l="1"/>
  <c r="J75" i="3"/>
  <c r="J89" i="3"/>
  <c r="H89" i="3"/>
  <c r="H99" i="3"/>
  <c r="J99" i="3"/>
  <c r="I76" i="3" l="1"/>
  <c r="H76" i="3" s="1"/>
  <c r="I73" i="3" s="1"/>
  <c r="I87" i="3"/>
  <c r="H87" i="3" s="1"/>
  <c r="I88" i="3"/>
  <c r="H88" i="3" s="1"/>
  <c r="I98" i="3"/>
  <c r="H98" i="3" s="1"/>
  <c r="I97" i="3" s="1"/>
  <c r="J73" i="3" l="1"/>
  <c r="H73" i="3"/>
  <c r="J97" i="3"/>
  <c r="H97" i="3"/>
  <c r="I86" i="3"/>
  <c r="H86" i="3" l="1"/>
  <c r="J86" i="3"/>
  <c r="I96" i="3"/>
  <c r="H96" i="3" s="1"/>
  <c r="I95" i="3" s="1"/>
  <c r="I85" i="3"/>
  <c r="H85" i="3" s="1"/>
  <c r="H95" i="3" l="1"/>
  <c r="J95" i="3"/>
  <c r="I84" i="3"/>
  <c r="H84" i="3" s="1"/>
  <c r="I83" i="3" s="1"/>
  <c r="I74" i="3"/>
  <c r="H74" i="3" s="1"/>
  <c r="I71" i="3" s="1"/>
  <c r="H83" i="3" l="1"/>
  <c r="J83" i="3"/>
  <c r="H71" i="3"/>
  <c r="J71" i="3"/>
  <c r="I82" i="3"/>
  <c r="H82" i="3" s="1"/>
  <c r="I94" i="3"/>
  <c r="H94" i="3" s="1"/>
  <c r="I79" i="3" s="1"/>
  <c r="H79" i="3" l="1"/>
  <c r="J79" i="3"/>
  <c r="I72" i="3"/>
  <c r="H72" i="3" s="1"/>
  <c r="I69" i="3" s="1"/>
  <c r="I81" i="3"/>
  <c r="H81" i="3" s="1"/>
  <c r="I80" i="3" s="1"/>
  <c r="J69" i="3" l="1"/>
  <c r="H69" i="3"/>
  <c r="H80" i="3"/>
  <c r="J80" i="3"/>
  <c r="I70" i="3" l="1"/>
  <c r="H70" i="3" s="1"/>
  <c r="I78" i="3"/>
  <c r="H78" i="3" s="1"/>
  <c r="I68" i="3" s="1"/>
  <c r="I67" i="3"/>
  <c r="H67" i="3" l="1"/>
  <c r="I64" i="3" s="1"/>
  <c r="J67" i="3"/>
  <c r="H68" i="3"/>
  <c r="J68" i="3"/>
  <c r="H64" i="3" l="1"/>
  <c r="J64" i="3"/>
  <c r="I63" i="3" l="1"/>
  <c r="I62" i="3"/>
  <c r="H62" i="3" s="1"/>
  <c r="H63" i="3" l="1"/>
  <c r="I61" i="3" s="1"/>
  <c r="J63" i="3"/>
  <c r="J61" i="3" l="1"/>
  <c r="H61" i="3"/>
  <c r="I60" i="3" l="1"/>
  <c r="H60" i="3" s="1"/>
  <c r="I59" i="3" s="1"/>
  <c r="I47" i="3"/>
  <c r="H47" i="3" s="1"/>
  <c r="I43" i="3" l="1"/>
  <c r="I46" i="3"/>
  <c r="H59" i="3"/>
  <c r="J59" i="3"/>
  <c r="I45" i="3" l="1"/>
  <c r="H45" i="3" s="1"/>
  <c r="I58" i="3"/>
  <c r="H58" i="3" s="1"/>
  <c r="I57" i="3" s="1"/>
  <c r="H46" i="3"/>
  <c r="J46" i="3"/>
  <c r="H43" i="3"/>
  <c r="J43" i="3"/>
  <c r="I24" i="3" l="1"/>
  <c r="H24" i="3" s="1"/>
  <c r="I41" i="3"/>
  <c r="H41" i="3" s="1"/>
  <c r="I44" i="3"/>
  <c r="H44" i="3" s="1"/>
  <c r="I25" i="3"/>
  <c r="H25" i="3" s="1"/>
  <c r="I23" i="3" s="1"/>
  <c r="J57" i="3"/>
  <c r="H57" i="3"/>
  <c r="I56" i="3" l="1"/>
  <c r="H56" i="3" s="1"/>
  <c r="I55" i="3" s="1"/>
  <c r="I42" i="3"/>
  <c r="H42" i="3" s="1"/>
  <c r="I40" i="3" s="1"/>
  <c r="H23" i="3"/>
  <c r="I21" i="3" s="1"/>
  <c r="J23" i="3"/>
  <c r="H40" i="3" l="1"/>
  <c r="J40" i="3"/>
  <c r="J21" i="3"/>
  <c r="H21" i="3"/>
  <c r="H55" i="3"/>
  <c r="J55" i="3"/>
  <c r="I39" i="3" l="1"/>
  <c r="H39" i="3" s="1"/>
  <c r="I54" i="3"/>
  <c r="H54" i="3" s="1"/>
  <c r="I53" i="3" s="1"/>
  <c r="I22" i="3"/>
  <c r="H22" i="3" s="1"/>
  <c r="I19" i="3" s="1"/>
  <c r="I38" i="3"/>
  <c r="H38" i="3" s="1"/>
  <c r="I37" i="3" s="1"/>
  <c r="H19" i="3" l="1"/>
  <c r="J19" i="3"/>
  <c r="J37" i="3"/>
  <c r="H37" i="3"/>
  <c r="J53" i="3"/>
  <c r="H53" i="3"/>
  <c r="I36" i="3" l="1"/>
  <c r="H36" i="3" s="1"/>
  <c r="I52" i="3"/>
  <c r="H52" i="3" s="1"/>
  <c r="I51" i="3" s="1"/>
  <c r="I20" i="3"/>
  <c r="H20" i="3" s="1"/>
  <c r="I17" i="3" s="1"/>
  <c r="I35" i="3"/>
  <c r="H35" i="3" s="1"/>
  <c r="I34" i="3" s="1"/>
  <c r="J17" i="3" l="1"/>
  <c r="H17" i="3"/>
  <c r="H34" i="3"/>
  <c r="J34" i="3"/>
  <c r="H51" i="3"/>
  <c r="J51" i="3"/>
  <c r="I33" i="3" l="1"/>
  <c r="H33" i="3" s="1"/>
  <c r="I50" i="3"/>
  <c r="H50" i="3" s="1"/>
  <c r="I49" i="3" s="1"/>
  <c r="I32" i="3"/>
  <c r="H32" i="3" s="1"/>
  <c r="I31" i="3" s="1"/>
  <c r="I18" i="3"/>
  <c r="H18" i="3" s="1"/>
  <c r="I15" i="3" s="1"/>
  <c r="H15" i="3" l="1"/>
  <c r="J15" i="3"/>
  <c r="H31" i="3"/>
  <c r="J31" i="3"/>
  <c r="J49" i="3"/>
  <c r="H49" i="3"/>
  <c r="I48" i="3" l="1"/>
  <c r="H48" i="3" s="1"/>
  <c r="I27" i="3" s="1"/>
  <c r="I30" i="3"/>
  <c r="H30" i="3" s="1"/>
  <c r="I16" i="3"/>
  <c r="H16" i="3" s="1"/>
  <c r="I13" i="3" s="1"/>
  <c r="I29" i="3"/>
  <c r="H29" i="3" s="1"/>
  <c r="I28" i="3" s="1"/>
  <c r="J13" i="3" l="1"/>
  <c r="H13" i="3"/>
  <c r="H28" i="3"/>
  <c r="J28" i="3"/>
  <c r="H27" i="3"/>
  <c r="J27" i="3"/>
  <c r="I14" i="3" l="1"/>
  <c r="H14" i="3" s="1"/>
  <c r="I11" i="3" s="1"/>
  <c r="I26" i="3"/>
  <c r="H26" i="3" s="1"/>
  <c r="I12" i="3" s="1"/>
  <c r="H11" i="3" l="1"/>
  <c r="J11" i="3"/>
  <c r="H12" i="3"/>
  <c r="J12" i="3"/>
  <c r="D35" i="1" l="1"/>
  <c r="D21" i="1"/>
  <c r="N54" i="1" l="1"/>
  <c r="O54" i="1"/>
  <c r="P54" i="1" s="1"/>
  <c r="N43" i="1"/>
  <c r="G16" i="1"/>
  <c r="O16" i="1" s="1"/>
  <c r="W10" i="1"/>
  <c r="D22" i="1" s="1"/>
  <c r="W12" i="1"/>
  <c r="D10" i="1"/>
  <c r="G10" i="1" s="1"/>
  <c r="O10" i="1" s="1"/>
  <c r="D9" i="1"/>
  <c r="D41" i="1" s="1"/>
  <c r="G6" i="1"/>
  <c r="O6" i="1" s="1"/>
  <c r="G7" i="1"/>
  <c r="O7" i="1" s="1"/>
  <c r="D13" i="1"/>
  <c r="J35" i="1"/>
  <c r="N35" i="1" s="1"/>
  <c r="G35" i="1"/>
  <c r="O35" i="1" s="1"/>
  <c r="P35" i="1" s="1"/>
  <c r="D36" i="1"/>
  <c r="J36" i="1" s="1"/>
  <c r="N36" i="1" s="1"/>
  <c r="W25" i="1"/>
  <c r="D27" i="1" s="1"/>
  <c r="D37" i="1"/>
  <c r="V40" i="1"/>
  <c r="D49" i="1" s="1"/>
  <c r="D40" i="1"/>
  <c r="W40" i="1"/>
  <c r="W42" i="1"/>
  <c r="D43" i="1"/>
  <c r="J43" i="1" s="1"/>
  <c r="G43" i="1"/>
  <c r="O43" i="1" s="1"/>
  <c r="J44" i="1"/>
  <c r="N44" i="1" s="1"/>
  <c r="G44" i="1"/>
  <c r="O44" i="1" s="1"/>
  <c r="J45" i="1"/>
  <c r="N45" i="1"/>
  <c r="G45" i="1"/>
  <c r="O45" i="1" s="1"/>
  <c r="P45" i="1" s="1"/>
  <c r="J46" i="1"/>
  <c r="N46" i="1" s="1"/>
  <c r="P46" i="1" s="1"/>
  <c r="G46" i="1"/>
  <c r="O46" i="1" s="1"/>
  <c r="D50" i="1"/>
  <c r="J50" i="1" s="1"/>
  <c r="N50" i="1" s="1"/>
  <c r="P50" i="1" s="1"/>
  <c r="G50" i="1"/>
  <c r="O50" i="1" s="1"/>
  <c r="D51" i="1"/>
  <c r="J51" i="1" s="1"/>
  <c r="N51" i="1" s="1"/>
  <c r="G51" i="1"/>
  <c r="O51" i="1" s="1"/>
  <c r="V3" i="1"/>
  <c r="V25" i="1"/>
  <c r="V10" i="1"/>
  <c r="W3" i="1"/>
  <c r="J6" i="1"/>
  <c r="N6" i="1" s="1"/>
  <c r="J7" i="1"/>
  <c r="N7" i="1" s="1"/>
  <c r="G31" i="1"/>
  <c r="O31" i="1" s="1"/>
  <c r="J31" i="1"/>
  <c r="N31" i="1" s="1"/>
  <c r="G30" i="1"/>
  <c r="O30" i="1" s="1"/>
  <c r="J30" i="1"/>
  <c r="N30" i="1" s="1"/>
  <c r="P30" i="1" s="1"/>
  <c r="G29" i="1"/>
  <c r="O29" i="1" s="1"/>
  <c r="J29" i="1"/>
  <c r="N29" i="1" s="1"/>
  <c r="D28" i="1"/>
  <c r="D20" i="1"/>
  <c r="J16" i="1"/>
  <c r="N16" i="1" s="1"/>
  <c r="G15" i="1"/>
  <c r="O15" i="1" s="1"/>
  <c r="P15" i="1" s="1"/>
  <c r="J15" i="1"/>
  <c r="N15" i="1" s="1"/>
  <c r="G14" i="1"/>
  <c r="O14" i="1" s="1"/>
  <c r="J14" i="1"/>
  <c r="N14" i="1" s="1"/>
  <c r="P5" i="1"/>
  <c r="D34" i="1"/>
  <c r="D25" i="1"/>
  <c r="G25" i="1" s="1"/>
  <c r="O25" i="1" s="1"/>
  <c r="G22" i="1"/>
  <c r="O22" i="1" s="1"/>
  <c r="J13" i="1"/>
  <c r="N13" i="1"/>
  <c r="J4" i="1"/>
  <c r="N4" i="1" s="1"/>
  <c r="G4" i="1"/>
  <c r="J10" i="1"/>
  <c r="N10" i="1" s="1"/>
  <c r="J22" i="1"/>
  <c r="N22" i="1" s="1"/>
  <c r="P22" i="1" s="1"/>
  <c r="G41" i="1"/>
  <c r="O41" i="1" s="1"/>
  <c r="J41" i="1"/>
  <c r="N41" i="1" s="1"/>
  <c r="D17" i="1"/>
  <c r="G27" i="1"/>
  <c r="O27" i="1" s="1"/>
  <c r="G13" i="1"/>
  <c r="O13" i="1"/>
  <c r="G17" i="1"/>
  <c r="O17" i="1" s="1"/>
  <c r="P17" i="1" s="1"/>
  <c r="J17" i="1"/>
  <c r="N17" i="1"/>
  <c r="D26" i="1"/>
  <c r="J26" i="1" s="1"/>
  <c r="N26" i="1" s="1"/>
  <c r="G26" i="1"/>
  <c r="O26" i="1" s="1"/>
  <c r="P26" i="1" s="1"/>
  <c r="D52" i="1" l="1"/>
  <c r="J52" i="1" s="1"/>
  <c r="N52" i="1" s="1"/>
  <c r="D12" i="1"/>
  <c r="P13" i="1"/>
  <c r="J25" i="1"/>
  <c r="N25" i="1" s="1"/>
  <c r="D33" i="1"/>
  <c r="J33" i="1" s="1"/>
  <c r="N33" i="1" s="1"/>
  <c r="D24" i="1"/>
  <c r="D32" i="1"/>
  <c r="P44" i="1"/>
  <c r="P16" i="1"/>
  <c r="P43" i="1"/>
  <c r="P6" i="1"/>
  <c r="G36" i="1"/>
  <c r="O36" i="1" s="1"/>
  <c r="P36" i="1" s="1"/>
  <c r="G9" i="1"/>
  <c r="O9" i="1" s="1"/>
  <c r="P9" i="1" s="1"/>
  <c r="D42" i="1"/>
  <c r="P51" i="1"/>
  <c r="P10" i="1"/>
  <c r="P41" i="1"/>
  <c r="P7" i="1"/>
  <c r="P14" i="1"/>
  <c r="G20" i="1"/>
  <c r="O20" i="1" s="1"/>
  <c r="J20" i="1"/>
  <c r="N20" i="1" s="1"/>
  <c r="G28" i="1"/>
  <c r="O28" i="1" s="1"/>
  <c r="J28" i="1"/>
  <c r="N28" i="1" s="1"/>
  <c r="P31" i="1"/>
  <c r="J42" i="1"/>
  <c r="N42" i="1" s="1"/>
  <c r="G42" i="1"/>
  <c r="O42" i="1" s="1"/>
  <c r="J40" i="1"/>
  <c r="N40" i="1" s="1"/>
  <c r="G40" i="1"/>
  <c r="O40" i="1" s="1"/>
  <c r="D39" i="1"/>
  <c r="D47" i="1"/>
  <c r="D48" i="1"/>
  <c r="J27" i="1"/>
  <c r="N27" i="1" s="1"/>
  <c r="P27" i="1" s="1"/>
  <c r="P25" i="1"/>
  <c r="G33" i="1"/>
  <c r="O33" i="1" s="1"/>
  <c r="P33" i="1" s="1"/>
  <c r="J34" i="1"/>
  <c r="N34" i="1" s="1"/>
  <c r="G34" i="1"/>
  <c r="O34" i="1" s="1"/>
  <c r="G21" i="1"/>
  <c r="O21" i="1" s="1"/>
  <c r="J21" i="1"/>
  <c r="P29" i="1"/>
  <c r="D19" i="1"/>
  <c r="D18" i="1"/>
  <c r="J37" i="1"/>
  <c r="N37" i="1" s="1"/>
  <c r="G37" i="1"/>
  <c r="O37" i="1" s="1"/>
  <c r="P37" i="1" s="1"/>
  <c r="J9" i="1"/>
  <c r="N9" i="1" s="1"/>
  <c r="D11" i="1"/>
  <c r="O4" i="1"/>
  <c r="P4" i="1" s="1"/>
  <c r="J24" i="1" l="1"/>
  <c r="N24" i="1" s="1"/>
  <c r="G24" i="1"/>
  <c r="O24" i="1" s="1"/>
  <c r="P24" i="1" s="1"/>
  <c r="J32" i="1"/>
  <c r="N32" i="1" s="1"/>
  <c r="G32" i="1"/>
  <c r="O32" i="1" s="1"/>
  <c r="P32" i="1" s="1"/>
  <c r="J12" i="1"/>
  <c r="N12" i="1" s="1"/>
  <c r="G12" i="1"/>
  <c r="O12" i="1" s="1"/>
  <c r="P12" i="1" s="1"/>
  <c r="G52" i="1"/>
  <c r="O52" i="1" s="1"/>
  <c r="P52" i="1" s="1"/>
  <c r="N21" i="1"/>
  <c r="P21" i="1" s="1"/>
  <c r="J11" i="1"/>
  <c r="N11" i="1" s="1"/>
  <c r="G11" i="1"/>
  <c r="J18" i="1"/>
  <c r="N18" i="1" s="1"/>
  <c r="G18" i="1"/>
  <c r="O18" i="1" s="1"/>
  <c r="P18" i="1" s="1"/>
  <c r="G48" i="1"/>
  <c r="O48" i="1" s="1"/>
  <c r="J48" i="1"/>
  <c r="N48" i="1" s="1"/>
  <c r="G39" i="1"/>
  <c r="O39" i="1" s="1"/>
  <c r="J39" i="1"/>
  <c r="N39" i="1" s="1"/>
  <c r="J19" i="1"/>
  <c r="N19" i="1" s="1"/>
  <c r="G19" i="1"/>
  <c r="O19" i="1" s="1"/>
  <c r="P34" i="1"/>
  <c r="G49" i="1"/>
  <c r="O49" i="1" s="1"/>
  <c r="J49" i="1"/>
  <c r="N49" i="1" s="1"/>
  <c r="J47" i="1"/>
  <c r="N47" i="1" s="1"/>
  <c r="G47" i="1"/>
  <c r="O47" i="1" s="1"/>
  <c r="P47" i="1" s="1"/>
  <c r="P40" i="1"/>
  <c r="P42" i="1"/>
  <c r="P28" i="1"/>
  <c r="P20" i="1"/>
  <c r="J56" i="1" l="1"/>
  <c r="G64" i="1"/>
  <c r="K64" i="1" s="1"/>
  <c r="G66" i="1"/>
  <c r="K66" i="1" s="1"/>
  <c r="G68" i="1"/>
  <c r="K68" i="1" s="1"/>
  <c r="G70" i="1"/>
  <c r="K70" i="1" s="1"/>
  <c r="G62" i="1"/>
  <c r="K62" i="1" s="1"/>
  <c r="G63" i="1"/>
  <c r="K63" i="1" s="1"/>
  <c r="G65" i="1"/>
  <c r="K65" i="1" s="1"/>
  <c r="G67" i="1"/>
  <c r="K67" i="1" s="1"/>
  <c r="G69" i="1"/>
  <c r="K69" i="1" s="1"/>
  <c r="G71" i="1"/>
  <c r="K71" i="1" s="1"/>
  <c r="G61" i="1"/>
  <c r="O11" i="1"/>
  <c r="P11" i="1" s="1"/>
  <c r="G56" i="1"/>
  <c r="F61" i="1" s="1"/>
  <c r="P49" i="1"/>
  <c r="P19" i="1"/>
  <c r="P39" i="1"/>
  <c r="P48" i="1"/>
  <c r="F64" i="1" l="1"/>
  <c r="L64" i="1" s="1"/>
  <c r="F66" i="1"/>
  <c r="L66" i="1" s="1"/>
  <c r="M66" i="1" s="1"/>
  <c r="F68" i="1"/>
  <c r="L68" i="1" s="1"/>
  <c r="M68" i="1" s="1"/>
  <c r="F70" i="1"/>
  <c r="L70" i="1" s="1"/>
  <c r="M70" i="1" s="1"/>
  <c r="F62" i="1"/>
  <c r="L62" i="1" s="1"/>
  <c r="M62" i="1" s="1"/>
  <c r="F63" i="1"/>
  <c r="L63" i="1" s="1"/>
  <c r="M63" i="1" s="1"/>
  <c r="F65" i="1"/>
  <c r="L65" i="1" s="1"/>
  <c r="M65" i="1" s="1"/>
  <c r="F67" i="1"/>
  <c r="L67" i="1" s="1"/>
  <c r="M67" i="1" s="1"/>
  <c r="F69" i="1"/>
  <c r="L69" i="1" s="1"/>
  <c r="F71" i="1"/>
  <c r="L71" i="1" s="1"/>
  <c r="M71" i="1" s="1"/>
  <c r="M69" i="1"/>
  <c r="M64" i="1"/>
  <c r="P56" i="1"/>
  <c r="M73" i="1" l="1"/>
  <c r="P66" i="1" s="1"/>
  <c r="K10" i="3"/>
  <c r="K5" i="3"/>
  <c r="I10" i="3"/>
  <c r="H10" i="3" s="1"/>
  <c r="I9" i="3"/>
  <c r="H9" i="3" s="1"/>
  <c r="I8" i="3"/>
  <c r="J8" i="3" s="1"/>
  <c r="I5" i="3"/>
  <c r="J5" i="3" s="1"/>
  <c r="J9" i="3" l="1"/>
  <c r="J10" i="3"/>
  <c r="H8" i="3"/>
  <c r="I7" i="3" s="1"/>
  <c r="H5" i="3"/>
  <c r="H7" i="3" l="1"/>
  <c r="I6" i="3" s="1"/>
  <c r="J7" i="3"/>
  <c r="H6" i="3" l="1"/>
  <c r="I4" i="3" s="1"/>
  <c r="J6" i="3"/>
  <c r="H4" i="3" l="1"/>
  <c r="I3" i="3" s="1"/>
  <c r="J4" i="3"/>
  <c r="J3" i="3" l="1"/>
  <c r="H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4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Admin:</t>
        </r>
        <r>
          <rPr>
            <sz val="9"/>
            <color indexed="81"/>
            <rFont val="Tahoma"/>
            <family val="2"/>
            <charset val="204"/>
          </rPr>
          <t xml:space="preserve">
= площадь застройки * 2</t>
        </r>
      </text>
    </comment>
    <comment ref="D6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Admin:</t>
        </r>
        <r>
          <rPr>
            <sz val="9"/>
            <color indexed="81"/>
            <rFont val="Tahoma"/>
            <family val="2"/>
            <charset val="204"/>
          </rPr>
          <t xml:space="preserve">
((Длина здания / длину плиты) + (ширина здания / длину плиты) ) * 2</t>
        </r>
      </text>
    </comment>
    <comment ref="D9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Admin:</t>
        </r>
        <r>
          <rPr>
            <sz val="9"/>
            <color indexed="81"/>
            <rFont val="Tahoma"/>
            <family val="2"/>
            <charset val="204"/>
          </rPr>
          <t xml:space="preserve">
(Площадь перекрытия / площадь одной плиты) / 100</t>
        </r>
      </text>
    </comment>
    <comment ref="D10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Admin:</t>
        </r>
        <r>
          <rPr>
            <sz val="9"/>
            <color indexed="81"/>
            <rFont val="Tahoma"/>
            <family val="2"/>
            <charset val="204"/>
          </rPr>
          <t xml:space="preserve">
(Площадь перекрытия / площадь одной плиты) / 100</t>
        </r>
      </text>
    </comment>
    <comment ref="D1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Admin:</t>
        </r>
        <r>
          <rPr>
            <sz val="9"/>
            <color indexed="81"/>
            <rFont val="Tahoma"/>
            <family val="2"/>
            <charset val="204"/>
          </rPr>
          <t xml:space="preserve">
(Высота * периметр) * 2 -- так как на одной захватке 2 этажа, умножил на 2 + верхний козырек</t>
        </r>
      </text>
    </comment>
    <comment ref="D13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Admin:</t>
        </r>
        <r>
          <rPr>
            <sz val="9"/>
            <color indexed="81"/>
            <rFont val="Tahoma"/>
            <family val="2"/>
            <charset val="204"/>
          </rPr>
          <t xml:space="preserve">
Посчитал длину перегородок на 1 захватке * это на высоту стены 4,2 м = площадь перегородок в метрах  квадратных
</t>
        </r>
      </text>
    </comment>
    <comment ref="D20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Admin:</t>
        </r>
        <r>
          <rPr>
            <sz val="9"/>
            <color indexed="81"/>
            <rFont val="Tahoma"/>
            <family val="2"/>
            <charset val="204"/>
          </rPr>
          <t xml:space="preserve">
22 окна * площадь окна</t>
        </r>
      </text>
    </comment>
    <comment ref="D21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Admin:</t>
        </r>
        <r>
          <rPr>
            <sz val="9"/>
            <color indexed="81"/>
            <rFont val="Tahoma"/>
            <family val="2"/>
            <charset val="204"/>
          </rPr>
          <t xml:space="preserve">
23 дверных проема на 1 захватке * площадь проема</t>
        </r>
      </text>
    </comment>
    <comment ref="D28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Admin:</t>
        </r>
        <r>
          <rPr>
            <sz val="9"/>
            <color indexed="81"/>
            <rFont val="Tahoma"/>
            <family val="2"/>
            <charset val="204"/>
          </rPr>
          <t xml:space="preserve">
Посчитал длину перегородок на 1 захватке * это на высоту стены 4,2 м = площадь перегородок в метрах  квадратных
</t>
        </r>
      </text>
    </comment>
    <comment ref="D35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Admin:</t>
        </r>
        <r>
          <rPr>
            <sz val="9"/>
            <color indexed="81"/>
            <rFont val="Tahoma"/>
            <family val="2"/>
            <charset val="204"/>
          </rPr>
          <t xml:space="preserve">
19 окон * площадь окна</t>
        </r>
      </text>
    </comment>
    <comment ref="D39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204"/>
          </rPr>
          <t>Admin:</t>
        </r>
        <r>
          <rPr>
            <sz val="9"/>
            <color indexed="81"/>
            <rFont val="Tahoma"/>
            <family val="2"/>
            <charset val="204"/>
          </rPr>
          <t xml:space="preserve">
(Площадь перекрытия / площадь одной плиты) / 100</t>
        </r>
      </text>
    </comment>
    <comment ref="D40" authorId="0" shapeId="0" xr:uid="{00000000-0006-0000-0000-00000C000000}">
      <text>
        <r>
          <rPr>
            <b/>
            <sz val="9"/>
            <color indexed="81"/>
            <rFont val="Tahoma"/>
            <family val="2"/>
            <charset val="204"/>
          </rPr>
          <t>Admin:</t>
        </r>
        <r>
          <rPr>
            <sz val="9"/>
            <color indexed="81"/>
            <rFont val="Tahoma"/>
            <family val="2"/>
            <charset val="204"/>
          </rPr>
          <t xml:space="preserve">
(Площадь перекрытия / площадь одной плиты) / 100</t>
        </r>
      </text>
    </comment>
    <comment ref="D42" authorId="0" shapeId="0" xr:uid="{00000000-0006-0000-0000-00000D000000}">
      <text>
        <r>
          <rPr>
            <b/>
            <sz val="9"/>
            <color indexed="81"/>
            <rFont val="Tahoma"/>
            <family val="2"/>
            <charset val="204"/>
          </rPr>
          <t>Admin:</t>
        </r>
        <r>
          <rPr>
            <sz val="9"/>
            <color indexed="81"/>
            <rFont val="Tahoma"/>
            <family val="2"/>
            <charset val="204"/>
          </rPr>
          <t xml:space="preserve">
(Высота * периметр) * 2 -- так как на одной захватке 2 этажа, умножил на 2 + верхний козырек</t>
        </r>
      </text>
    </comment>
    <comment ref="D43" authorId="0" shapeId="0" xr:uid="{00000000-0006-0000-0000-00000E000000}">
      <text>
        <r>
          <rPr>
            <b/>
            <sz val="9"/>
            <color indexed="81"/>
            <rFont val="Tahoma"/>
            <family val="2"/>
            <charset val="204"/>
          </rPr>
          <t>Admin:</t>
        </r>
        <r>
          <rPr>
            <sz val="9"/>
            <color indexed="81"/>
            <rFont val="Tahoma"/>
            <family val="2"/>
            <charset val="204"/>
          </rPr>
          <t xml:space="preserve">
Посчитал длину перегородок на 1 захватке * это на высоту стены 4,2 м = площадь перегородок в метрах  квадратных
</t>
        </r>
      </text>
    </comment>
    <comment ref="D50" authorId="0" shapeId="0" xr:uid="{00000000-0006-0000-0000-00000F000000}">
      <text>
        <r>
          <rPr>
            <b/>
            <sz val="9"/>
            <color indexed="81"/>
            <rFont val="Tahoma"/>
            <family val="2"/>
            <charset val="204"/>
          </rPr>
          <t>Admin:</t>
        </r>
        <r>
          <rPr>
            <sz val="9"/>
            <color indexed="81"/>
            <rFont val="Tahoma"/>
            <family val="2"/>
            <charset val="204"/>
          </rPr>
          <t xml:space="preserve">
20 окон * площадь окна</t>
        </r>
      </text>
    </comment>
    <comment ref="D51" authorId="0" shapeId="0" xr:uid="{00000000-0006-0000-0000-000010000000}">
      <text>
        <r>
          <rPr>
            <b/>
            <sz val="9"/>
            <color indexed="81"/>
            <rFont val="Tahoma"/>
            <family val="2"/>
            <charset val="204"/>
          </rPr>
          <t>Admin:</t>
        </r>
        <r>
          <rPr>
            <sz val="9"/>
            <color indexed="81"/>
            <rFont val="Tahoma"/>
            <family val="2"/>
            <charset val="204"/>
          </rPr>
          <t xml:space="preserve">
11 дверных проема на 1 захватке * площадь проема</t>
        </r>
      </text>
    </comment>
  </commentList>
</comments>
</file>

<file path=xl/sharedStrings.xml><?xml version="1.0" encoding="utf-8"?>
<sst xmlns="http://schemas.openxmlformats.org/spreadsheetml/2006/main" count="460" uniqueCount="183">
  <si>
    <t>№</t>
  </si>
  <si>
    <t>Наименование работ</t>
  </si>
  <si>
    <t>Объем работ</t>
  </si>
  <si>
    <t>Обоснование ГЭСН</t>
  </si>
  <si>
    <t>Затраты труда</t>
  </si>
  <si>
    <t>Затраты машин. вр.</t>
  </si>
  <si>
    <t>Число рабочих</t>
  </si>
  <si>
    <t>Число смен</t>
  </si>
  <si>
    <t>Состав бригады, чел</t>
  </si>
  <si>
    <t>Ед. изм</t>
  </si>
  <si>
    <t>Кол-во</t>
  </si>
  <si>
    <t>норм. чел/ч</t>
  </si>
  <si>
    <t>Q всего чел / час</t>
  </si>
  <si>
    <t>Машина</t>
  </si>
  <si>
    <t>Норм маш. ч.</t>
  </si>
  <si>
    <t>Q всего маш. см.</t>
  </si>
  <si>
    <t>Подготовительные работы</t>
  </si>
  <si>
    <t>Разработка грунта</t>
  </si>
  <si>
    <t>1000 м3 грунта</t>
  </si>
  <si>
    <t>01-01-008-03</t>
  </si>
  <si>
    <t>Экскаватор</t>
  </si>
  <si>
    <t>Машинист</t>
  </si>
  <si>
    <t>Фундаменты</t>
  </si>
  <si>
    <t>Укладка блоков и плит ленточных фундаментов при глубине котлована до 4 м, масса конструкций: более 3,5 т</t>
  </si>
  <si>
    <t>100 шт</t>
  </si>
  <si>
    <t>07-01-001-04</t>
  </si>
  <si>
    <t>Рабочие-строители (разряд 3,6), машинисты</t>
  </si>
  <si>
    <t>Укладка фундаментов под колонны при глубине котлована до 4 м, масса конструкций: до 1,5 т</t>
  </si>
  <si>
    <t>07-01-001-05</t>
  </si>
  <si>
    <t>Рабочие-строители (разряд 3,3), машинисты</t>
  </si>
  <si>
    <t>1 Захватка</t>
  </si>
  <si>
    <t>Укладка плит перекрытий площадью: до 5 м2 при наибольшей массе монтажных элементов до 5 т</t>
  </si>
  <si>
    <t>07-01-006-04</t>
  </si>
  <si>
    <t>Краны на гусеничном ходу при работе на других видах строительства 25 т,Установки для сварки ручной дуговой(постоянного тока),Автомобили бортовые, грузоподъемность до 5 т</t>
  </si>
  <si>
    <t>Рабочие-строители (разряд 3,5), машинисты</t>
  </si>
  <si>
    <t>Укладка плит покрытий площадью до 2 м2 при массе стропильных и подстропильных конструкций: до 15 т и высоте зданий до 25 м</t>
  </si>
  <si>
    <t>07-01-028-07</t>
  </si>
  <si>
    <t>Краны на гусеничном ходу при работе на других видах строительства 25 т</t>
  </si>
  <si>
    <t>Укладка ригелей массой: до 5 т при наибольшей массе монтажных элементов в здании до 5 т</t>
  </si>
  <si>
    <t>07-01-006-01</t>
  </si>
  <si>
    <t>Краны на гусеничном ходу при работе на других видах строительства 25 т,Установки для сварки ручной дуговой(постоянного тока),Вибратор глубинный,Автомобили бортовые, грузоподъемность до 5 т,Тягачи седельные, грузоподъемность 15 т,Полуприцепы-тяжеловозы, грузоподъемность 40 т</t>
  </si>
  <si>
    <t>Рабочие-строители (разряд 3,8), машинисты</t>
  </si>
  <si>
    <t>Кладка наружных стен из кирпича с облицовкой лицевым кирпичом: толщиной 510 мм при высоте этажа свыше 4 м</t>
  </si>
  <si>
    <t>1 м3</t>
  </si>
  <si>
    <t>08-02-010-04</t>
  </si>
  <si>
    <t>Краны башенные при работе на других видах строительства 8 т</t>
  </si>
  <si>
    <t>Рабочие-строители (разряд 3,2), машинисты</t>
  </si>
  <si>
    <t>Кладка перегородок из кирпича: армированных толщиной в 1/4 кирпича при высоте этажа до 4 м</t>
  </si>
  <si>
    <t>100 м2</t>
  </si>
  <si>
    <t>08-02-002-01</t>
  </si>
  <si>
    <t>Краны башенные при работе на других видах строительства 8 т, Автомобили бортовые, грузоподъемность до 5 т</t>
  </si>
  <si>
    <t>Рабочие-строители (разряд 3), машинисты</t>
  </si>
  <si>
    <t>Установка балок для опирания лестничных площадок при наибольшей массе монтажных элементов в здании до 5 т</t>
  </si>
  <si>
    <t>07-01-047-04</t>
  </si>
  <si>
    <t>Рабочие-строители (разряд 3, 6), машинисты</t>
  </si>
  <si>
    <t>Установка лестничных площадок при наибольшей массе монтажных элементов в здании до 5 т с опиранием: на стену и балку</t>
  </si>
  <si>
    <t>07-01-047-02</t>
  </si>
  <si>
    <t>Краны башенные при работе на других видах строительства 8 т,Установки для сварки ручной дуговой(постоянного тока), Автомобили бортовые, грузоподъемность до 5 т</t>
  </si>
  <si>
    <t>Рабочие-строители (разряд 3, 7), машинисты</t>
  </si>
  <si>
    <t>Установка лестничных маршей при наибольшей массе монтажных элементов в здании до 5 т</t>
  </si>
  <si>
    <t>07-01-047-03</t>
  </si>
  <si>
    <t>Краны башенные при работе на других видах строительства 8 т, Установки для сварки ручной дуговой(постоянного тока), Автомобили бортовые, грузоподъемность до 5 т</t>
  </si>
  <si>
    <t>Рабочие-строители (разряд 3, 4), машинисты</t>
  </si>
  <si>
    <t>Устройство полов бетонных толщиной : 200 мм</t>
  </si>
  <si>
    <t>11-01-014-03</t>
  </si>
  <si>
    <t>Комплексы вакуумные типа СО-177</t>
  </si>
  <si>
    <t>Рабочие-строители (разряд 4), машинисты</t>
  </si>
  <si>
    <t>Устройство покрытий на цементном растворе из плиток: керамических для полов одноцветных с красителем</t>
  </si>
  <si>
    <t>11-01-027-03</t>
  </si>
  <si>
    <t>Автопогрузчики 5 т. Подъемники грузоподъемностью до 500 кг одномачтовые, высота подъема 45 м, Автомобили бортовые, грузоподъемность до 5 т</t>
  </si>
  <si>
    <t>Устройство покрытий поливинилацетатных: толщиной 3 мм</t>
  </si>
  <si>
    <t>11-01-020-03</t>
  </si>
  <si>
    <t>Подъемники грузоподъемностью до 500 кг одномачтовые, высота подъема 45 м, Растворосмесители передвижные 250 л, Автомобили бортовые, грузоподъемность до 5 т</t>
  </si>
  <si>
    <t>Рабочие-строители (разряд 2,8), машинисты</t>
  </si>
  <si>
    <t>Остекление оконным стеклом окон: со спаренным переплетом</t>
  </si>
  <si>
    <t>15-05-001-04</t>
  </si>
  <si>
    <t>Краны башенные при работе на других видах строительства 8 т. Автомобили бортовые, грузоподъемность до 5 т</t>
  </si>
  <si>
    <t>Установка блоков из ПВХ в наружных и внутренних дверных проемах: в каменных стенах площадью проема до 3 м2</t>
  </si>
  <si>
    <t>10-01-047-01</t>
  </si>
  <si>
    <t>Подъемники грузоподъемностью до 500 кг одномачтовые, высота подъема 45 м, Шуруповерт, Перфораторы электрические, Автомобили бортовые, грузоподъемность до 5 т</t>
  </si>
  <si>
    <t>Рабочие-строители (разряд 3, 3), машинисты</t>
  </si>
  <si>
    <t>Улучшенная штукатурка фасадов цементно-известковым раствором по камню: стен</t>
  </si>
  <si>
    <t>15-02-001-01</t>
  </si>
  <si>
    <t>Лебедки электрические тяговым усилием до 12,26 кН(1,25 т), Растворонасосы 3 м3/ч</t>
  </si>
  <si>
    <t>2 Захватка</t>
  </si>
  <si>
    <t>3 Захватка</t>
  </si>
  <si>
    <t>Число машин</t>
  </si>
  <si>
    <t>Продолжит. Мех. работ</t>
  </si>
  <si>
    <t>Продолжит. НеМех. работ</t>
  </si>
  <si>
    <t>Продолжит. Раб. дн.</t>
  </si>
  <si>
    <t>Высота 1 этажа</t>
  </si>
  <si>
    <t>Длина здания, м</t>
  </si>
  <si>
    <t>Ширина здания, м</t>
  </si>
  <si>
    <t>Площадь здания</t>
  </si>
  <si>
    <t>Периметр</t>
  </si>
  <si>
    <t>1 ЗАХВАТКА</t>
  </si>
  <si>
    <t>Высота этажа</t>
  </si>
  <si>
    <t>Длина захватки, м</t>
  </si>
  <si>
    <t>Площадь захватки</t>
  </si>
  <si>
    <t>Периметр захватки</t>
  </si>
  <si>
    <t>высота козырька</t>
  </si>
  <si>
    <t>Ширина козырька</t>
  </si>
  <si>
    <t>Длина козырька</t>
  </si>
  <si>
    <t>2 ЗАХВАТКА</t>
  </si>
  <si>
    <t>3 ЗАХВАТКА</t>
  </si>
  <si>
    <t xml:space="preserve">Краны </t>
  </si>
  <si>
    <t>Устройство кровель плоских четырехслойных из рулонных кровельных материалов на битумной мастике: с защитным слоем из гравия на битумной антисептированной мастике</t>
  </si>
  <si>
    <t>100 м2 кровли</t>
  </si>
  <si>
    <t>12-01-002-01</t>
  </si>
  <si>
    <t>Краны башенные при работе на других видах строительства 8 т, Краны на автомобильном ходу при работе на других видах строительства 10 т, Автопогрузчики 5 т, Котлы битумные передвижные 400 л, Автомобили бортовые, грузоподъемность до 5 т</t>
  </si>
  <si>
    <t>Рабочие-строители (разряд 3, 8), машинисты</t>
  </si>
  <si>
    <t>Трудоёмкость</t>
  </si>
  <si>
    <t>Затраты маш.вр.</t>
  </si>
  <si>
    <t>Продолж. мех. работ</t>
  </si>
  <si>
    <t>Продолж. немехан. работ</t>
  </si>
  <si>
    <t>Продолж. раб. дн.</t>
  </si>
  <si>
    <t>Для жилых и общественных зданий</t>
  </si>
  <si>
    <t>Q Всего чел. ч.</t>
  </si>
  <si>
    <t>Q Всего маш. см.</t>
  </si>
  <si>
    <t>Основные общественные работы</t>
  </si>
  <si>
    <t>-</t>
  </si>
  <si>
    <t>Сантехнические работ(1-я стадия)</t>
  </si>
  <si>
    <t>Сантехнические работ(2-я стадия)</t>
  </si>
  <si>
    <t>Электромонтажные работы (1-я стадия)</t>
  </si>
  <si>
    <t>Электромонтажные работы (2-я стадия)</t>
  </si>
  <si>
    <t>Дороги, подъезды и тротуары</t>
  </si>
  <si>
    <t>Озеленение</t>
  </si>
  <si>
    <t>Прочие и неучтённые общественные работы</t>
  </si>
  <si>
    <t>Монтаж оборудования</t>
  </si>
  <si>
    <t>Пусконаладочные работы</t>
  </si>
  <si>
    <t>Примечания</t>
  </si>
  <si>
    <t>Площадь захватки/100</t>
  </si>
  <si>
    <t>Высота этажа* периметр захватки/100</t>
  </si>
  <si>
    <t>(Площадь захватки/5)/100</t>
  </si>
  <si>
    <t>(Площадь захватки/2)/100</t>
  </si>
  <si>
    <t>(Высота этажа* периметр захватки*0,5)*2</t>
  </si>
  <si>
    <t>По кол-во на плане</t>
  </si>
  <si>
    <t>Укладка ригелей</t>
  </si>
  <si>
    <t>Ввод в эксплуатацию</t>
  </si>
  <si>
    <t>Работа</t>
  </si>
  <si>
    <t>Откуда</t>
  </si>
  <si>
    <t>Куда</t>
  </si>
  <si>
    <t>Продолжительность работы</t>
  </si>
  <si>
    <t>Сроки работы</t>
  </si>
  <si>
    <t>Резервы</t>
  </si>
  <si>
    <t>Tрн</t>
  </si>
  <si>
    <t>Тро</t>
  </si>
  <si>
    <t>Тпн</t>
  </si>
  <si>
    <t>Тпо</t>
  </si>
  <si>
    <t>Ro</t>
  </si>
  <si>
    <t>Rч</t>
  </si>
  <si>
    <t>Подготовительные 
работы</t>
  </si>
  <si>
    <t>Код начальных событий
предшествующих работ</t>
  </si>
  <si>
    <t>Разработка
грунта</t>
  </si>
  <si>
    <t>Прочие работы</t>
  </si>
  <si>
    <t>Укладка плит
перекрытий</t>
  </si>
  <si>
    <t>Сантехнические работы (Стадия 1)</t>
  </si>
  <si>
    <t>Электромонтажные работы (Стадия 1)</t>
  </si>
  <si>
    <t>Укладка плит покрытий</t>
  </si>
  <si>
    <t>Укладка плит
 перекрытий</t>
  </si>
  <si>
    <t>Кладка наружных
стен</t>
  </si>
  <si>
    <t>Кладка перегородок</t>
  </si>
  <si>
    <t>Установка балок  для
опирания лестничных
площадок</t>
  </si>
  <si>
    <t>Установка лестничных
площадок</t>
  </si>
  <si>
    <t>Установка лестничных
маршей</t>
  </si>
  <si>
    <t>Установка
 лестничных
маршей</t>
  </si>
  <si>
    <t xml:space="preserve"> -</t>
  </si>
  <si>
    <t>Устройство
Кровли</t>
  </si>
  <si>
    <t>Остекление оконным
стеклом</t>
  </si>
  <si>
    <t>Сантехнические работы (Стадия 2)</t>
  </si>
  <si>
    <t>Электромонтажные работы (Стадия 2)</t>
  </si>
  <si>
    <t>Установка блоков из
ПВХ в наружных и внутренних
дверных проемах</t>
  </si>
  <si>
    <t>Остекление
 оконным
стеклом</t>
  </si>
  <si>
    <t>Устройство полов 
бетонных</t>
  </si>
  <si>
    <t>Устройство покрытий
поливинилацетатных</t>
  </si>
  <si>
    <t>Устройство покрытий
на цементном растворе</t>
  </si>
  <si>
    <t>Улучшенная штукатурка</t>
  </si>
  <si>
    <t>Установка блоков из
ПВХ в наружных
 и внутренних
дверных проемах</t>
  </si>
  <si>
    <t>Устройство
покрытий
на цементном
 растворе</t>
  </si>
  <si>
    <t xml:space="preserve"> </t>
  </si>
  <si>
    <t>45,72,73</t>
  </si>
  <si>
    <t>Дороги, тротуары</t>
  </si>
  <si>
    <t>Пусконаладочные
 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</si>
</sst>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9"/>
      <color rgb="FF000000"/>
      <name val="Helvetic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horizontal="center" vertical="center" wrapText="1"/>
    </xf>
    <xf numFmtId="0" fontId="10" fillId="4" borderId="0" applyNumberFormat="0" applyBorder="0" applyAlignment="0" applyProtection="0"/>
    <xf numFmtId="0" fontId="1" fillId="0" borderId="0"/>
  </cellStyleXfs>
  <cellXfs count="8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0" fillId="0" borderId="5" xfId="0" applyBorder="1"/>
    <xf numFmtId="0" fontId="1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5" xfId="1" applyBorder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5" xfId="1" applyBorder="1">
      <alignment horizontal="center" vertical="center" wrapText="1"/>
    </xf>
    <xf numFmtId="0" fontId="3" fillId="0" borderId="0" xfId="0" applyFont="1" applyBorder="1" applyAlignment="1">
      <alignment wrapText="1"/>
    </xf>
    <xf numFmtId="0" fontId="12" fillId="3" borderId="11" xfId="3" applyFont="1" applyFill="1" applyBorder="1" applyAlignment="1">
      <alignment horizontal="center" vertical="center" wrapText="1"/>
    </xf>
    <xf numFmtId="0" fontId="12" fillId="3" borderId="12" xfId="3" applyFont="1" applyFill="1" applyBorder="1" applyAlignment="1">
      <alignment horizontal="center" vertical="center" wrapText="1"/>
    </xf>
    <xf numFmtId="0" fontId="12" fillId="3" borderId="16" xfId="3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/>
    <xf numFmtId="0" fontId="10" fillId="3" borderId="0" xfId="2" applyFill="1"/>
    <xf numFmtId="0" fontId="0" fillId="0" borderId="21" xfId="0" applyBorder="1"/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" fontId="14" fillId="0" borderId="3" xfId="0" applyNumberFormat="1" applyFont="1" applyFill="1" applyBorder="1" applyAlignment="1">
      <alignment horizontal="center" vertical="center" wrapText="1"/>
    </xf>
    <xf numFmtId="1" fontId="13" fillId="0" borderId="3" xfId="0" applyNumberFormat="1" applyFont="1" applyFill="1" applyBorder="1" applyAlignment="1">
      <alignment horizontal="center" vertical="center" wrapText="1"/>
    </xf>
    <xf numFmtId="1" fontId="13" fillId="0" borderId="26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wrapText="1"/>
    </xf>
    <xf numFmtId="0" fontId="15" fillId="0" borderId="1" xfId="0" applyFont="1" applyBorder="1"/>
    <xf numFmtId="1" fontId="14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" fontId="14" fillId="0" borderId="27" xfId="0" applyNumberFormat="1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0" borderId="5" xfId="1" applyBorder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3" borderId="8" xfId="3" applyFont="1" applyFill="1" applyBorder="1" applyAlignment="1">
      <alignment horizontal="center" vertical="center" wrapText="1"/>
    </xf>
    <xf numFmtId="0" fontId="12" fillId="3" borderId="15" xfId="3" applyFont="1" applyFill="1" applyBorder="1" applyAlignment="1">
      <alignment horizontal="center" vertical="center" wrapText="1"/>
    </xf>
    <xf numFmtId="0" fontId="12" fillId="3" borderId="13" xfId="3" applyFont="1" applyFill="1" applyBorder="1" applyAlignment="1">
      <alignment horizontal="center" vertical="center" wrapText="1"/>
    </xf>
    <xf numFmtId="0" fontId="12" fillId="3" borderId="18" xfId="3" applyFont="1" applyFill="1" applyBorder="1" applyAlignment="1">
      <alignment horizontal="center" vertical="center" wrapText="1"/>
    </xf>
    <xf numFmtId="0" fontId="12" fillId="3" borderId="14" xfId="3" applyFont="1" applyFill="1" applyBorder="1" applyAlignment="1">
      <alignment horizontal="center" vertical="center" wrapText="1"/>
    </xf>
    <xf numFmtId="0" fontId="12" fillId="3" borderId="19" xfId="3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13" fillId="0" borderId="9" xfId="0" applyNumberFormat="1" applyFont="1" applyFill="1" applyBorder="1" applyAlignment="1">
      <alignment horizontal="center" vertical="center"/>
    </xf>
    <xf numFmtId="1" fontId="13" fillId="0" borderId="24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 wrapText="1"/>
    </xf>
    <xf numFmtId="49" fontId="13" fillId="0" borderId="23" xfId="0" applyNumberFormat="1" applyFont="1" applyFill="1" applyBorder="1" applyAlignment="1">
      <alignment horizontal="center" vertical="center"/>
    </xf>
    <xf numFmtId="49" fontId="13" fillId="0" borderId="25" xfId="0" applyNumberFormat="1" applyFont="1" applyFill="1" applyBorder="1" applyAlignment="1">
      <alignment horizontal="center" vertical="center"/>
    </xf>
    <xf numFmtId="49" fontId="13" fillId="0" borderId="9" xfId="0" applyNumberFormat="1" applyFont="1" applyFill="1" applyBorder="1" applyAlignment="1">
      <alignment horizontal="center" vertical="center" wrapText="1"/>
    </xf>
    <xf numFmtId="49" fontId="13" fillId="0" borderId="3" xfId="0" applyNumberFormat="1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1" fontId="14" fillId="0" borderId="9" xfId="0" applyNumberFormat="1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3" xr:uid="{00000000-0005-0000-0000-000001000000}"/>
    <cellStyle name="стиль1" xfId="1" xr:uid="{00000000-0005-0000-0000-000002000000}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156883</xdr:colOff>
      <xdr:row>0</xdr:row>
      <xdr:rowOff>44824</xdr:rowOff>
    </xdr:from>
    <xdr:to>
      <xdr:col>37</xdr:col>
      <xdr:colOff>433107</xdr:colOff>
      <xdr:row>14</xdr:row>
      <xdr:rowOff>257599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9677" y="44824"/>
          <a:ext cx="14193930" cy="66294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40</xdr:col>
      <xdr:colOff>302559</xdr:colOff>
      <xdr:row>60</xdr:row>
      <xdr:rowOff>220617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86147" y="7575176"/>
          <a:ext cx="15430500" cy="66294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43</xdr:col>
      <xdr:colOff>449407</xdr:colOff>
      <xdr:row>72</xdr:row>
      <xdr:rowOff>273521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00409" y="14616545"/>
          <a:ext cx="17421225" cy="687705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70</xdr:row>
      <xdr:rowOff>0</xdr:rowOff>
    </xdr:from>
    <xdr:to>
      <xdr:col>34</xdr:col>
      <xdr:colOff>332509</xdr:colOff>
      <xdr:row>104</xdr:row>
      <xdr:rowOff>12440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79224" y="20480694"/>
          <a:ext cx="11855816" cy="6240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5"/>
  <sheetViews>
    <sheetView tabSelected="1" zoomScaleNormal="100" workbookViewId="0">
      <selection activeCell="B7" sqref="B7"/>
    </sheetView>
  </sheetViews>
  <sheetFormatPr defaultRowHeight="14.4" x14ac:dyDescent="0.3"/>
  <cols>
    <col min="1" max="1" width="3.33203125" bestFit="1" customWidth="1"/>
    <col min="2" max="2" width="34.44140625" bestFit="1" customWidth="1"/>
    <col min="3" max="3" width="12.88671875" bestFit="1" customWidth="1"/>
    <col min="4" max="4" width="8.33203125" bestFit="1" customWidth="1"/>
    <col min="5" max="5" width="18.44140625" bestFit="1" customWidth="1"/>
    <col min="6" max="6" width="8.6640625" bestFit="1" customWidth="1"/>
    <col min="7" max="7" width="12.109375" bestFit="1" customWidth="1"/>
    <col min="8" max="8" width="39" customWidth="1"/>
    <col min="9" max="9" width="6.88671875" bestFit="1" customWidth="1"/>
    <col min="10" max="10" width="12" bestFit="1" customWidth="1"/>
    <col min="11" max="11" width="9.44140625" customWidth="1"/>
    <col min="12" max="12" width="8.6640625" customWidth="1"/>
    <col min="13" max="13" width="6.88671875" customWidth="1"/>
    <col min="17" max="17" width="34.44140625" bestFit="1" customWidth="1"/>
    <col min="18" max="18" width="19.6640625" bestFit="1" customWidth="1"/>
    <col min="19" max="21" width="9.6640625" style="1" bestFit="1" customWidth="1"/>
    <col min="22" max="22" width="10" style="1" bestFit="1" customWidth="1"/>
    <col min="23" max="23" width="10.109375" style="1" customWidth="1"/>
  </cols>
  <sheetData>
    <row r="1" spans="1:23" x14ac:dyDescent="0.3">
      <c r="A1" s="1" t="s">
        <v>0</v>
      </c>
      <c r="B1" s="46" t="s">
        <v>1</v>
      </c>
      <c r="C1" s="48" t="s">
        <v>2</v>
      </c>
      <c r="D1" s="48"/>
      <c r="E1" s="49" t="s">
        <v>3</v>
      </c>
      <c r="F1" s="48" t="s">
        <v>4</v>
      </c>
      <c r="G1" s="48"/>
      <c r="H1" s="48" t="s">
        <v>5</v>
      </c>
      <c r="I1" s="48"/>
      <c r="J1" s="48"/>
      <c r="K1" s="49" t="s">
        <v>6</v>
      </c>
      <c r="L1" s="56" t="s">
        <v>86</v>
      </c>
      <c r="M1" s="51" t="s">
        <v>7</v>
      </c>
      <c r="N1" s="53" t="s">
        <v>87</v>
      </c>
      <c r="O1" s="53" t="s">
        <v>88</v>
      </c>
      <c r="P1" s="53" t="s">
        <v>89</v>
      </c>
      <c r="Q1" s="51" t="s">
        <v>8</v>
      </c>
      <c r="R1" s="51" t="s">
        <v>130</v>
      </c>
    </row>
    <row r="2" spans="1:23" ht="43.2" x14ac:dyDescent="0.3">
      <c r="A2" s="1"/>
      <c r="B2" s="47"/>
      <c r="C2" s="14" t="s">
        <v>9</v>
      </c>
      <c r="D2" s="14" t="s">
        <v>10</v>
      </c>
      <c r="E2" s="50"/>
      <c r="F2" s="14" t="s">
        <v>11</v>
      </c>
      <c r="G2" s="14" t="s">
        <v>12</v>
      </c>
      <c r="H2" s="14" t="s">
        <v>13</v>
      </c>
      <c r="I2" s="14" t="s">
        <v>14</v>
      </c>
      <c r="J2" s="14" t="s">
        <v>15</v>
      </c>
      <c r="K2" s="50"/>
      <c r="L2" s="50"/>
      <c r="M2" s="55"/>
      <c r="N2" s="54"/>
      <c r="O2" s="54"/>
      <c r="P2" s="54"/>
      <c r="Q2" s="55"/>
      <c r="R2" s="52"/>
      <c r="S2" s="3" t="s">
        <v>90</v>
      </c>
      <c r="T2" s="3" t="s">
        <v>91</v>
      </c>
      <c r="U2" s="3" t="s">
        <v>92</v>
      </c>
      <c r="V2" s="3" t="s">
        <v>93</v>
      </c>
      <c r="W2" s="3" t="s">
        <v>94</v>
      </c>
    </row>
    <row r="3" spans="1:23" ht="15.6" x14ac:dyDescent="0.3">
      <c r="A3" s="44" t="s">
        <v>16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"/>
      <c r="Q3" s="27"/>
      <c r="R3" s="30"/>
      <c r="S3" s="29">
        <v>4.2</v>
      </c>
      <c r="T3" s="3">
        <v>85.1</v>
      </c>
      <c r="U3" s="3">
        <v>18.600000000000001</v>
      </c>
      <c r="V3" s="3">
        <f>T3*U3</f>
        <v>1582.8600000000001</v>
      </c>
      <c r="W3" s="3">
        <f xml:space="preserve"> 2* (T3+U3)</f>
        <v>207.39999999999998</v>
      </c>
    </row>
    <row r="4" spans="1:23" ht="28.8" x14ac:dyDescent="0.3">
      <c r="A4" s="6">
        <v>1</v>
      </c>
      <c r="B4" s="6" t="s">
        <v>17</v>
      </c>
      <c r="C4" s="6" t="s">
        <v>18</v>
      </c>
      <c r="D4" s="6">
        <v>3.375</v>
      </c>
      <c r="E4" s="7" t="s">
        <v>19</v>
      </c>
      <c r="F4" s="8">
        <v>33.630000000000003</v>
      </c>
      <c r="G4" s="6">
        <f>D4*F4</f>
        <v>113.50125000000001</v>
      </c>
      <c r="H4" s="6" t="s">
        <v>20</v>
      </c>
      <c r="I4" s="8">
        <v>33.630000000000003</v>
      </c>
      <c r="J4" s="6">
        <f>D4*I4</f>
        <v>113.50125000000001</v>
      </c>
      <c r="K4" s="6">
        <v>2</v>
      </c>
      <c r="L4" s="6">
        <v>2</v>
      </c>
      <c r="M4" s="6">
        <v>1</v>
      </c>
      <c r="N4" s="5">
        <f>ROUNDUP(J4/(M4*8*L4),0)</f>
        <v>8</v>
      </c>
      <c r="O4" s="5">
        <f>ROUNDUP((G4/(8*M4*K4)),0)</f>
        <v>8</v>
      </c>
      <c r="P4" s="5">
        <f>MAX(O4,N4)</f>
        <v>8</v>
      </c>
      <c r="Q4" s="28" t="s">
        <v>21</v>
      </c>
      <c r="R4" s="3"/>
      <c r="S4"/>
      <c r="T4"/>
      <c r="U4"/>
      <c r="V4"/>
      <c r="W4"/>
    </row>
    <row r="5" spans="1:23" x14ac:dyDescent="0.3">
      <c r="A5" s="44" t="s">
        <v>22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5">
        <f>MAX(O5,N5)</f>
        <v>0</v>
      </c>
      <c r="Q5" s="27"/>
      <c r="R5" s="30"/>
      <c r="S5"/>
      <c r="T5"/>
      <c r="U5"/>
      <c r="V5"/>
      <c r="W5"/>
    </row>
    <row r="6" spans="1:23" ht="57.6" x14ac:dyDescent="0.3">
      <c r="A6" s="6">
        <v>2</v>
      </c>
      <c r="B6" s="6" t="s">
        <v>23</v>
      </c>
      <c r="C6" s="6" t="s">
        <v>24</v>
      </c>
      <c r="D6" s="6">
        <v>1.76</v>
      </c>
      <c r="E6" s="7" t="s">
        <v>25</v>
      </c>
      <c r="F6" s="8">
        <v>186.48</v>
      </c>
      <c r="G6" s="6">
        <f>D6*F6</f>
        <v>328.20479999999998</v>
      </c>
      <c r="H6" s="6" t="s">
        <v>105</v>
      </c>
      <c r="I6" s="8">
        <v>50.38</v>
      </c>
      <c r="J6" s="6">
        <f>D6*I6</f>
        <v>88.668800000000005</v>
      </c>
      <c r="K6" s="6">
        <v>5</v>
      </c>
      <c r="L6" s="6">
        <v>2</v>
      </c>
      <c r="M6" s="6">
        <v>1</v>
      </c>
      <c r="N6" s="5">
        <f>ROUNDUP(J6/(M6*8*L6),0)</f>
        <v>6</v>
      </c>
      <c r="O6" s="5">
        <f>ROUNDUP((G6/(8*M6*K6)),0)</f>
        <v>9</v>
      </c>
      <c r="P6" s="5">
        <f>MAX(O6,N6)</f>
        <v>9</v>
      </c>
      <c r="Q6" s="28" t="s">
        <v>26</v>
      </c>
      <c r="R6" s="3"/>
    </row>
    <row r="7" spans="1:23" ht="43.2" x14ac:dyDescent="0.3">
      <c r="A7" s="6">
        <v>3</v>
      </c>
      <c r="B7" s="6" t="s">
        <v>27</v>
      </c>
      <c r="C7" s="6" t="s">
        <v>24</v>
      </c>
      <c r="D7" s="6">
        <v>1</v>
      </c>
      <c r="E7" s="7" t="s">
        <v>28</v>
      </c>
      <c r="F7" s="6">
        <v>135.52000000000001</v>
      </c>
      <c r="G7" s="6">
        <f>D7*F7</f>
        <v>135.52000000000001</v>
      </c>
      <c r="H7" s="6" t="s">
        <v>105</v>
      </c>
      <c r="I7" s="6">
        <v>52.77</v>
      </c>
      <c r="J7" s="6">
        <f>D7*I7</f>
        <v>52.77</v>
      </c>
      <c r="K7" s="6">
        <v>2</v>
      </c>
      <c r="L7" s="6">
        <v>2</v>
      </c>
      <c r="M7" s="6">
        <v>1</v>
      </c>
      <c r="N7" s="5">
        <f t="shared" ref="N7:N20" si="0">ROUNDUP(J7/(M7*8*L7),0)</f>
        <v>4</v>
      </c>
      <c r="O7" s="5">
        <f t="shared" ref="O7:O21" si="1">ROUNDUP((G7/(8*M7*K7)),0)</f>
        <v>9</v>
      </c>
      <c r="P7" s="5">
        <f>MAX(O7,N7)</f>
        <v>9</v>
      </c>
      <c r="Q7" s="28" t="s">
        <v>29</v>
      </c>
      <c r="R7" s="3"/>
    </row>
    <row r="8" spans="1:23" x14ac:dyDescent="0.3">
      <c r="A8" s="44" t="s">
        <v>30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5"/>
      <c r="Q8" s="27"/>
      <c r="R8" s="30"/>
      <c r="S8" s="42" t="s">
        <v>95</v>
      </c>
      <c r="T8" s="43"/>
      <c r="U8" s="43"/>
      <c r="V8" s="43"/>
      <c r="W8" s="43"/>
    </row>
    <row r="9" spans="1:23" ht="72" x14ac:dyDescent="0.3">
      <c r="A9" s="6">
        <v>4</v>
      </c>
      <c r="B9" s="6" t="s">
        <v>31</v>
      </c>
      <c r="C9" s="6" t="s">
        <v>24</v>
      </c>
      <c r="D9" s="6">
        <f>(558/5)/100</f>
        <v>1.1159999999999999</v>
      </c>
      <c r="E9" s="7" t="s">
        <v>32</v>
      </c>
      <c r="F9" s="8">
        <v>169.83</v>
      </c>
      <c r="G9" s="6">
        <f>D9*F9</f>
        <v>189.53028</v>
      </c>
      <c r="H9" s="6" t="s">
        <v>33</v>
      </c>
      <c r="I9" s="8">
        <v>25.03</v>
      </c>
      <c r="J9" s="6">
        <f>D9*I9</f>
        <v>27.933479999999999</v>
      </c>
      <c r="K9" s="6">
        <v>3</v>
      </c>
      <c r="L9" s="6">
        <v>1</v>
      </c>
      <c r="M9" s="6">
        <v>1</v>
      </c>
      <c r="N9" s="5">
        <f t="shared" si="0"/>
        <v>4</v>
      </c>
      <c r="O9" s="5">
        <f t="shared" si="1"/>
        <v>8</v>
      </c>
      <c r="P9" s="5">
        <f t="shared" ref="P9:P21" si="2">MAX(O9,N9)</f>
        <v>8</v>
      </c>
      <c r="Q9" s="28" t="s">
        <v>34</v>
      </c>
      <c r="R9" s="3"/>
      <c r="S9" s="29" t="s">
        <v>96</v>
      </c>
      <c r="T9" s="3" t="s">
        <v>97</v>
      </c>
      <c r="U9" s="3" t="s">
        <v>92</v>
      </c>
      <c r="V9" s="3" t="s">
        <v>98</v>
      </c>
      <c r="W9" s="3" t="s">
        <v>99</v>
      </c>
    </row>
    <row r="10" spans="1:23" ht="57.6" x14ac:dyDescent="0.3">
      <c r="A10" s="6">
        <v>5</v>
      </c>
      <c r="B10" s="9" t="s">
        <v>35</v>
      </c>
      <c r="C10" s="9" t="s">
        <v>24</v>
      </c>
      <c r="D10" s="6">
        <f>(558/2)/100</f>
        <v>2.79</v>
      </c>
      <c r="E10" s="9" t="s">
        <v>36</v>
      </c>
      <c r="F10" s="9">
        <v>63.39</v>
      </c>
      <c r="G10" s="6">
        <f>D10*F10</f>
        <v>176.85810000000001</v>
      </c>
      <c r="H10" s="9" t="s">
        <v>37</v>
      </c>
      <c r="I10" s="9">
        <v>9.6</v>
      </c>
      <c r="J10" s="6">
        <f>D10*I10</f>
        <v>26.783999999999999</v>
      </c>
      <c r="K10" s="6">
        <v>3</v>
      </c>
      <c r="L10" s="6">
        <v>1</v>
      </c>
      <c r="M10" s="6">
        <v>1</v>
      </c>
      <c r="N10" s="5">
        <f t="shared" si="0"/>
        <v>4</v>
      </c>
      <c r="O10" s="5">
        <f>ROUNDUP((G10/(8*M10*K10)),0)</f>
        <v>8</v>
      </c>
      <c r="P10" s="5">
        <f t="shared" si="2"/>
        <v>8</v>
      </c>
      <c r="Q10" s="28" t="s">
        <v>29</v>
      </c>
      <c r="R10" s="3"/>
      <c r="S10" s="29">
        <v>4.2</v>
      </c>
      <c r="T10" s="3">
        <v>30</v>
      </c>
      <c r="U10" s="3">
        <v>18.600000000000001</v>
      </c>
      <c r="V10" s="3">
        <f>T10*U10</f>
        <v>558</v>
      </c>
      <c r="W10" s="3">
        <f xml:space="preserve"> 2* (T10+U10)</f>
        <v>97.2</v>
      </c>
    </row>
    <row r="11" spans="1:23" ht="115.2" x14ac:dyDescent="0.3">
      <c r="A11" s="6">
        <v>6</v>
      </c>
      <c r="B11" s="6" t="s">
        <v>38</v>
      </c>
      <c r="C11" s="6" t="s">
        <v>24</v>
      </c>
      <c r="D11" s="6">
        <f>$D$9/2</f>
        <v>0.55799999999999994</v>
      </c>
      <c r="E11" s="7" t="s">
        <v>39</v>
      </c>
      <c r="F11" s="6">
        <v>404.04</v>
      </c>
      <c r="G11" s="6">
        <f t="shared" ref="G11:G22" si="3">D11*F11</f>
        <v>225.45432</v>
      </c>
      <c r="H11" s="9" t="s">
        <v>40</v>
      </c>
      <c r="I11" s="8">
        <v>76.28</v>
      </c>
      <c r="J11" s="6">
        <f t="shared" ref="J11:J22" si="4">D11*I11</f>
        <v>42.564239999999998</v>
      </c>
      <c r="K11" s="6">
        <v>3</v>
      </c>
      <c r="L11" s="6">
        <v>1</v>
      </c>
      <c r="M11" s="6">
        <v>1</v>
      </c>
      <c r="N11" s="5">
        <f t="shared" si="0"/>
        <v>6</v>
      </c>
      <c r="O11" s="5">
        <f t="shared" si="1"/>
        <v>10</v>
      </c>
      <c r="P11" s="5">
        <f t="shared" si="2"/>
        <v>10</v>
      </c>
      <c r="Q11" s="28" t="s">
        <v>41</v>
      </c>
      <c r="R11" s="3"/>
      <c r="S11" s="29" t="s">
        <v>100</v>
      </c>
      <c r="T11" s="3" t="s">
        <v>101</v>
      </c>
      <c r="U11" s="3" t="s">
        <v>102</v>
      </c>
      <c r="V11" s="3"/>
      <c r="W11" s="3"/>
    </row>
    <row r="12" spans="1:23" ht="57.6" x14ac:dyDescent="0.3">
      <c r="A12" s="6">
        <v>7</v>
      </c>
      <c r="B12" s="6" t="s">
        <v>42</v>
      </c>
      <c r="C12" s="6" t="s">
        <v>43</v>
      </c>
      <c r="D12" s="6">
        <f>(($S$10*$W$10*0.5)*2) + (S12*W12*0.5)</f>
        <v>463.32</v>
      </c>
      <c r="E12" s="9" t="s">
        <v>44</v>
      </c>
      <c r="F12" s="9">
        <v>6.55</v>
      </c>
      <c r="G12" s="6">
        <f t="shared" si="3"/>
        <v>3034.7460000000001</v>
      </c>
      <c r="H12" s="9" t="s">
        <v>45</v>
      </c>
      <c r="I12" s="9">
        <v>0.25</v>
      </c>
      <c r="J12" s="6">
        <f t="shared" si="4"/>
        <v>115.83</v>
      </c>
      <c r="K12" s="6">
        <v>13</v>
      </c>
      <c r="L12" s="6">
        <v>1</v>
      </c>
      <c r="M12" s="6">
        <v>3</v>
      </c>
      <c r="N12" s="5">
        <f t="shared" si="0"/>
        <v>5</v>
      </c>
      <c r="O12" s="5">
        <f>ROUNDUP((G12/(8*M12*K12)),0)</f>
        <v>10</v>
      </c>
      <c r="P12" s="5">
        <f>MAX(O12,N12)</f>
        <v>10</v>
      </c>
      <c r="Q12" s="28" t="s">
        <v>46</v>
      </c>
      <c r="R12" s="3"/>
      <c r="S12" s="29">
        <v>3.06</v>
      </c>
      <c r="T12" s="3">
        <v>6</v>
      </c>
      <c r="U12" s="3">
        <v>12</v>
      </c>
      <c r="V12" s="3"/>
      <c r="W12" s="3">
        <f xml:space="preserve"> 2* (T12+U12)</f>
        <v>36</v>
      </c>
    </row>
    <row r="13" spans="1:23" ht="43.2" x14ac:dyDescent="0.3">
      <c r="A13" s="6">
        <v>8</v>
      </c>
      <c r="B13" s="6" t="s">
        <v>47</v>
      </c>
      <c r="C13" s="6" t="s">
        <v>48</v>
      </c>
      <c r="D13" s="6">
        <f>(170.7*4.2) / 100</f>
        <v>7.1693999999999996</v>
      </c>
      <c r="E13" s="10" t="s">
        <v>49</v>
      </c>
      <c r="F13" s="8">
        <v>146.32</v>
      </c>
      <c r="G13" s="6">
        <f t="shared" si="3"/>
        <v>1049.0266079999999</v>
      </c>
      <c r="H13" s="6" t="s">
        <v>50</v>
      </c>
      <c r="I13" s="8">
        <v>2.15</v>
      </c>
      <c r="J13" s="6">
        <f t="shared" si="4"/>
        <v>15.414209999999999</v>
      </c>
      <c r="K13" s="6">
        <v>6</v>
      </c>
      <c r="L13" s="6">
        <v>2</v>
      </c>
      <c r="M13" s="6">
        <v>2</v>
      </c>
      <c r="N13" s="5">
        <f t="shared" si="0"/>
        <v>1</v>
      </c>
      <c r="O13" s="5">
        <f t="shared" si="1"/>
        <v>11</v>
      </c>
      <c r="P13" s="5">
        <f t="shared" si="2"/>
        <v>11</v>
      </c>
      <c r="Q13" s="28" t="s">
        <v>51</v>
      </c>
      <c r="R13" s="3"/>
    </row>
    <row r="14" spans="1:23" ht="57.6" x14ac:dyDescent="0.3">
      <c r="A14" s="6">
        <v>9</v>
      </c>
      <c r="B14" s="6" t="s">
        <v>52</v>
      </c>
      <c r="C14" s="6" t="s">
        <v>24</v>
      </c>
      <c r="D14" s="6">
        <v>0.04</v>
      </c>
      <c r="E14" s="7" t="s">
        <v>53</v>
      </c>
      <c r="F14" s="8">
        <v>218.96</v>
      </c>
      <c r="G14" s="6">
        <f t="shared" si="3"/>
        <v>8.7584</v>
      </c>
      <c r="H14" s="6" t="s">
        <v>45</v>
      </c>
      <c r="I14" s="8">
        <v>50.18</v>
      </c>
      <c r="J14" s="6">
        <f t="shared" si="4"/>
        <v>2.0072000000000001</v>
      </c>
      <c r="K14" s="6">
        <v>2</v>
      </c>
      <c r="L14" s="6">
        <v>1</v>
      </c>
      <c r="M14" s="6">
        <v>1</v>
      </c>
      <c r="N14" s="5">
        <f t="shared" si="0"/>
        <v>1</v>
      </c>
      <c r="O14" s="5">
        <f t="shared" si="1"/>
        <v>1</v>
      </c>
      <c r="P14" s="5">
        <f t="shared" si="2"/>
        <v>1</v>
      </c>
      <c r="Q14" s="28" t="s">
        <v>54</v>
      </c>
      <c r="R14" s="3"/>
    </row>
    <row r="15" spans="1:23" ht="72" x14ac:dyDescent="0.3">
      <c r="A15" s="6">
        <v>10</v>
      </c>
      <c r="B15" s="6" t="s">
        <v>55</v>
      </c>
      <c r="C15" s="6" t="s">
        <v>24</v>
      </c>
      <c r="D15" s="6">
        <v>0.04</v>
      </c>
      <c r="E15" s="7" t="s">
        <v>56</v>
      </c>
      <c r="F15" s="8">
        <v>286.79000000000002</v>
      </c>
      <c r="G15" s="6">
        <f t="shared" si="3"/>
        <v>11.4716</v>
      </c>
      <c r="H15" s="6" t="s">
        <v>57</v>
      </c>
      <c r="I15" s="8">
        <v>54.72</v>
      </c>
      <c r="J15" s="6">
        <f t="shared" si="4"/>
        <v>2.1888000000000001</v>
      </c>
      <c r="K15" s="6">
        <v>2</v>
      </c>
      <c r="L15" s="6">
        <v>1</v>
      </c>
      <c r="M15" s="6">
        <v>1</v>
      </c>
      <c r="N15" s="5">
        <f t="shared" si="0"/>
        <v>1</v>
      </c>
      <c r="O15" s="5">
        <f t="shared" si="1"/>
        <v>1</v>
      </c>
      <c r="P15" s="5">
        <f t="shared" si="2"/>
        <v>1</v>
      </c>
      <c r="Q15" s="28" t="s">
        <v>58</v>
      </c>
      <c r="R15" s="31" t="s">
        <v>136</v>
      </c>
    </row>
    <row r="16" spans="1:23" ht="72" x14ac:dyDescent="0.3">
      <c r="A16" s="6">
        <v>11</v>
      </c>
      <c r="B16" s="6" t="s">
        <v>59</v>
      </c>
      <c r="C16" s="6" t="s">
        <v>24</v>
      </c>
      <c r="D16" s="6">
        <v>0.04</v>
      </c>
      <c r="E16" s="7" t="s">
        <v>60</v>
      </c>
      <c r="F16" s="11">
        <v>347.48</v>
      </c>
      <c r="G16" s="6">
        <f>D16*F16</f>
        <v>13.8992</v>
      </c>
      <c r="H16" s="6" t="s">
        <v>61</v>
      </c>
      <c r="I16" s="8">
        <v>82.25</v>
      </c>
      <c r="J16" s="6">
        <f t="shared" si="4"/>
        <v>3.29</v>
      </c>
      <c r="K16" s="6">
        <v>2</v>
      </c>
      <c r="L16" s="6">
        <v>1</v>
      </c>
      <c r="M16" s="6">
        <v>1</v>
      </c>
      <c r="N16" s="5">
        <f t="shared" si="0"/>
        <v>1</v>
      </c>
      <c r="O16" s="5">
        <f t="shared" si="1"/>
        <v>1</v>
      </c>
      <c r="P16" s="5">
        <f t="shared" si="2"/>
        <v>1</v>
      </c>
      <c r="Q16" s="28" t="s">
        <v>62</v>
      </c>
      <c r="R16" s="31" t="s">
        <v>136</v>
      </c>
    </row>
    <row r="17" spans="1:23" ht="28.8" x14ac:dyDescent="0.3">
      <c r="A17" s="6">
        <v>12</v>
      </c>
      <c r="B17" s="9" t="s">
        <v>63</v>
      </c>
      <c r="C17" s="6" t="s">
        <v>48</v>
      </c>
      <c r="D17" s="6">
        <f>$V$10/100</f>
        <v>5.58</v>
      </c>
      <c r="E17" s="7" t="s">
        <v>64</v>
      </c>
      <c r="F17" s="8">
        <v>36</v>
      </c>
      <c r="G17" s="6">
        <f t="shared" si="3"/>
        <v>200.88</v>
      </c>
      <c r="H17" s="6" t="s">
        <v>65</v>
      </c>
      <c r="I17" s="6">
        <v>12.76</v>
      </c>
      <c r="J17" s="6">
        <f t="shared" si="4"/>
        <v>71.200800000000001</v>
      </c>
      <c r="K17" s="6">
        <v>5</v>
      </c>
      <c r="L17" s="6">
        <v>1</v>
      </c>
      <c r="M17" s="6">
        <v>1</v>
      </c>
      <c r="N17" s="5">
        <f t="shared" si="0"/>
        <v>9</v>
      </c>
      <c r="O17" s="5">
        <f t="shared" si="1"/>
        <v>6</v>
      </c>
      <c r="P17" s="5">
        <f t="shared" si="2"/>
        <v>9</v>
      </c>
      <c r="Q17" s="28" t="s">
        <v>66</v>
      </c>
      <c r="R17" s="31" t="s">
        <v>131</v>
      </c>
    </row>
    <row r="18" spans="1:23" ht="72" x14ac:dyDescent="0.3">
      <c r="A18" s="6">
        <v>13</v>
      </c>
      <c r="B18" s="6" t="s">
        <v>67</v>
      </c>
      <c r="C18" s="6" t="s">
        <v>48</v>
      </c>
      <c r="D18" s="6">
        <f>$V$10/100</f>
        <v>5.58</v>
      </c>
      <c r="E18" s="7" t="s">
        <v>68</v>
      </c>
      <c r="F18" s="8">
        <v>119.78</v>
      </c>
      <c r="G18" s="6">
        <f t="shared" si="3"/>
        <v>668.37239999999997</v>
      </c>
      <c r="H18" s="6" t="s">
        <v>69</v>
      </c>
      <c r="I18" s="8">
        <v>2.66</v>
      </c>
      <c r="J18" s="6">
        <f>D18*I18</f>
        <v>14.8428</v>
      </c>
      <c r="K18" s="6">
        <v>5</v>
      </c>
      <c r="L18" s="6">
        <v>1</v>
      </c>
      <c r="M18" s="6">
        <v>2</v>
      </c>
      <c r="N18" s="5">
        <f t="shared" si="0"/>
        <v>1</v>
      </c>
      <c r="O18" s="5">
        <f t="shared" si="1"/>
        <v>9</v>
      </c>
      <c r="P18" s="5">
        <f t="shared" si="2"/>
        <v>9</v>
      </c>
      <c r="Q18" s="28" t="s">
        <v>46</v>
      </c>
      <c r="R18" s="31" t="s">
        <v>131</v>
      </c>
    </row>
    <row r="19" spans="1:23" ht="72" x14ac:dyDescent="0.3">
      <c r="A19" s="6">
        <v>14</v>
      </c>
      <c r="B19" s="6" t="s">
        <v>70</v>
      </c>
      <c r="C19" s="6" t="s">
        <v>48</v>
      </c>
      <c r="D19" s="6">
        <f>$V$10/100</f>
        <v>5.58</v>
      </c>
      <c r="E19" s="7" t="s">
        <v>71</v>
      </c>
      <c r="F19" s="8">
        <v>77.260000000000005</v>
      </c>
      <c r="G19" s="6">
        <f t="shared" si="3"/>
        <v>431.11080000000004</v>
      </c>
      <c r="H19" s="6" t="s">
        <v>72</v>
      </c>
      <c r="I19" s="8">
        <v>7.74</v>
      </c>
      <c r="J19" s="6">
        <f t="shared" si="4"/>
        <v>43.1892</v>
      </c>
      <c r="K19" s="6">
        <v>6</v>
      </c>
      <c r="L19" s="6">
        <v>2</v>
      </c>
      <c r="M19" s="6">
        <v>1</v>
      </c>
      <c r="N19" s="5">
        <f t="shared" si="0"/>
        <v>3</v>
      </c>
      <c r="O19" s="5">
        <f t="shared" si="1"/>
        <v>9</v>
      </c>
      <c r="P19" s="5">
        <f t="shared" si="2"/>
        <v>9</v>
      </c>
      <c r="Q19" s="28" t="s">
        <v>73</v>
      </c>
      <c r="R19" s="31" t="s">
        <v>131</v>
      </c>
    </row>
    <row r="20" spans="1:23" ht="43.2" x14ac:dyDescent="0.3">
      <c r="A20" s="6">
        <v>15</v>
      </c>
      <c r="B20" s="6" t="s">
        <v>74</v>
      </c>
      <c r="C20" s="6" t="s">
        <v>48</v>
      </c>
      <c r="D20" s="6">
        <f>(22 * (1.4 * 1)) / 100</f>
        <v>0.308</v>
      </c>
      <c r="E20" s="7" t="s">
        <v>75</v>
      </c>
      <c r="F20" s="8">
        <v>51.08</v>
      </c>
      <c r="G20" s="6">
        <f t="shared" si="3"/>
        <v>15.73264</v>
      </c>
      <c r="H20" s="6" t="s">
        <v>76</v>
      </c>
      <c r="I20" s="11">
        <v>0.33</v>
      </c>
      <c r="J20" s="6">
        <f t="shared" si="4"/>
        <v>0.10164000000000001</v>
      </c>
      <c r="K20" s="6">
        <v>2</v>
      </c>
      <c r="L20" s="6">
        <v>1</v>
      </c>
      <c r="M20" s="6">
        <v>1</v>
      </c>
      <c r="N20" s="5">
        <f t="shared" si="0"/>
        <v>1</v>
      </c>
      <c r="O20" s="5">
        <f t="shared" si="1"/>
        <v>1</v>
      </c>
      <c r="P20" s="5">
        <f t="shared" si="2"/>
        <v>1</v>
      </c>
      <c r="Q20" s="28" t="s">
        <v>51</v>
      </c>
      <c r="R20" s="3"/>
    </row>
    <row r="21" spans="1:23" ht="72" x14ac:dyDescent="0.3">
      <c r="A21" s="6">
        <v>16</v>
      </c>
      <c r="B21" s="6" t="s">
        <v>77</v>
      </c>
      <c r="C21" s="6" t="s">
        <v>48</v>
      </c>
      <c r="D21" s="6">
        <f>(23*(2*0.9)) / 100</f>
        <v>0.41399999999999998</v>
      </c>
      <c r="E21" s="7" t="s">
        <v>78</v>
      </c>
      <c r="F21" s="8">
        <v>201</v>
      </c>
      <c r="G21" s="6">
        <f t="shared" si="3"/>
        <v>83.213999999999999</v>
      </c>
      <c r="H21" s="6" t="s">
        <v>79</v>
      </c>
      <c r="I21" s="8">
        <v>1.05</v>
      </c>
      <c r="J21" s="6">
        <f t="shared" si="4"/>
        <v>0.43469999999999998</v>
      </c>
      <c r="K21" s="6">
        <v>2</v>
      </c>
      <c r="L21" s="6">
        <v>1</v>
      </c>
      <c r="M21" s="6">
        <v>1</v>
      </c>
      <c r="N21" s="5">
        <f>ROUNDUP(J21/(M21*8*L21),0)</f>
        <v>1</v>
      </c>
      <c r="O21" s="5">
        <f t="shared" si="1"/>
        <v>6</v>
      </c>
      <c r="P21" s="5">
        <f t="shared" si="2"/>
        <v>6</v>
      </c>
      <c r="Q21" s="28" t="s">
        <v>80</v>
      </c>
      <c r="R21" s="3"/>
    </row>
    <row r="22" spans="1:23" ht="43.2" x14ac:dyDescent="0.3">
      <c r="A22" s="6">
        <v>17</v>
      </c>
      <c r="B22" s="9" t="s">
        <v>81</v>
      </c>
      <c r="C22" s="6" t="s">
        <v>48</v>
      </c>
      <c r="D22" s="6">
        <f>$W$10*$S$10 / 100</f>
        <v>4.0823999999999998</v>
      </c>
      <c r="E22" s="9" t="s">
        <v>82</v>
      </c>
      <c r="F22" s="9">
        <v>70.88</v>
      </c>
      <c r="G22" s="6">
        <f t="shared" si="3"/>
        <v>289.36051199999997</v>
      </c>
      <c r="H22" s="9" t="s">
        <v>83</v>
      </c>
      <c r="I22" s="9">
        <v>2.78</v>
      </c>
      <c r="J22" s="6">
        <f t="shared" si="4"/>
        <v>11.349071999999998</v>
      </c>
      <c r="K22" s="6">
        <v>4</v>
      </c>
      <c r="L22" s="6">
        <v>1</v>
      </c>
      <c r="M22" s="6">
        <v>1</v>
      </c>
      <c r="N22" s="5">
        <f>ROUNDUP(J22/(M22*8*L22),0)</f>
        <v>2</v>
      </c>
      <c r="O22" s="5">
        <f>ROUNDUP((G22/(8*M22*K22)),0)</f>
        <v>10</v>
      </c>
      <c r="P22" s="5">
        <f>MAX(O22,N22)</f>
        <v>10</v>
      </c>
      <c r="Q22" s="28" t="s">
        <v>66</v>
      </c>
      <c r="R22" s="31" t="s">
        <v>132</v>
      </c>
    </row>
    <row r="23" spans="1:23" x14ac:dyDescent="0.3">
      <c r="A23" s="44" t="s">
        <v>84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Q23" s="27"/>
      <c r="R23" s="30"/>
      <c r="S23" s="42" t="s">
        <v>103</v>
      </c>
      <c r="T23" s="43"/>
      <c r="U23" s="43"/>
      <c r="V23" s="43"/>
      <c r="W23" s="43"/>
    </row>
    <row r="24" spans="1:23" ht="72" x14ac:dyDescent="0.3">
      <c r="A24" s="6">
        <v>18</v>
      </c>
      <c r="B24" s="6" t="s">
        <v>31</v>
      </c>
      <c r="C24" s="6" t="s">
        <v>24</v>
      </c>
      <c r="D24" s="6">
        <f>($V$25/5)/100</f>
        <v>1.1159999999999999</v>
      </c>
      <c r="E24" s="7" t="s">
        <v>32</v>
      </c>
      <c r="F24" s="8">
        <v>169.83</v>
      </c>
      <c r="G24" s="6">
        <f>D24*F24</f>
        <v>189.53028</v>
      </c>
      <c r="H24" s="6" t="s">
        <v>33</v>
      </c>
      <c r="I24" s="8">
        <v>25.03</v>
      </c>
      <c r="J24" s="6">
        <f>D24*I24</f>
        <v>27.933479999999999</v>
      </c>
      <c r="K24" s="6">
        <v>3</v>
      </c>
      <c r="L24" s="6">
        <v>2</v>
      </c>
      <c r="M24" s="6">
        <v>1</v>
      </c>
      <c r="N24" s="5">
        <f>ROUNDUP(J24/(M24*8*L24),0)</f>
        <v>2</v>
      </c>
      <c r="O24" s="5">
        <f>ROUNDUP((G24/(8*M24*K24)),0)</f>
        <v>8</v>
      </c>
      <c r="P24" s="5">
        <f>MAX(O24,N24)</f>
        <v>8</v>
      </c>
      <c r="Q24" s="28" t="s">
        <v>34</v>
      </c>
      <c r="R24" s="31" t="s">
        <v>133</v>
      </c>
      <c r="S24" s="29" t="s">
        <v>96</v>
      </c>
      <c r="T24" s="3" t="s">
        <v>97</v>
      </c>
      <c r="U24" s="3" t="s">
        <v>92</v>
      </c>
      <c r="V24" s="3" t="s">
        <v>98</v>
      </c>
      <c r="W24" s="3" t="s">
        <v>99</v>
      </c>
    </row>
    <row r="25" spans="1:23" ht="57.6" x14ac:dyDescent="0.3">
      <c r="A25" s="6">
        <v>19</v>
      </c>
      <c r="B25" s="9" t="s">
        <v>35</v>
      </c>
      <c r="C25" s="9" t="s">
        <v>24</v>
      </c>
      <c r="D25" s="6">
        <f>($V$25/2)/100</f>
        <v>2.79</v>
      </c>
      <c r="E25" s="9" t="s">
        <v>36</v>
      </c>
      <c r="F25" s="9">
        <v>63.39</v>
      </c>
      <c r="G25" s="6">
        <f>D25*F25</f>
        <v>176.85810000000001</v>
      </c>
      <c r="H25" s="9" t="s">
        <v>37</v>
      </c>
      <c r="I25" s="9">
        <v>9.6</v>
      </c>
      <c r="J25" s="6">
        <f>D25*I25</f>
        <v>26.783999999999999</v>
      </c>
      <c r="K25" s="6">
        <v>3</v>
      </c>
      <c r="L25" s="6">
        <v>2</v>
      </c>
      <c r="M25" s="6">
        <v>1</v>
      </c>
      <c r="N25" s="5">
        <f t="shared" ref="N25:N34" si="5">ROUNDUP(J25/(M25*8*L25),0)</f>
        <v>2</v>
      </c>
      <c r="O25" s="5">
        <f t="shared" ref="O25:O34" si="6">ROUNDUP((G25/(8*M25*K25)),0)</f>
        <v>8</v>
      </c>
      <c r="P25" s="5">
        <f t="shared" ref="P25:P34" si="7">MAX(O25,N25)</f>
        <v>8</v>
      </c>
      <c r="Q25" s="28" t="s">
        <v>29</v>
      </c>
      <c r="R25" s="31" t="s">
        <v>134</v>
      </c>
      <c r="S25" s="29">
        <v>4.2</v>
      </c>
      <c r="T25" s="3">
        <v>30</v>
      </c>
      <c r="U25" s="3">
        <v>18.600000000000001</v>
      </c>
      <c r="V25" s="3">
        <f>T25*U25</f>
        <v>558</v>
      </c>
      <c r="W25" s="3">
        <f xml:space="preserve"> 2* (T25+U25)</f>
        <v>97.2</v>
      </c>
    </row>
    <row r="26" spans="1:23" ht="115.2" x14ac:dyDescent="0.3">
      <c r="A26" s="6">
        <v>20</v>
      </c>
      <c r="B26" s="6" t="s">
        <v>38</v>
      </c>
      <c r="C26" s="6" t="s">
        <v>24</v>
      </c>
      <c r="D26" s="12">
        <f>$D$9/2</f>
        <v>0.55799999999999994</v>
      </c>
      <c r="E26" s="7" t="s">
        <v>39</v>
      </c>
      <c r="F26" s="6">
        <v>404.04</v>
      </c>
      <c r="G26" s="6">
        <f t="shared" ref="G26:G37" si="8">D26*F26</f>
        <v>225.45432</v>
      </c>
      <c r="H26" s="9" t="s">
        <v>40</v>
      </c>
      <c r="I26" s="8">
        <v>76.28</v>
      </c>
      <c r="J26" s="6">
        <f t="shared" ref="J26:J37" si="9">D26*I26</f>
        <v>42.564239999999998</v>
      </c>
      <c r="K26" s="6">
        <v>3</v>
      </c>
      <c r="L26" s="6">
        <v>1</v>
      </c>
      <c r="M26" s="6">
        <v>1</v>
      </c>
      <c r="N26" s="5">
        <f t="shared" si="5"/>
        <v>6</v>
      </c>
      <c r="O26" s="5">
        <f t="shared" si="6"/>
        <v>10</v>
      </c>
      <c r="P26" s="5">
        <f t="shared" si="7"/>
        <v>10</v>
      </c>
      <c r="Q26" s="28" t="s">
        <v>41</v>
      </c>
      <c r="R26" s="3"/>
      <c r="S26"/>
      <c r="T26"/>
      <c r="U26"/>
      <c r="V26"/>
      <c r="W26"/>
    </row>
    <row r="27" spans="1:23" ht="57.6" x14ac:dyDescent="0.3">
      <c r="A27" s="6">
        <v>21</v>
      </c>
      <c r="B27" s="6" t="s">
        <v>42</v>
      </c>
      <c r="C27" s="6" t="s">
        <v>43</v>
      </c>
      <c r="D27" s="6">
        <f>($S$25*$W$25*0.5)*2</f>
        <v>408.24</v>
      </c>
      <c r="E27" s="9" t="s">
        <v>44</v>
      </c>
      <c r="F27" s="9">
        <v>6.55</v>
      </c>
      <c r="G27" s="6">
        <f t="shared" si="8"/>
        <v>2673.9720000000002</v>
      </c>
      <c r="H27" s="9" t="s">
        <v>45</v>
      </c>
      <c r="I27" s="9">
        <v>0.25</v>
      </c>
      <c r="J27" s="6">
        <f t="shared" si="9"/>
        <v>102.06</v>
      </c>
      <c r="K27" s="6">
        <v>13</v>
      </c>
      <c r="L27" s="6">
        <v>1</v>
      </c>
      <c r="M27" s="6">
        <v>3</v>
      </c>
      <c r="N27" s="5">
        <f t="shared" si="5"/>
        <v>5</v>
      </c>
      <c r="O27" s="5">
        <f t="shared" si="6"/>
        <v>9</v>
      </c>
      <c r="P27" s="5">
        <f t="shared" si="7"/>
        <v>9</v>
      </c>
      <c r="Q27" s="28" t="s">
        <v>46</v>
      </c>
      <c r="R27" s="31" t="s">
        <v>135</v>
      </c>
      <c r="S27"/>
      <c r="T27"/>
      <c r="U27"/>
      <c r="V27"/>
      <c r="W27"/>
    </row>
    <row r="28" spans="1:23" ht="43.2" x14ac:dyDescent="0.3">
      <c r="A28" s="6">
        <v>22</v>
      </c>
      <c r="B28" s="6" t="s">
        <v>47</v>
      </c>
      <c r="C28" s="7" t="s">
        <v>48</v>
      </c>
      <c r="D28" s="7">
        <f xml:space="preserve"> (240.3*4.2) / 100</f>
        <v>10.092600000000001</v>
      </c>
      <c r="E28" s="10" t="s">
        <v>49</v>
      </c>
      <c r="F28" s="8">
        <v>146.32</v>
      </c>
      <c r="G28" s="6">
        <f t="shared" si="8"/>
        <v>1476.7492320000001</v>
      </c>
      <c r="H28" s="6" t="s">
        <v>50</v>
      </c>
      <c r="I28" s="8">
        <v>2.15</v>
      </c>
      <c r="J28" s="6">
        <f t="shared" si="9"/>
        <v>21.699090000000002</v>
      </c>
      <c r="K28" s="6">
        <v>8</v>
      </c>
      <c r="L28" s="6">
        <v>2</v>
      </c>
      <c r="M28" s="6">
        <v>2</v>
      </c>
      <c r="N28" s="5">
        <f t="shared" si="5"/>
        <v>1</v>
      </c>
      <c r="O28" s="5">
        <f t="shared" si="6"/>
        <v>12</v>
      </c>
      <c r="P28" s="5">
        <f t="shared" si="7"/>
        <v>12</v>
      </c>
      <c r="Q28" s="28" t="s">
        <v>51</v>
      </c>
      <c r="R28" s="3"/>
    </row>
    <row r="29" spans="1:23" ht="57.6" x14ac:dyDescent="0.3">
      <c r="A29" s="6">
        <v>23</v>
      </c>
      <c r="B29" s="6" t="s">
        <v>52</v>
      </c>
      <c r="C29" s="6" t="s">
        <v>24</v>
      </c>
      <c r="D29" s="6">
        <v>0.04</v>
      </c>
      <c r="E29" s="7" t="s">
        <v>53</v>
      </c>
      <c r="F29" s="8">
        <v>218.96</v>
      </c>
      <c r="G29" s="6">
        <f t="shared" si="8"/>
        <v>8.7584</v>
      </c>
      <c r="H29" s="6" t="s">
        <v>45</v>
      </c>
      <c r="I29" s="8">
        <v>50.18</v>
      </c>
      <c r="J29" s="6">
        <f t="shared" si="9"/>
        <v>2.0072000000000001</v>
      </c>
      <c r="K29" s="6">
        <v>2</v>
      </c>
      <c r="L29" s="6">
        <v>1</v>
      </c>
      <c r="M29" s="6">
        <v>1</v>
      </c>
      <c r="N29" s="5">
        <f t="shared" si="5"/>
        <v>1</v>
      </c>
      <c r="O29" s="5">
        <f t="shared" si="6"/>
        <v>1</v>
      </c>
      <c r="P29" s="5">
        <f t="shared" si="7"/>
        <v>1</v>
      </c>
      <c r="Q29" s="28" t="s">
        <v>54</v>
      </c>
      <c r="R29" s="31" t="s">
        <v>136</v>
      </c>
    </row>
    <row r="30" spans="1:23" ht="72" x14ac:dyDescent="0.3">
      <c r="A30" s="6">
        <v>24</v>
      </c>
      <c r="B30" s="6" t="s">
        <v>55</v>
      </c>
      <c r="C30" s="6" t="s">
        <v>24</v>
      </c>
      <c r="D30" s="6">
        <v>0.04</v>
      </c>
      <c r="E30" s="7" t="s">
        <v>56</v>
      </c>
      <c r="F30" s="8">
        <v>286.79000000000002</v>
      </c>
      <c r="G30" s="6">
        <f t="shared" si="8"/>
        <v>11.4716</v>
      </c>
      <c r="H30" s="6" t="s">
        <v>57</v>
      </c>
      <c r="I30" s="8">
        <v>54.72</v>
      </c>
      <c r="J30" s="6">
        <f t="shared" si="9"/>
        <v>2.1888000000000001</v>
      </c>
      <c r="K30" s="6">
        <v>2</v>
      </c>
      <c r="L30" s="6">
        <v>1</v>
      </c>
      <c r="M30" s="6">
        <v>1</v>
      </c>
      <c r="N30" s="5">
        <f t="shared" si="5"/>
        <v>1</v>
      </c>
      <c r="O30" s="5">
        <f t="shared" si="6"/>
        <v>1</v>
      </c>
      <c r="P30" s="5">
        <f t="shared" si="7"/>
        <v>1</v>
      </c>
      <c r="Q30" s="28" t="s">
        <v>58</v>
      </c>
      <c r="R30" s="31" t="s">
        <v>136</v>
      </c>
    </row>
    <row r="31" spans="1:23" ht="72" x14ac:dyDescent="0.3">
      <c r="A31" s="6">
        <v>25</v>
      </c>
      <c r="B31" s="6" t="s">
        <v>59</v>
      </c>
      <c r="C31" s="6" t="s">
        <v>24</v>
      </c>
      <c r="D31" s="6">
        <v>0.04</v>
      </c>
      <c r="E31" s="7" t="s">
        <v>60</v>
      </c>
      <c r="F31" s="11">
        <v>347.48</v>
      </c>
      <c r="G31" s="6">
        <f t="shared" si="8"/>
        <v>13.8992</v>
      </c>
      <c r="H31" s="6" t="s">
        <v>61</v>
      </c>
      <c r="I31" s="8">
        <v>82.25</v>
      </c>
      <c r="J31" s="6">
        <f t="shared" si="9"/>
        <v>3.29</v>
      </c>
      <c r="K31" s="6">
        <v>2</v>
      </c>
      <c r="L31" s="6">
        <v>1</v>
      </c>
      <c r="M31" s="6">
        <v>1</v>
      </c>
      <c r="N31" s="5">
        <f t="shared" si="5"/>
        <v>1</v>
      </c>
      <c r="O31" s="5">
        <f t="shared" si="6"/>
        <v>1</v>
      </c>
      <c r="P31" s="5">
        <f t="shared" si="7"/>
        <v>1</v>
      </c>
      <c r="Q31" s="28" t="s">
        <v>62</v>
      </c>
      <c r="R31" s="31" t="s">
        <v>136</v>
      </c>
    </row>
    <row r="32" spans="1:23" ht="28.8" x14ac:dyDescent="0.3">
      <c r="A32" s="6">
        <v>26</v>
      </c>
      <c r="B32" s="13" t="s">
        <v>63</v>
      </c>
      <c r="C32" s="6" t="s">
        <v>48</v>
      </c>
      <c r="D32" s="6">
        <f>$V$25/100</f>
        <v>5.58</v>
      </c>
      <c r="E32" s="7" t="s">
        <v>64</v>
      </c>
      <c r="F32" s="8">
        <v>36</v>
      </c>
      <c r="G32" s="6">
        <f t="shared" si="8"/>
        <v>200.88</v>
      </c>
      <c r="H32" s="6" t="s">
        <v>65</v>
      </c>
      <c r="I32" s="6">
        <v>12.76</v>
      </c>
      <c r="J32" s="6">
        <f t="shared" si="9"/>
        <v>71.200800000000001</v>
      </c>
      <c r="K32" s="6">
        <v>5</v>
      </c>
      <c r="L32" s="6">
        <v>1</v>
      </c>
      <c r="M32" s="6">
        <v>1</v>
      </c>
      <c r="N32" s="5">
        <f t="shared" si="5"/>
        <v>9</v>
      </c>
      <c r="O32" s="5">
        <f t="shared" si="6"/>
        <v>6</v>
      </c>
      <c r="P32" s="5">
        <f t="shared" si="7"/>
        <v>9</v>
      </c>
      <c r="Q32" s="28" t="s">
        <v>66</v>
      </c>
      <c r="R32" s="31" t="s">
        <v>131</v>
      </c>
    </row>
    <row r="33" spans="1:23" ht="72" x14ac:dyDescent="0.3">
      <c r="A33" s="6">
        <v>27</v>
      </c>
      <c r="B33" s="6" t="s">
        <v>67</v>
      </c>
      <c r="C33" s="6" t="s">
        <v>48</v>
      </c>
      <c r="D33" s="6">
        <f>$V$25/100</f>
        <v>5.58</v>
      </c>
      <c r="E33" s="7" t="s">
        <v>68</v>
      </c>
      <c r="F33" s="8">
        <v>119.78</v>
      </c>
      <c r="G33" s="6">
        <f t="shared" si="8"/>
        <v>668.37239999999997</v>
      </c>
      <c r="H33" s="6" t="s">
        <v>69</v>
      </c>
      <c r="I33" s="8">
        <v>2.66</v>
      </c>
      <c r="J33" s="6">
        <f t="shared" si="9"/>
        <v>14.8428</v>
      </c>
      <c r="K33" s="6">
        <v>5</v>
      </c>
      <c r="L33" s="6">
        <v>2</v>
      </c>
      <c r="M33" s="6">
        <v>2</v>
      </c>
      <c r="N33" s="5">
        <f t="shared" si="5"/>
        <v>1</v>
      </c>
      <c r="O33" s="5">
        <f t="shared" si="6"/>
        <v>9</v>
      </c>
      <c r="P33" s="5">
        <f t="shared" si="7"/>
        <v>9</v>
      </c>
      <c r="Q33" s="28" t="s">
        <v>46</v>
      </c>
      <c r="R33" s="31" t="s">
        <v>131</v>
      </c>
    </row>
    <row r="34" spans="1:23" ht="72" x14ac:dyDescent="0.3">
      <c r="A34" s="6">
        <v>28</v>
      </c>
      <c r="B34" s="6" t="s">
        <v>70</v>
      </c>
      <c r="C34" s="6" t="s">
        <v>48</v>
      </c>
      <c r="D34" s="6">
        <f>$V$25/100</f>
        <v>5.58</v>
      </c>
      <c r="E34" s="7" t="s">
        <v>71</v>
      </c>
      <c r="F34" s="8">
        <v>77.260000000000005</v>
      </c>
      <c r="G34" s="6">
        <f t="shared" si="8"/>
        <v>431.11080000000004</v>
      </c>
      <c r="H34" s="6" t="s">
        <v>72</v>
      </c>
      <c r="I34" s="8">
        <v>7.74</v>
      </c>
      <c r="J34" s="6">
        <f t="shared" si="9"/>
        <v>43.1892</v>
      </c>
      <c r="K34" s="6">
        <v>5</v>
      </c>
      <c r="L34" s="6">
        <v>1</v>
      </c>
      <c r="M34" s="6">
        <v>1</v>
      </c>
      <c r="N34" s="5">
        <f t="shared" si="5"/>
        <v>6</v>
      </c>
      <c r="O34" s="5">
        <f t="shared" si="6"/>
        <v>11</v>
      </c>
      <c r="P34" s="5">
        <f t="shared" si="7"/>
        <v>11</v>
      </c>
      <c r="Q34" s="28" t="s">
        <v>73</v>
      </c>
      <c r="R34" s="31" t="s">
        <v>131</v>
      </c>
    </row>
    <row r="35" spans="1:23" s="1" customFormat="1" ht="43.2" x14ac:dyDescent="0.3">
      <c r="A35" s="6">
        <v>29</v>
      </c>
      <c r="B35" s="6" t="s">
        <v>74</v>
      </c>
      <c r="C35" s="6" t="s">
        <v>48</v>
      </c>
      <c r="D35" s="6">
        <f>(19 * (1.4 * 1)) / 100</f>
        <v>0.26599999999999996</v>
      </c>
      <c r="E35" s="6" t="s">
        <v>75</v>
      </c>
      <c r="F35" s="6">
        <v>51.08</v>
      </c>
      <c r="G35" s="6">
        <f t="shared" si="8"/>
        <v>13.587279999999998</v>
      </c>
      <c r="H35" s="6" t="s">
        <v>76</v>
      </c>
      <c r="I35" s="6">
        <v>0.33</v>
      </c>
      <c r="J35" s="6">
        <f t="shared" si="9"/>
        <v>8.7779999999999997E-2</v>
      </c>
      <c r="K35" s="6">
        <v>2</v>
      </c>
      <c r="L35" s="6">
        <v>1</v>
      </c>
      <c r="M35" s="6">
        <v>1</v>
      </c>
      <c r="N35" s="6">
        <f t="shared" ref="N35:N51" si="10">ROUNDUP(J35/(M35*8*L35),0)</f>
        <v>1</v>
      </c>
      <c r="O35" s="6">
        <f t="shared" ref="O35:O51" si="11">ROUNDUP((G35/(8*M35*K35)),0)</f>
        <v>1</v>
      </c>
      <c r="P35" s="6">
        <f t="shared" ref="P35:P51" si="12">MAX(O35,N35)</f>
        <v>1</v>
      </c>
      <c r="Q35" s="28" t="s">
        <v>51</v>
      </c>
      <c r="R35" s="3"/>
    </row>
    <row r="36" spans="1:23" ht="72" x14ac:dyDescent="0.3">
      <c r="A36" s="6">
        <v>30</v>
      </c>
      <c r="B36" s="6" t="s">
        <v>77</v>
      </c>
      <c r="C36" s="6" t="s">
        <v>48</v>
      </c>
      <c r="D36" s="6">
        <f>(19*(2*0.9)) / 100</f>
        <v>0.34200000000000003</v>
      </c>
      <c r="E36" s="7" t="s">
        <v>78</v>
      </c>
      <c r="F36" s="8">
        <v>201</v>
      </c>
      <c r="G36" s="6">
        <f t="shared" si="8"/>
        <v>68.742000000000004</v>
      </c>
      <c r="H36" s="6" t="s">
        <v>79</v>
      </c>
      <c r="I36" s="8">
        <v>1.05</v>
      </c>
      <c r="J36" s="6">
        <f t="shared" si="9"/>
        <v>0.35910000000000003</v>
      </c>
      <c r="K36" s="6">
        <v>2</v>
      </c>
      <c r="L36" s="6">
        <v>1</v>
      </c>
      <c r="M36" s="6">
        <v>1</v>
      </c>
      <c r="N36" s="5">
        <f t="shared" si="10"/>
        <v>1</v>
      </c>
      <c r="O36" s="5">
        <f t="shared" si="11"/>
        <v>5</v>
      </c>
      <c r="P36" s="5">
        <f t="shared" si="12"/>
        <v>5</v>
      </c>
      <c r="Q36" s="28" t="s">
        <v>80</v>
      </c>
      <c r="R36" s="3"/>
    </row>
    <row r="37" spans="1:23" ht="43.2" x14ac:dyDescent="0.3">
      <c r="A37" s="6">
        <v>31</v>
      </c>
      <c r="B37" s="9" t="s">
        <v>81</v>
      </c>
      <c r="C37" s="6" t="s">
        <v>48</v>
      </c>
      <c r="D37" s="6">
        <f>$W$25*$S$25 / 100</f>
        <v>4.0823999999999998</v>
      </c>
      <c r="E37" s="9" t="s">
        <v>82</v>
      </c>
      <c r="F37" s="9">
        <v>70.88</v>
      </c>
      <c r="G37" s="6">
        <f t="shared" si="8"/>
        <v>289.36051199999997</v>
      </c>
      <c r="H37" s="9" t="s">
        <v>83</v>
      </c>
      <c r="I37" s="9">
        <v>2.78</v>
      </c>
      <c r="J37" s="6">
        <f t="shared" si="9"/>
        <v>11.349071999999998</v>
      </c>
      <c r="K37" s="6">
        <v>4</v>
      </c>
      <c r="L37" s="6">
        <v>1</v>
      </c>
      <c r="M37" s="6">
        <v>1</v>
      </c>
      <c r="N37" s="5">
        <f t="shared" si="10"/>
        <v>2</v>
      </c>
      <c r="O37" s="5">
        <f t="shared" si="11"/>
        <v>10</v>
      </c>
      <c r="P37" s="5">
        <f t="shared" si="12"/>
        <v>10</v>
      </c>
      <c r="Q37" s="28" t="s">
        <v>66</v>
      </c>
      <c r="R37" s="3"/>
    </row>
    <row r="38" spans="1:23" ht="15" customHeight="1" x14ac:dyDescent="0.3">
      <c r="A38" s="45" t="s">
        <v>85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5"/>
      <c r="Q38" s="27"/>
      <c r="R38" s="30"/>
      <c r="S38" s="42" t="s">
        <v>104</v>
      </c>
      <c r="T38" s="43"/>
      <c r="U38" s="43"/>
      <c r="V38" s="43"/>
      <c r="W38" s="43"/>
    </row>
    <row r="39" spans="1:23" ht="72" x14ac:dyDescent="0.3">
      <c r="A39" s="6">
        <v>32</v>
      </c>
      <c r="B39" s="6" t="s">
        <v>31</v>
      </c>
      <c r="C39" s="6" t="s">
        <v>24</v>
      </c>
      <c r="D39" s="6">
        <f>($V$40/5)/100</f>
        <v>0.89280000000000004</v>
      </c>
      <c r="E39" s="7" t="s">
        <v>32</v>
      </c>
      <c r="F39" s="8">
        <v>169.83</v>
      </c>
      <c r="G39" s="6">
        <f>D39*F39</f>
        <v>151.62422400000003</v>
      </c>
      <c r="H39" s="6" t="s">
        <v>33</v>
      </c>
      <c r="I39" s="8">
        <v>25.03</v>
      </c>
      <c r="J39" s="6">
        <f t="shared" ref="J39:J47" si="13">D39*I39</f>
        <v>22.346784000000003</v>
      </c>
      <c r="K39" s="6">
        <v>2</v>
      </c>
      <c r="L39" s="6">
        <v>2</v>
      </c>
      <c r="M39" s="6">
        <v>1</v>
      </c>
      <c r="N39" s="5">
        <f t="shared" si="10"/>
        <v>2</v>
      </c>
      <c r="O39" s="5">
        <f t="shared" si="11"/>
        <v>10</v>
      </c>
      <c r="P39" s="5">
        <f t="shared" si="12"/>
        <v>10</v>
      </c>
      <c r="Q39" s="28" t="s">
        <v>34</v>
      </c>
      <c r="R39" s="3"/>
      <c r="S39" s="29" t="s">
        <v>96</v>
      </c>
      <c r="T39" s="3" t="s">
        <v>97</v>
      </c>
      <c r="U39" s="3" t="s">
        <v>92</v>
      </c>
      <c r="V39" s="3" t="s">
        <v>98</v>
      </c>
      <c r="W39" s="3" t="s">
        <v>99</v>
      </c>
    </row>
    <row r="40" spans="1:23" ht="57.6" x14ac:dyDescent="0.3">
      <c r="A40" s="6">
        <v>33</v>
      </c>
      <c r="B40" s="9" t="s">
        <v>35</v>
      </c>
      <c r="C40" s="9" t="s">
        <v>24</v>
      </c>
      <c r="D40" s="6">
        <f>($V$40/2)/100</f>
        <v>2.2320000000000002</v>
      </c>
      <c r="E40" s="9" t="s">
        <v>36</v>
      </c>
      <c r="F40" s="9">
        <v>63.39</v>
      </c>
      <c r="G40" s="6">
        <f t="shared" ref="G40:G45" si="14">D40*F40</f>
        <v>141.48648</v>
      </c>
      <c r="H40" s="9" t="s">
        <v>37</v>
      </c>
      <c r="I40" s="9">
        <v>9.6</v>
      </c>
      <c r="J40" s="6">
        <f t="shared" si="13"/>
        <v>21.427200000000003</v>
      </c>
      <c r="K40" s="6">
        <v>2</v>
      </c>
      <c r="L40" s="6">
        <v>1</v>
      </c>
      <c r="M40" s="6">
        <v>1</v>
      </c>
      <c r="N40" s="5">
        <f t="shared" si="10"/>
        <v>3</v>
      </c>
      <c r="O40" s="5">
        <f t="shared" si="11"/>
        <v>9</v>
      </c>
      <c r="P40" s="5">
        <f t="shared" si="12"/>
        <v>9</v>
      </c>
      <c r="Q40" s="28" t="s">
        <v>29</v>
      </c>
      <c r="R40" s="3"/>
      <c r="S40" s="29">
        <v>4.2</v>
      </c>
      <c r="T40" s="3">
        <v>24</v>
      </c>
      <c r="U40" s="3">
        <v>18.600000000000001</v>
      </c>
      <c r="V40" s="3">
        <f>T40*U40</f>
        <v>446.40000000000003</v>
      </c>
      <c r="W40" s="3">
        <f xml:space="preserve"> 2* (T40+U40)</f>
        <v>85.2</v>
      </c>
    </row>
    <row r="41" spans="1:23" ht="115.2" x14ac:dyDescent="0.3">
      <c r="A41" s="6">
        <v>34</v>
      </c>
      <c r="B41" s="6" t="s">
        <v>38</v>
      </c>
      <c r="C41" s="6" t="s">
        <v>24</v>
      </c>
      <c r="D41" s="12">
        <f>$D$9/2</f>
        <v>0.55799999999999994</v>
      </c>
      <c r="E41" s="7" t="s">
        <v>39</v>
      </c>
      <c r="F41" s="6">
        <v>404.04</v>
      </c>
      <c r="G41" s="6">
        <f t="shared" si="14"/>
        <v>225.45432</v>
      </c>
      <c r="H41" s="9" t="s">
        <v>40</v>
      </c>
      <c r="I41" s="8">
        <v>76.28</v>
      </c>
      <c r="J41" s="6">
        <f t="shared" si="13"/>
        <v>42.564239999999998</v>
      </c>
      <c r="K41" s="6">
        <v>3</v>
      </c>
      <c r="L41" s="6">
        <v>1</v>
      </c>
      <c r="M41" s="6">
        <v>1</v>
      </c>
      <c r="N41" s="5">
        <f t="shared" si="10"/>
        <v>6</v>
      </c>
      <c r="O41" s="5">
        <f t="shared" si="11"/>
        <v>10</v>
      </c>
      <c r="P41" s="5">
        <f t="shared" si="12"/>
        <v>10</v>
      </c>
      <c r="Q41" s="28" t="s">
        <v>41</v>
      </c>
      <c r="R41" s="3"/>
      <c r="S41" s="29" t="s">
        <v>100</v>
      </c>
      <c r="T41" s="3" t="s">
        <v>101</v>
      </c>
      <c r="U41" s="3" t="s">
        <v>102</v>
      </c>
      <c r="V41" s="3"/>
      <c r="W41" s="3"/>
    </row>
    <row r="42" spans="1:23" s="1" customFormat="1" ht="57.6" x14ac:dyDescent="0.3">
      <c r="A42" s="6">
        <v>35</v>
      </c>
      <c r="B42" s="6" t="s">
        <v>42</v>
      </c>
      <c r="C42" s="6" t="s">
        <v>43</v>
      </c>
      <c r="D42" s="6">
        <f>(($S$40*$W$40*0.5)*2) + (S42*W42*0.5)</f>
        <v>412.92</v>
      </c>
      <c r="E42" s="6" t="s">
        <v>44</v>
      </c>
      <c r="F42" s="6">
        <v>6.55</v>
      </c>
      <c r="G42" s="6">
        <f t="shared" si="14"/>
        <v>2704.6260000000002</v>
      </c>
      <c r="H42" s="6" t="s">
        <v>45</v>
      </c>
      <c r="I42" s="6">
        <v>0.25</v>
      </c>
      <c r="J42" s="6">
        <f t="shared" si="13"/>
        <v>103.23</v>
      </c>
      <c r="K42" s="6">
        <v>13</v>
      </c>
      <c r="L42" s="6">
        <v>1</v>
      </c>
      <c r="M42" s="6">
        <v>3</v>
      </c>
      <c r="N42" s="6">
        <f t="shared" si="10"/>
        <v>5</v>
      </c>
      <c r="O42" s="6">
        <f t="shared" si="11"/>
        <v>9</v>
      </c>
      <c r="P42" s="6">
        <f t="shared" si="12"/>
        <v>9</v>
      </c>
      <c r="Q42" s="28" t="s">
        <v>46</v>
      </c>
      <c r="R42" s="3"/>
      <c r="S42" s="1">
        <v>3.06</v>
      </c>
      <c r="T42" s="1">
        <v>6</v>
      </c>
      <c r="U42" s="1">
        <v>12</v>
      </c>
      <c r="W42" s="1">
        <f xml:space="preserve"> 2* (T42+U42)</f>
        <v>36</v>
      </c>
    </row>
    <row r="43" spans="1:23" ht="43.2" x14ac:dyDescent="0.3">
      <c r="A43" s="6">
        <v>36</v>
      </c>
      <c r="B43" s="6" t="s">
        <v>47</v>
      </c>
      <c r="C43" s="6" t="s">
        <v>48</v>
      </c>
      <c r="D43" s="10">
        <f>(192.1*4.2) / 100</f>
        <v>8.0682000000000009</v>
      </c>
      <c r="E43" s="10" t="s">
        <v>49</v>
      </c>
      <c r="F43" s="8">
        <v>146.32</v>
      </c>
      <c r="G43" s="6">
        <f t="shared" si="14"/>
        <v>1180.5390240000002</v>
      </c>
      <c r="H43" s="6" t="s">
        <v>50</v>
      </c>
      <c r="I43" s="8">
        <v>2.15</v>
      </c>
      <c r="J43" s="6">
        <f t="shared" si="13"/>
        <v>17.346630000000001</v>
      </c>
      <c r="K43" s="6">
        <v>9</v>
      </c>
      <c r="L43" s="6">
        <v>2</v>
      </c>
      <c r="M43" s="6">
        <v>2</v>
      </c>
      <c r="N43" s="5">
        <f t="shared" si="10"/>
        <v>1</v>
      </c>
      <c r="O43" s="5">
        <f t="shared" si="11"/>
        <v>9</v>
      </c>
      <c r="P43" s="5">
        <f t="shared" si="12"/>
        <v>9</v>
      </c>
      <c r="Q43" s="28" t="s">
        <v>51</v>
      </c>
      <c r="R43" s="3"/>
    </row>
    <row r="44" spans="1:23" ht="57.6" x14ac:dyDescent="0.3">
      <c r="A44" s="6">
        <v>37</v>
      </c>
      <c r="B44" s="6" t="s">
        <v>52</v>
      </c>
      <c r="C44" s="6" t="s">
        <v>24</v>
      </c>
      <c r="D44" s="6">
        <v>0.04</v>
      </c>
      <c r="E44" s="7" t="s">
        <v>53</v>
      </c>
      <c r="F44" s="8">
        <v>218.96</v>
      </c>
      <c r="G44" s="6">
        <f t="shared" si="14"/>
        <v>8.7584</v>
      </c>
      <c r="H44" s="6" t="s">
        <v>45</v>
      </c>
      <c r="I44" s="8">
        <v>50.18</v>
      </c>
      <c r="J44" s="6">
        <f t="shared" si="13"/>
        <v>2.0072000000000001</v>
      </c>
      <c r="K44" s="6">
        <v>2</v>
      </c>
      <c r="L44" s="6">
        <v>1</v>
      </c>
      <c r="M44" s="6">
        <v>1</v>
      </c>
      <c r="N44" s="5">
        <f t="shared" si="10"/>
        <v>1</v>
      </c>
      <c r="O44" s="5">
        <f t="shared" si="11"/>
        <v>1</v>
      </c>
      <c r="P44" s="5">
        <f t="shared" si="12"/>
        <v>1</v>
      </c>
      <c r="Q44" s="28" t="s">
        <v>54</v>
      </c>
      <c r="R44" s="3"/>
    </row>
    <row r="45" spans="1:23" ht="72" x14ac:dyDescent="0.3">
      <c r="A45" s="6">
        <v>38</v>
      </c>
      <c r="B45" s="6" t="s">
        <v>55</v>
      </c>
      <c r="C45" s="6" t="s">
        <v>24</v>
      </c>
      <c r="D45" s="6">
        <v>0.04</v>
      </c>
      <c r="E45" s="7" t="s">
        <v>56</v>
      </c>
      <c r="F45" s="8">
        <v>286.79000000000002</v>
      </c>
      <c r="G45" s="6">
        <f t="shared" si="14"/>
        <v>11.4716</v>
      </c>
      <c r="H45" s="6" t="s">
        <v>57</v>
      </c>
      <c r="I45" s="8">
        <v>54.72</v>
      </c>
      <c r="J45" s="6">
        <f t="shared" si="13"/>
        <v>2.1888000000000001</v>
      </c>
      <c r="K45" s="6">
        <v>2</v>
      </c>
      <c r="L45" s="6">
        <v>1</v>
      </c>
      <c r="M45" s="6">
        <v>1</v>
      </c>
      <c r="N45" s="5">
        <f t="shared" si="10"/>
        <v>1</v>
      </c>
      <c r="O45" s="5">
        <f t="shared" si="11"/>
        <v>1</v>
      </c>
      <c r="P45" s="5">
        <f t="shared" si="12"/>
        <v>1</v>
      </c>
      <c r="Q45" s="28" t="s">
        <v>58</v>
      </c>
      <c r="R45" s="3" t="s">
        <v>136</v>
      </c>
    </row>
    <row r="46" spans="1:23" ht="72" x14ac:dyDescent="0.3">
      <c r="A46" s="6">
        <v>39</v>
      </c>
      <c r="B46" s="6" t="s">
        <v>59</v>
      </c>
      <c r="C46" s="6" t="s">
        <v>24</v>
      </c>
      <c r="D46" s="6">
        <v>0.04</v>
      </c>
      <c r="E46" s="7" t="s">
        <v>60</v>
      </c>
      <c r="F46" s="11">
        <v>347.48</v>
      </c>
      <c r="G46" s="6">
        <f>D46*F46</f>
        <v>13.8992</v>
      </c>
      <c r="H46" s="6" t="s">
        <v>61</v>
      </c>
      <c r="I46" s="8">
        <v>82.25</v>
      </c>
      <c r="J46" s="6">
        <f t="shared" si="13"/>
        <v>3.29</v>
      </c>
      <c r="K46" s="6">
        <v>2</v>
      </c>
      <c r="L46" s="6">
        <v>1</v>
      </c>
      <c r="M46" s="6">
        <v>1</v>
      </c>
      <c r="N46" s="5">
        <f t="shared" si="10"/>
        <v>1</v>
      </c>
      <c r="O46" s="5">
        <f t="shared" si="11"/>
        <v>1</v>
      </c>
      <c r="P46" s="5">
        <f t="shared" si="12"/>
        <v>1</v>
      </c>
      <c r="Q46" s="28" t="s">
        <v>62</v>
      </c>
      <c r="R46" s="3" t="s">
        <v>136</v>
      </c>
    </row>
    <row r="47" spans="1:23" ht="28.8" x14ac:dyDescent="0.3">
      <c r="A47" s="6">
        <v>40</v>
      </c>
      <c r="B47" s="6" t="s">
        <v>63</v>
      </c>
      <c r="C47" s="6" t="s">
        <v>48</v>
      </c>
      <c r="D47" s="6">
        <f>$V$40/100</f>
        <v>4.4640000000000004</v>
      </c>
      <c r="E47" s="7" t="s">
        <v>64</v>
      </c>
      <c r="F47" s="8">
        <v>36</v>
      </c>
      <c r="G47" s="6">
        <f t="shared" ref="G47:G52" si="15">D47*F47</f>
        <v>160.70400000000001</v>
      </c>
      <c r="H47" s="6" t="s">
        <v>65</v>
      </c>
      <c r="I47" s="6">
        <v>12.76</v>
      </c>
      <c r="J47" s="6">
        <f t="shared" si="13"/>
        <v>56.960640000000005</v>
      </c>
      <c r="K47" s="6">
        <v>5</v>
      </c>
      <c r="L47" s="6">
        <v>1</v>
      </c>
      <c r="M47" s="6">
        <v>1</v>
      </c>
      <c r="N47" s="5">
        <f t="shared" si="10"/>
        <v>8</v>
      </c>
      <c r="O47" s="5">
        <f t="shared" si="11"/>
        <v>5</v>
      </c>
      <c r="P47" s="5">
        <f t="shared" si="12"/>
        <v>8</v>
      </c>
      <c r="Q47" s="28" t="s">
        <v>66</v>
      </c>
      <c r="R47" s="3" t="s">
        <v>131</v>
      </c>
    </row>
    <row r="48" spans="1:23" ht="72" x14ac:dyDescent="0.3">
      <c r="A48" s="6">
        <v>41</v>
      </c>
      <c r="B48" s="6" t="s">
        <v>67</v>
      </c>
      <c r="C48" s="6" t="s">
        <v>48</v>
      </c>
      <c r="D48" s="6">
        <f>$V$40/100</f>
        <v>4.4640000000000004</v>
      </c>
      <c r="E48" s="7" t="s">
        <v>68</v>
      </c>
      <c r="F48" s="8">
        <v>119.78</v>
      </c>
      <c r="G48" s="6">
        <f t="shared" si="15"/>
        <v>534.69792000000007</v>
      </c>
      <c r="H48" s="6" t="s">
        <v>69</v>
      </c>
      <c r="I48" s="8">
        <v>2.66</v>
      </c>
      <c r="J48" s="6">
        <f>D48*I48</f>
        <v>11.874240000000002</v>
      </c>
      <c r="K48" s="6">
        <v>4</v>
      </c>
      <c r="L48" s="6">
        <v>1</v>
      </c>
      <c r="M48" s="6">
        <v>2</v>
      </c>
      <c r="N48" s="5">
        <f t="shared" si="10"/>
        <v>1</v>
      </c>
      <c r="O48" s="5">
        <f t="shared" si="11"/>
        <v>9</v>
      </c>
      <c r="P48" s="5">
        <f t="shared" si="12"/>
        <v>9</v>
      </c>
      <c r="Q48" s="28" t="s">
        <v>46</v>
      </c>
      <c r="R48" s="3" t="s">
        <v>131</v>
      </c>
    </row>
    <row r="49" spans="1:23" ht="72" x14ac:dyDescent="0.3">
      <c r="A49" s="6">
        <v>42</v>
      </c>
      <c r="B49" s="6" t="s">
        <v>70</v>
      </c>
      <c r="C49" s="6" t="s">
        <v>48</v>
      </c>
      <c r="D49" s="6">
        <f>$V$40/100</f>
        <v>4.4640000000000004</v>
      </c>
      <c r="E49" s="7" t="s">
        <v>71</v>
      </c>
      <c r="F49" s="8">
        <v>77.260000000000005</v>
      </c>
      <c r="G49" s="6">
        <f t="shared" si="15"/>
        <v>344.88864000000007</v>
      </c>
      <c r="H49" s="6" t="s">
        <v>72</v>
      </c>
      <c r="I49" s="8">
        <v>7.74</v>
      </c>
      <c r="J49" s="6">
        <f>D49*I49</f>
        <v>34.551360000000003</v>
      </c>
      <c r="K49" s="6">
        <v>5</v>
      </c>
      <c r="L49" s="6">
        <v>1</v>
      </c>
      <c r="M49" s="6">
        <v>1</v>
      </c>
      <c r="N49" s="5">
        <f t="shared" si="10"/>
        <v>5</v>
      </c>
      <c r="O49" s="5">
        <f t="shared" si="11"/>
        <v>9</v>
      </c>
      <c r="P49" s="5">
        <f t="shared" si="12"/>
        <v>9</v>
      </c>
      <c r="Q49" s="28" t="s">
        <v>73</v>
      </c>
      <c r="R49" s="31" t="s">
        <v>131</v>
      </c>
    </row>
    <row r="50" spans="1:23" ht="43.2" x14ac:dyDescent="0.3">
      <c r="A50" s="6">
        <v>43</v>
      </c>
      <c r="B50" s="6" t="s">
        <v>74</v>
      </c>
      <c r="C50" s="6" t="s">
        <v>48</v>
      </c>
      <c r="D50" s="6">
        <f>(20 * (1.4 * 1)) / 100</f>
        <v>0.28000000000000003</v>
      </c>
      <c r="E50" s="7" t="s">
        <v>75</v>
      </c>
      <c r="F50" s="8">
        <v>51.08</v>
      </c>
      <c r="G50" s="6">
        <f t="shared" si="15"/>
        <v>14.3024</v>
      </c>
      <c r="H50" s="6" t="s">
        <v>76</v>
      </c>
      <c r="I50" s="11">
        <v>0.33</v>
      </c>
      <c r="J50" s="6">
        <f>D50*I50</f>
        <v>9.240000000000001E-2</v>
      </c>
      <c r="K50" s="6">
        <v>2</v>
      </c>
      <c r="L50" s="6">
        <v>1</v>
      </c>
      <c r="M50" s="6">
        <v>1</v>
      </c>
      <c r="N50" s="5">
        <f t="shared" si="10"/>
        <v>1</v>
      </c>
      <c r="O50" s="5">
        <f>ROUNDUP((G50/(8*M50*K50)),0)</f>
        <v>1</v>
      </c>
      <c r="P50" s="5">
        <f>MAX(O50,N50)</f>
        <v>1</v>
      </c>
      <c r="Q50" s="28" t="s">
        <v>51</v>
      </c>
      <c r="R50" s="3"/>
    </row>
    <row r="51" spans="1:23" ht="72" x14ac:dyDescent="0.3">
      <c r="A51" s="6">
        <v>44</v>
      </c>
      <c r="B51" s="6" t="s">
        <v>77</v>
      </c>
      <c r="C51" s="6" t="s">
        <v>48</v>
      </c>
      <c r="D51" s="6">
        <f>(11*(2*0.9)) / 100</f>
        <v>0.19800000000000001</v>
      </c>
      <c r="E51" s="7" t="s">
        <v>78</v>
      </c>
      <c r="F51" s="8">
        <v>201</v>
      </c>
      <c r="G51" s="6">
        <f t="shared" si="15"/>
        <v>39.798000000000002</v>
      </c>
      <c r="H51" s="6" t="s">
        <v>79</v>
      </c>
      <c r="I51" s="8">
        <v>1.05</v>
      </c>
      <c r="J51" s="6">
        <f>D51*I51</f>
        <v>0.20790000000000003</v>
      </c>
      <c r="K51" s="6">
        <v>2</v>
      </c>
      <c r="L51" s="6">
        <v>1</v>
      </c>
      <c r="M51" s="6">
        <v>1</v>
      </c>
      <c r="N51" s="5">
        <f t="shared" si="10"/>
        <v>1</v>
      </c>
      <c r="O51" s="5">
        <f t="shared" si="11"/>
        <v>3</v>
      </c>
      <c r="P51" s="5">
        <f t="shared" si="12"/>
        <v>3</v>
      </c>
      <c r="Q51" s="28" t="s">
        <v>80</v>
      </c>
      <c r="R51" s="3"/>
    </row>
    <row r="52" spans="1:23" ht="43.2" x14ac:dyDescent="0.3">
      <c r="A52" s="6">
        <v>45</v>
      </c>
      <c r="B52" s="9" t="s">
        <v>81</v>
      </c>
      <c r="C52" s="6" t="s">
        <v>48</v>
      </c>
      <c r="D52" s="6">
        <f>$W$40*$S$40 / 100</f>
        <v>3.5784000000000002</v>
      </c>
      <c r="E52" s="9" t="s">
        <v>82</v>
      </c>
      <c r="F52" s="9">
        <v>70.88</v>
      </c>
      <c r="G52" s="6">
        <f t="shared" si="15"/>
        <v>253.63699199999999</v>
      </c>
      <c r="H52" s="9" t="s">
        <v>83</v>
      </c>
      <c r="I52" s="9">
        <v>2.78</v>
      </c>
      <c r="J52" s="6">
        <f>D52*I52</f>
        <v>9.9479520000000008</v>
      </c>
      <c r="K52" s="6">
        <v>3</v>
      </c>
      <c r="L52" s="6">
        <v>1</v>
      </c>
      <c r="M52" s="6">
        <v>1</v>
      </c>
      <c r="N52" s="5">
        <f>ROUNDUP(J52/(M52*8*L52),0)</f>
        <v>2</v>
      </c>
      <c r="O52" s="5">
        <f>ROUNDUP((G52/(8*M52*K52)),0)</f>
        <v>11</v>
      </c>
      <c r="P52" s="5">
        <f>MAX(O52,N52)</f>
        <v>11</v>
      </c>
      <c r="Q52" s="28" t="s">
        <v>66</v>
      </c>
      <c r="R52" s="31" t="s">
        <v>132</v>
      </c>
    </row>
    <row r="53" spans="1:23" ht="15" customHeight="1" x14ac:dyDescent="0.3">
      <c r="R53" s="30"/>
    </row>
    <row r="54" spans="1:23" ht="100.8" x14ac:dyDescent="0.3">
      <c r="A54" s="15">
        <v>46</v>
      </c>
      <c r="B54" s="16" t="s">
        <v>106</v>
      </c>
      <c r="C54" s="16" t="s">
        <v>107</v>
      </c>
      <c r="D54" s="16">
        <v>15.8286</v>
      </c>
      <c r="E54" s="16" t="s">
        <v>108</v>
      </c>
      <c r="F54" s="16">
        <v>29.72</v>
      </c>
      <c r="G54" s="16">
        <v>470.42599200000001</v>
      </c>
      <c r="H54" s="16" t="s">
        <v>109</v>
      </c>
      <c r="I54" s="16">
        <v>0.82</v>
      </c>
      <c r="J54" s="16">
        <v>12.979452</v>
      </c>
      <c r="K54" s="16">
        <v>5</v>
      </c>
      <c r="L54" s="16">
        <v>1</v>
      </c>
      <c r="M54" s="16">
        <v>1</v>
      </c>
      <c r="N54" s="16">
        <f>ROUNDUP(J54/(M54*8*L54),0)</f>
        <v>2</v>
      </c>
      <c r="O54" s="16">
        <f>ROUNDUP((G54/(8*M54*K54)),0)</f>
        <v>12</v>
      </c>
      <c r="P54" s="16">
        <f>MAX(O54,N54)</f>
        <v>12</v>
      </c>
      <c r="Q54" s="28" t="s">
        <v>110</v>
      </c>
      <c r="R54" s="30"/>
      <c r="S54"/>
      <c r="T54"/>
      <c r="U54"/>
      <c r="V54"/>
      <c r="W54"/>
    </row>
    <row r="55" spans="1:23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1"/>
      <c r="Q55" s="1"/>
      <c r="R55" s="1"/>
    </row>
    <row r="56" spans="1:23" x14ac:dyDescent="0.3">
      <c r="A56" s="2"/>
      <c r="B56" s="2"/>
      <c r="C56" s="2"/>
      <c r="D56" s="2"/>
      <c r="E56" s="2"/>
      <c r="F56" s="2"/>
      <c r="G56" s="2">
        <f>SUM(G1:G54)</f>
        <v>19680.700226000001</v>
      </c>
      <c r="H56" s="2"/>
      <c r="I56" s="2"/>
      <c r="J56" s="2">
        <f>SUM(J2:J54)</f>
        <v>1342.6405519999998</v>
      </c>
      <c r="K56" s="2"/>
      <c r="L56" s="2"/>
      <c r="M56" s="1"/>
      <c r="P56">
        <f>SUM(P1:P54)/21</f>
        <v>15.142857142857142</v>
      </c>
      <c r="Q56" s="1"/>
      <c r="R56" s="1"/>
    </row>
    <row r="57" spans="1:23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1"/>
      <c r="Q57" s="1"/>
      <c r="R57" s="1"/>
    </row>
    <row r="58" spans="1:23" ht="15" thickBot="1" x14ac:dyDescent="0.35"/>
    <row r="59" spans="1:23" ht="31.2" x14ac:dyDescent="0.3">
      <c r="B59" s="57" t="s">
        <v>1</v>
      </c>
      <c r="C59" s="59" t="s">
        <v>111</v>
      </c>
      <c r="D59" s="59"/>
      <c r="E59" s="60"/>
      <c r="F59" s="17" t="s">
        <v>4</v>
      </c>
      <c r="G59" s="18" t="s">
        <v>112</v>
      </c>
      <c r="H59" s="61" t="s">
        <v>6</v>
      </c>
      <c r="I59" s="61" t="s">
        <v>86</v>
      </c>
      <c r="J59" s="63" t="s">
        <v>7</v>
      </c>
      <c r="K59" s="65" t="s">
        <v>113</v>
      </c>
      <c r="L59" s="65" t="s">
        <v>114</v>
      </c>
      <c r="M59" s="65" t="s">
        <v>115</v>
      </c>
    </row>
    <row r="60" spans="1:23" ht="31.8" thickBot="1" x14ac:dyDescent="0.35">
      <c r="B60" s="58"/>
      <c r="C60" s="67" t="s">
        <v>116</v>
      </c>
      <c r="D60" s="67"/>
      <c r="E60" s="68"/>
      <c r="F60" s="19" t="s">
        <v>117</v>
      </c>
      <c r="G60" s="19" t="s">
        <v>118</v>
      </c>
      <c r="H60" s="62"/>
      <c r="I60" s="62"/>
      <c r="J60" s="64"/>
      <c r="K60" s="66"/>
      <c r="L60" s="66"/>
      <c r="M60" s="66"/>
    </row>
    <row r="61" spans="1:23" x14ac:dyDescent="0.3">
      <c r="B61" s="20" t="s">
        <v>119</v>
      </c>
      <c r="C61" s="69">
        <v>1</v>
      </c>
      <c r="D61" s="69"/>
      <c r="E61" s="70"/>
      <c r="F61" s="21">
        <f>G56</f>
        <v>19680.700226000001</v>
      </c>
      <c r="G61" s="21">
        <f>J56</f>
        <v>1342.6405519999998</v>
      </c>
      <c r="H61" s="21" t="s">
        <v>120</v>
      </c>
      <c r="I61" s="21" t="s">
        <v>120</v>
      </c>
      <c r="J61" s="21" t="s">
        <v>120</v>
      </c>
      <c r="K61" s="21" t="s">
        <v>120</v>
      </c>
      <c r="L61" s="21" t="s">
        <v>120</v>
      </c>
      <c r="M61" s="21" t="s">
        <v>120</v>
      </c>
    </row>
    <row r="62" spans="1:23" x14ac:dyDescent="0.3">
      <c r="B62" s="22" t="s">
        <v>121</v>
      </c>
      <c r="C62" s="71">
        <v>0.08</v>
      </c>
      <c r="D62" s="71"/>
      <c r="E62" s="71"/>
      <c r="F62" s="23">
        <f>C62*$F$61</f>
        <v>1574.4560180800001</v>
      </c>
      <c r="G62" s="23">
        <f>$J$56*C62</f>
        <v>107.41124416</v>
      </c>
      <c r="H62" s="23">
        <v>10</v>
      </c>
      <c r="I62" s="23">
        <v>2</v>
      </c>
      <c r="J62" s="23">
        <v>2</v>
      </c>
      <c r="K62" s="23">
        <f>ROUNDUP(G62/(I62*8*J62),0)</f>
        <v>4</v>
      </c>
      <c r="L62" s="23">
        <f>ROUNDUP(F62/(H62*8*J62),0)</f>
        <v>10</v>
      </c>
      <c r="M62" s="23">
        <f>MAX(K62,L62)</f>
        <v>10</v>
      </c>
    </row>
    <row r="63" spans="1:23" x14ac:dyDescent="0.3">
      <c r="B63" s="22" t="s">
        <v>122</v>
      </c>
      <c r="C63" s="71">
        <v>0.05</v>
      </c>
      <c r="D63" s="71"/>
      <c r="E63" s="71"/>
      <c r="F63" s="23">
        <f t="shared" ref="F63:F71" si="16">C63*$F$61</f>
        <v>984.03501130000006</v>
      </c>
      <c r="G63" s="23">
        <f t="shared" ref="G63:G71" si="17">$J$56*C63</f>
        <v>67.132027600000001</v>
      </c>
      <c r="H63" s="23">
        <v>8</v>
      </c>
      <c r="I63" s="23">
        <v>2</v>
      </c>
      <c r="J63" s="23">
        <v>2</v>
      </c>
      <c r="K63" s="23">
        <f t="shared" ref="K63:K71" si="18">ROUNDUP(G63/(I63*8*J63),0)</f>
        <v>3</v>
      </c>
      <c r="L63" s="23">
        <f t="shared" ref="L63:L71" si="19">ROUNDUP(F63/(H63*8*J63),0)</f>
        <v>8</v>
      </c>
      <c r="M63" s="23">
        <f t="shared" ref="M63:M71" si="20">MAX(K63,L63)</f>
        <v>8</v>
      </c>
    </row>
    <row r="64" spans="1:23" x14ac:dyDescent="0.3">
      <c r="B64" s="22" t="s">
        <v>123</v>
      </c>
      <c r="C64" s="71">
        <v>7.0000000000000007E-2</v>
      </c>
      <c r="D64" s="71"/>
      <c r="E64" s="71"/>
      <c r="F64" s="23">
        <f t="shared" si="16"/>
        <v>1377.6490158200002</v>
      </c>
      <c r="G64" s="23">
        <f t="shared" si="17"/>
        <v>93.984838639999992</v>
      </c>
      <c r="H64" s="23">
        <v>11</v>
      </c>
      <c r="I64" s="23">
        <v>1</v>
      </c>
      <c r="J64" s="23">
        <v>2</v>
      </c>
      <c r="K64" s="23">
        <f t="shared" si="18"/>
        <v>6</v>
      </c>
      <c r="L64" s="23">
        <f t="shared" si="19"/>
        <v>8</v>
      </c>
      <c r="M64" s="23">
        <f t="shared" si="20"/>
        <v>8</v>
      </c>
    </row>
    <row r="65" spans="2:16" x14ac:dyDescent="0.3">
      <c r="B65" s="22" t="s">
        <v>124</v>
      </c>
      <c r="C65" s="71">
        <v>0.04</v>
      </c>
      <c r="D65" s="71"/>
      <c r="E65" s="71"/>
      <c r="F65" s="23">
        <f t="shared" si="16"/>
        <v>787.22800904000007</v>
      </c>
      <c r="G65" s="23">
        <f t="shared" si="17"/>
        <v>53.705622079999998</v>
      </c>
      <c r="H65" s="23">
        <v>12</v>
      </c>
      <c r="I65" s="23">
        <v>1</v>
      </c>
      <c r="J65" s="23">
        <v>2</v>
      </c>
      <c r="K65" s="23">
        <f>ROUNDUP(G65/(I65*8*J65),0)</f>
        <v>4</v>
      </c>
      <c r="L65" s="23">
        <f t="shared" si="19"/>
        <v>5</v>
      </c>
      <c r="M65" s="23">
        <f t="shared" si="20"/>
        <v>5</v>
      </c>
    </row>
    <row r="66" spans="2:16" x14ac:dyDescent="0.3">
      <c r="B66" s="22" t="s">
        <v>16</v>
      </c>
      <c r="C66" s="71">
        <v>0.06</v>
      </c>
      <c r="D66" s="71"/>
      <c r="E66" s="71"/>
      <c r="F66" s="23">
        <f t="shared" si="16"/>
        <v>1180.8420135599999</v>
      </c>
      <c r="G66" s="23">
        <f t="shared" si="17"/>
        <v>80.558433119999989</v>
      </c>
      <c r="H66" s="23">
        <v>9</v>
      </c>
      <c r="I66" s="23">
        <v>1</v>
      </c>
      <c r="J66" s="23">
        <v>2</v>
      </c>
      <c r="K66" s="23">
        <f t="shared" si="18"/>
        <v>6</v>
      </c>
      <c r="L66" s="23">
        <f t="shared" si="19"/>
        <v>9</v>
      </c>
      <c r="M66" s="23">
        <f t="shared" si="20"/>
        <v>9</v>
      </c>
      <c r="P66" s="25">
        <f>P56+M73</f>
        <v>17.542857142857141</v>
      </c>
    </row>
    <row r="67" spans="2:16" x14ac:dyDescent="0.3">
      <c r="B67" s="22" t="s">
        <v>125</v>
      </c>
      <c r="C67" s="71">
        <v>0.06</v>
      </c>
      <c r="D67" s="71"/>
      <c r="E67" s="71"/>
      <c r="F67" s="23">
        <f t="shared" si="16"/>
        <v>1180.8420135599999</v>
      </c>
      <c r="G67" s="23">
        <f t="shared" si="17"/>
        <v>80.558433119999989</v>
      </c>
      <c r="H67" s="23">
        <v>13</v>
      </c>
      <c r="I67" s="23">
        <v>1</v>
      </c>
      <c r="J67" s="23">
        <v>2</v>
      </c>
      <c r="K67" s="23">
        <f t="shared" si="18"/>
        <v>6</v>
      </c>
      <c r="L67" s="23">
        <f t="shared" si="19"/>
        <v>6</v>
      </c>
      <c r="M67" s="23">
        <f t="shared" si="20"/>
        <v>6</v>
      </c>
    </row>
    <row r="68" spans="2:16" x14ac:dyDescent="0.3">
      <c r="B68" s="22" t="s">
        <v>126</v>
      </c>
      <c r="C68" s="71">
        <v>5.0000000000000001E-3</v>
      </c>
      <c r="D68" s="71"/>
      <c r="E68" s="71"/>
      <c r="F68" s="23">
        <f t="shared" si="16"/>
        <v>98.403501130000009</v>
      </c>
      <c r="G68" s="23">
        <f t="shared" si="17"/>
        <v>6.7132027599999997</v>
      </c>
      <c r="H68" s="23">
        <v>7</v>
      </c>
      <c r="I68" s="23">
        <v>1</v>
      </c>
      <c r="J68" s="23">
        <v>1</v>
      </c>
      <c r="K68" s="23">
        <f t="shared" si="18"/>
        <v>1</v>
      </c>
      <c r="L68" s="23">
        <f t="shared" si="19"/>
        <v>2</v>
      </c>
      <c r="M68" s="23">
        <f t="shared" si="20"/>
        <v>2</v>
      </c>
    </row>
    <row r="69" spans="2:16" x14ac:dyDescent="0.3">
      <c r="B69" s="22" t="s">
        <v>127</v>
      </c>
      <c r="C69" s="71">
        <v>0.08</v>
      </c>
      <c r="D69" s="71"/>
      <c r="E69" s="71"/>
      <c r="F69" s="23">
        <f t="shared" si="16"/>
        <v>1574.4560180800001</v>
      </c>
      <c r="G69" s="23">
        <f t="shared" si="17"/>
        <v>107.41124416</v>
      </c>
      <c r="H69" s="23">
        <v>13</v>
      </c>
      <c r="I69" s="23">
        <v>1</v>
      </c>
      <c r="J69" s="23">
        <v>2</v>
      </c>
      <c r="K69" s="23">
        <f t="shared" si="18"/>
        <v>7</v>
      </c>
      <c r="L69" s="23">
        <f t="shared" si="19"/>
        <v>8</v>
      </c>
      <c r="M69" s="23">
        <f t="shared" si="20"/>
        <v>8</v>
      </c>
    </row>
    <row r="70" spans="2:16" x14ac:dyDescent="0.3">
      <c r="B70" s="22" t="s">
        <v>128</v>
      </c>
      <c r="C70" s="71">
        <v>7.0000000000000007E-2</v>
      </c>
      <c r="D70" s="71"/>
      <c r="E70" s="71"/>
      <c r="F70" s="23">
        <f t="shared" si="16"/>
        <v>1377.6490158200002</v>
      </c>
      <c r="G70" s="23">
        <f t="shared" si="17"/>
        <v>93.984838639999992</v>
      </c>
      <c r="H70" s="23">
        <v>8</v>
      </c>
      <c r="I70" s="23">
        <v>1</v>
      </c>
      <c r="J70" s="23">
        <v>2</v>
      </c>
      <c r="K70" s="23">
        <f t="shared" si="18"/>
        <v>6</v>
      </c>
      <c r="L70" s="23">
        <f t="shared" si="19"/>
        <v>11</v>
      </c>
      <c r="M70" s="23">
        <f t="shared" si="20"/>
        <v>11</v>
      </c>
    </row>
    <row r="71" spans="2:16" x14ac:dyDescent="0.3">
      <c r="B71" s="22" t="s">
        <v>129</v>
      </c>
      <c r="C71" s="71">
        <v>0.03</v>
      </c>
      <c r="D71" s="71"/>
      <c r="E71" s="71"/>
      <c r="F71" s="23">
        <f t="shared" si="16"/>
        <v>590.42100677999997</v>
      </c>
      <c r="G71" s="23">
        <f t="shared" si="17"/>
        <v>40.279216559999995</v>
      </c>
      <c r="H71" s="23">
        <v>8</v>
      </c>
      <c r="I71" s="23">
        <v>1</v>
      </c>
      <c r="J71" s="23">
        <v>2</v>
      </c>
      <c r="K71" s="23">
        <f t="shared" si="18"/>
        <v>3</v>
      </c>
      <c r="L71" s="23">
        <f t="shared" si="19"/>
        <v>5</v>
      </c>
      <c r="M71" s="23">
        <f t="shared" si="20"/>
        <v>5</v>
      </c>
    </row>
    <row r="73" spans="2:16" x14ac:dyDescent="0.3">
      <c r="M73" s="24">
        <f>(SUM(M62:M71))/30</f>
        <v>2.4</v>
      </c>
    </row>
    <row r="75" spans="2:16" x14ac:dyDescent="0.3">
      <c r="M75" s="26"/>
    </row>
  </sheetData>
  <mergeCells count="41">
    <mergeCell ref="C67:E67"/>
    <mergeCell ref="C68:E68"/>
    <mergeCell ref="C69:E69"/>
    <mergeCell ref="C70:E70"/>
    <mergeCell ref="C71:E71"/>
    <mergeCell ref="C62:E62"/>
    <mergeCell ref="C63:E63"/>
    <mergeCell ref="C64:E64"/>
    <mergeCell ref="C65:E65"/>
    <mergeCell ref="C66:E66"/>
    <mergeCell ref="K59:K60"/>
    <mergeCell ref="L59:L60"/>
    <mergeCell ref="M59:M60"/>
    <mergeCell ref="C60:E60"/>
    <mergeCell ref="C61:E61"/>
    <mergeCell ref="B59:B60"/>
    <mergeCell ref="C59:E59"/>
    <mergeCell ref="H59:H60"/>
    <mergeCell ref="I59:I60"/>
    <mergeCell ref="J59:J60"/>
    <mergeCell ref="R1:R2"/>
    <mergeCell ref="P1:P2"/>
    <mergeCell ref="Q1:Q2"/>
    <mergeCell ref="K1:K2"/>
    <mergeCell ref="L1:L2"/>
    <mergeCell ref="M1:M2"/>
    <mergeCell ref="N1:N2"/>
    <mergeCell ref="O1:O2"/>
    <mergeCell ref="A3:O3"/>
    <mergeCell ref="B1:B2"/>
    <mergeCell ref="C1:D1"/>
    <mergeCell ref="E1:E2"/>
    <mergeCell ref="F1:G1"/>
    <mergeCell ref="H1:J1"/>
    <mergeCell ref="S8:W8"/>
    <mergeCell ref="S23:W23"/>
    <mergeCell ref="S38:W38"/>
    <mergeCell ref="A5:O5"/>
    <mergeCell ref="A8:O8"/>
    <mergeCell ref="A23:O23"/>
    <mergeCell ref="A38:O3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109"/>
  <sheetViews>
    <sheetView zoomScale="98" zoomScaleNormal="55" workbookViewId="0">
      <selection activeCell="C6" sqref="C6"/>
    </sheetView>
  </sheetViews>
  <sheetFormatPr defaultRowHeight="14.4" x14ac:dyDescent="0.3"/>
  <cols>
    <col min="2" max="2" width="22" customWidth="1"/>
    <col min="8" max="8" width="10.109375" customWidth="1"/>
    <col min="13" max="13" width="11.6640625" customWidth="1"/>
  </cols>
  <sheetData>
    <row r="1" spans="1:13" ht="42" customHeight="1" x14ac:dyDescent="0.3">
      <c r="A1" s="75" t="s">
        <v>0</v>
      </c>
      <c r="B1" s="77" t="s">
        <v>139</v>
      </c>
      <c r="C1" s="77" t="s">
        <v>140</v>
      </c>
      <c r="D1" s="77" t="s">
        <v>141</v>
      </c>
      <c r="E1" s="79" t="s">
        <v>142</v>
      </c>
      <c r="F1" s="81" t="s">
        <v>143</v>
      </c>
      <c r="G1" s="81"/>
      <c r="H1" s="81"/>
      <c r="I1" s="81"/>
      <c r="J1" s="72" t="s">
        <v>144</v>
      </c>
      <c r="K1" s="73"/>
      <c r="M1" s="74" t="s">
        <v>152</v>
      </c>
    </row>
    <row r="2" spans="1:13" ht="42" customHeight="1" x14ac:dyDescent="0.3">
      <c r="A2" s="76"/>
      <c r="B2" s="78"/>
      <c r="C2" s="78"/>
      <c r="D2" s="78"/>
      <c r="E2" s="80"/>
      <c r="F2" s="33" t="s">
        <v>145</v>
      </c>
      <c r="G2" s="33" t="s">
        <v>146</v>
      </c>
      <c r="H2" s="34" t="s">
        <v>147</v>
      </c>
      <c r="I2" s="34" t="s">
        <v>148</v>
      </c>
      <c r="J2" s="34" t="s">
        <v>149</v>
      </c>
      <c r="K2" s="35" t="s">
        <v>150</v>
      </c>
      <c r="M2" s="74"/>
    </row>
    <row r="3" spans="1:13" ht="28.8" x14ac:dyDescent="0.3">
      <c r="A3" s="30">
        <v>1</v>
      </c>
      <c r="B3" s="32" t="s">
        <v>151</v>
      </c>
      <c r="C3" s="30">
        <v>1</v>
      </c>
      <c r="D3" s="30">
        <v>2</v>
      </c>
      <c r="E3" s="30">
        <v>9</v>
      </c>
      <c r="F3" s="39">
        <f>IF($C3=1,0,_xlfn.MAXIFS($G$3:$G$109,$D$3:$D$109,$C3))</f>
        <v>0</v>
      </c>
      <c r="G3" s="39">
        <f>F3+E3</f>
        <v>9</v>
      </c>
      <c r="H3" s="40">
        <f t="shared" ref="H3" si="0">I3-E3</f>
        <v>0</v>
      </c>
      <c r="I3" s="39">
        <f>IF($D3=MAX($D$3:$D$109),MAX($G$3:$G$109),_xlfn.MINIFS($H$3:$H$109,$C$3:$C$109,$D3))</f>
        <v>9</v>
      </c>
      <c r="J3" s="39">
        <f>IF(E3=0,"-",I3-G3)</f>
        <v>0</v>
      </c>
      <c r="K3" s="41">
        <f>IF($E3=0,"-",_xlfn.MAXIFS($G$3:$G$109,$D$3:$D$109,$D3)-($F3+$E3))</f>
        <v>0</v>
      </c>
      <c r="M3" s="30" t="s">
        <v>120</v>
      </c>
    </row>
    <row r="4" spans="1:13" ht="28.8" x14ac:dyDescent="0.3">
      <c r="A4" s="30">
        <v>2</v>
      </c>
      <c r="B4" s="32" t="s">
        <v>153</v>
      </c>
      <c r="C4" s="30">
        <v>2</v>
      </c>
      <c r="D4" s="30">
        <v>3</v>
      </c>
      <c r="E4" s="30">
        <v>8</v>
      </c>
      <c r="F4" s="39">
        <f t="shared" ref="F4:F67" si="1">IF($C4=1,0,_xlfn.MAXIFS($G$3:$G$109,$D$3:$D$109,$C4))</f>
        <v>9</v>
      </c>
      <c r="G4" s="39">
        <f t="shared" ref="G4:G11" si="2">F4+E4</f>
        <v>17</v>
      </c>
      <c r="H4" s="40">
        <f t="shared" ref="H4:H11" si="3">I4-E4</f>
        <v>9</v>
      </c>
      <c r="I4" s="39">
        <f t="shared" ref="I4:I67" si="4">IF($D4=MAX($D$3:$D$109),MAX($G$3:$G$109),_xlfn.MINIFS($H$3:$H$109,$C$3:$C$109,$D4))</f>
        <v>17</v>
      </c>
      <c r="J4" s="39">
        <f t="shared" ref="J4:J11" si="5">IF(E4=0,"-",I4-G4)</f>
        <v>0</v>
      </c>
      <c r="K4" s="41">
        <f t="shared" ref="K4:K67" si="6">IF($E4=0,"-",_xlfn.MAXIFS($G$3:$G$109,$D$3:$D$109,$D4)-($F4+$E4))</f>
        <v>0</v>
      </c>
      <c r="M4" s="30">
        <v>1</v>
      </c>
    </row>
    <row r="5" spans="1:13" x14ac:dyDescent="0.3">
      <c r="A5" s="30">
        <v>3</v>
      </c>
      <c r="B5" s="30" t="s">
        <v>154</v>
      </c>
      <c r="C5" s="30">
        <v>2</v>
      </c>
      <c r="D5" s="30">
        <v>78</v>
      </c>
      <c r="E5" s="30">
        <v>8</v>
      </c>
      <c r="F5" s="39">
        <f t="shared" si="1"/>
        <v>9</v>
      </c>
      <c r="G5" s="39">
        <f t="shared" si="2"/>
        <v>17</v>
      </c>
      <c r="H5" s="40">
        <f t="shared" si="3"/>
        <v>200</v>
      </c>
      <c r="I5" s="39">
        <f t="shared" si="4"/>
        <v>208</v>
      </c>
      <c r="J5" s="39">
        <f t="shared" si="5"/>
        <v>191</v>
      </c>
      <c r="K5" s="41">
        <f t="shared" si="6"/>
        <v>191</v>
      </c>
      <c r="M5" s="30">
        <v>1</v>
      </c>
    </row>
    <row r="6" spans="1:13" ht="86.4" x14ac:dyDescent="0.3">
      <c r="A6" s="30">
        <v>4</v>
      </c>
      <c r="B6" s="6" t="s">
        <v>23</v>
      </c>
      <c r="C6" s="30">
        <v>3</v>
      </c>
      <c r="D6" s="30">
        <v>4</v>
      </c>
      <c r="E6" s="30">
        <v>9</v>
      </c>
      <c r="F6" s="39">
        <f t="shared" si="1"/>
        <v>17</v>
      </c>
      <c r="G6" s="39">
        <f t="shared" si="2"/>
        <v>26</v>
      </c>
      <c r="H6" s="40">
        <f t="shared" si="3"/>
        <v>17</v>
      </c>
      <c r="I6" s="39">
        <f t="shared" si="4"/>
        <v>26</v>
      </c>
      <c r="J6" s="39">
        <f t="shared" si="5"/>
        <v>0</v>
      </c>
      <c r="K6" s="41">
        <f t="shared" si="6"/>
        <v>0</v>
      </c>
      <c r="M6" s="30">
        <v>2</v>
      </c>
    </row>
    <row r="7" spans="1:13" ht="72" x14ac:dyDescent="0.3">
      <c r="A7" s="30">
        <v>5</v>
      </c>
      <c r="B7" s="6" t="s">
        <v>27</v>
      </c>
      <c r="C7" s="30">
        <v>4</v>
      </c>
      <c r="D7" s="30">
        <v>5</v>
      </c>
      <c r="E7" s="30">
        <v>9</v>
      </c>
      <c r="F7" s="39">
        <f t="shared" si="1"/>
        <v>26</v>
      </c>
      <c r="G7" s="39">
        <f t="shared" si="2"/>
        <v>35</v>
      </c>
      <c r="H7" s="40">
        <f t="shared" si="3"/>
        <v>26</v>
      </c>
      <c r="I7" s="39">
        <f t="shared" si="4"/>
        <v>35</v>
      </c>
      <c r="J7" s="39">
        <f t="shared" si="5"/>
        <v>0</v>
      </c>
      <c r="K7" s="41">
        <f t="shared" si="6"/>
        <v>0</v>
      </c>
      <c r="M7" s="30">
        <v>3</v>
      </c>
    </row>
    <row r="8" spans="1:13" ht="28.8" x14ac:dyDescent="0.3">
      <c r="A8" s="30">
        <v>6</v>
      </c>
      <c r="B8" s="32" t="s">
        <v>155</v>
      </c>
      <c r="C8" s="30">
        <v>5</v>
      </c>
      <c r="D8" s="30">
        <v>6</v>
      </c>
      <c r="E8" s="30">
        <v>8</v>
      </c>
      <c r="F8" s="39">
        <f t="shared" si="1"/>
        <v>35</v>
      </c>
      <c r="G8" s="39">
        <f t="shared" si="2"/>
        <v>43</v>
      </c>
      <c r="H8" s="40">
        <f t="shared" si="3"/>
        <v>35</v>
      </c>
      <c r="I8" s="39">
        <f t="shared" si="4"/>
        <v>43</v>
      </c>
      <c r="J8" s="39">
        <f t="shared" si="5"/>
        <v>0</v>
      </c>
      <c r="K8" s="41">
        <f t="shared" si="6"/>
        <v>0</v>
      </c>
      <c r="M8" s="30">
        <v>4</v>
      </c>
    </row>
    <row r="9" spans="1:13" ht="36.75" customHeight="1" x14ac:dyDescent="0.3">
      <c r="A9" s="30">
        <v>7</v>
      </c>
      <c r="B9" s="36" t="s">
        <v>156</v>
      </c>
      <c r="C9" s="30">
        <v>5</v>
      </c>
      <c r="D9" s="30">
        <v>44</v>
      </c>
      <c r="E9" s="30">
        <v>10</v>
      </c>
      <c r="F9" s="39">
        <f t="shared" si="1"/>
        <v>35</v>
      </c>
      <c r="G9" s="39">
        <f t="shared" si="2"/>
        <v>45</v>
      </c>
      <c r="H9" s="40">
        <f t="shared" si="3"/>
        <v>108</v>
      </c>
      <c r="I9" s="39">
        <f t="shared" si="4"/>
        <v>118</v>
      </c>
      <c r="J9" s="39">
        <f t="shared" si="5"/>
        <v>73</v>
      </c>
      <c r="K9" s="41">
        <f t="shared" si="6"/>
        <v>0</v>
      </c>
      <c r="M9" s="30">
        <v>4</v>
      </c>
    </row>
    <row r="10" spans="1:13" ht="24" x14ac:dyDescent="0.3">
      <c r="A10" s="30">
        <v>8</v>
      </c>
      <c r="B10" s="37" t="s">
        <v>157</v>
      </c>
      <c r="C10" s="30">
        <v>5</v>
      </c>
      <c r="D10" s="30">
        <v>45</v>
      </c>
      <c r="E10" s="30">
        <v>8</v>
      </c>
      <c r="F10" s="39">
        <f t="shared" si="1"/>
        <v>35</v>
      </c>
      <c r="G10" s="39">
        <f t="shared" si="2"/>
        <v>43</v>
      </c>
      <c r="H10" s="40">
        <f t="shared" si="3"/>
        <v>110</v>
      </c>
      <c r="I10" s="39">
        <f t="shared" si="4"/>
        <v>118</v>
      </c>
      <c r="J10" s="39">
        <f t="shared" si="5"/>
        <v>75</v>
      </c>
      <c r="K10" s="41">
        <f t="shared" si="6"/>
        <v>75</v>
      </c>
      <c r="M10" s="30">
        <v>4</v>
      </c>
    </row>
    <row r="11" spans="1:13" x14ac:dyDescent="0.3">
      <c r="A11" s="30">
        <v>9</v>
      </c>
      <c r="B11" s="38" t="s">
        <v>158</v>
      </c>
      <c r="C11" s="30">
        <v>6</v>
      </c>
      <c r="D11" s="30">
        <v>7</v>
      </c>
      <c r="E11" s="30">
        <v>8</v>
      </c>
      <c r="F11" s="39">
        <f t="shared" si="1"/>
        <v>43</v>
      </c>
      <c r="G11" s="39">
        <f t="shared" si="2"/>
        <v>51</v>
      </c>
      <c r="H11" s="40">
        <f t="shared" si="3"/>
        <v>43</v>
      </c>
      <c r="I11" s="39">
        <f t="shared" si="4"/>
        <v>51</v>
      </c>
      <c r="J11" s="39">
        <f t="shared" si="5"/>
        <v>0</v>
      </c>
      <c r="K11" s="41">
        <f t="shared" si="6"/>
        <v>0</v>
      </c>
      <c r="M11" s="30">
        <v>5</v>
      </c>
    </row>
    <row r="12" spans="1:13" ht="28.8" x14ac:dyDescent="0.3">
      <c r="A12" s="30">
        <v>10</v>
      </c>
      <c r="B12" s="32" t="s">
        <v>159</v>
      </c>
      <c r="C12" s="30">
        <v>6</v>
      </c>
      <c r="D12" s="30">
        <v>14</v>
      </c>
      <c r="E12" s="30">
        <v>8</v>
      </c>
      <c r="F12" s="39">
        <f t="shared" si="1"/>
        <v>43</v>
      </c>
      <c r="G12" s="39">
        <f t="shared" ref="G12:G75" si="7">F12+E12</f>
        <v>51</v>
      </c>
      <c r="H12" s="40">
        <f t="shared" ref="H12:H75" si="8">I12-E12</f>
        <v>47</v>
      </c>
      <c r="I12" s="39">
        <f t="shared" si="4"/>
        <v>55</v>
      </c>
      <c r="J12" s="39">
        <f t="shared" ref="J12:J75" si="9">IF(E12=0,"-",I12-G12)</f>
        <v>4</v>
      </c>
      <c r="K12" s="41">
        <f t="shared" si="6"/>
        <v>0</v>
      </c>
      <c r="M12" s="30">
        <v>5</v>
      </c>
    </row>
    <row r="13" spans="1:13" x14ac:dyDescent="0.3">
      <c r="A13" s="30">
        <v>11</v>
      </c>
      <c r="B13" s="30" t="s">
        <v>137</v>
      </c>
      <c r="C13" s="30">
        <v>7</v>
      </c>
      <c r="D13" s="30">
        <v>8</v>
      </c>
      <c r="E13" s="30">
        <v>10</v>
      </c>
      <c r="F13" s="39">
        <f t="shared" si="1"/>
        <v>51</v>
      </c>
      <c r="G13" s="39">
        <f t="shared" si="7"/>
        <v>61</v>
      </c>
      <c r="H13" s="40">
        <f t="shared" si="8"/>
        <v>51</v>
      </c>
      <c r="I13" s="39">
        <f t="shared" si="4"/>
        <v>61</v>
      </c>
      <c r="J13" s="39">
        <f t="shared" si="9"/>
        <v>0</v>
      </c>
      <c r="K13" s="41">
        <f t="shared" si="6"/>
        <v>0</v>
      </c>
      <c r="M13" s="30">
        <v>6</v>
      </c>
    </row>
    <row r="14" spans="1:13" hidden="1" x14ac:dyDescent="0.3">
      <c r="A14" s="30">
        <v>12</v>
      </c>
      <c r="B14" s="30" t="s">
        <v>120</v>
      </c>
      <c r="C14" s="30">
        <v>7</v>
      </c>
      <c r="D14" s="30">
        <v>15</v>
      </c>
      <c r="E14" s="30">
        <v>0</v>
      </c>
      <c r="F14" s="39">
        <f t="shared" si="1"/>
        <v>51</v>
      </c>
      <c r="G14" s="39">
        <f t="shared" si="7"/>
        <v>51</v>
      </c>
      <c r="H14" s="40">
        <f t="shared" si="8"/>
        <v>55</v>
      </c>
      <c r="I14" s="39">
        <f t="shared" si="4"/>
        <v>55</v>
      </c>
      <c r="J14" s="39" t="str">
        <f t="shared" si="9"/>
        <v>-</v>
      </c>
      <c r="K14" s="41" t="str">
        <f t="shared" si="6"/>
        <v>-</v>
      </c>
      <c r="M14" s="30">
        <v>6</v>
      </c>
    </row>
    <row r="15" spans="1:13" ht="28.8" x14ac:dyDescent="0.3">
      <c r="A15" s="30">
        <v>13</v>
      </c>
      <c r="B15" s="32" t="s">
        <v>160</v>
      </c>
      <c r="C15" s="30">
        <v>8</v>
      </c>
      <c r="D15" s="30">
        <v>9</v>
      </c>
      <c r="E15" s="30">
        <v>10</v>
      </c>
      <c r="F15" s="39">
        <f t="shared" si="1"/>
        <v>61</v>
      </c>
      <c r="G15" s="39">
        <f t="shared" si="7"/>
        <v>71</v>
      </c>
      <c r="H15" s="40">
        <f t="shared" si="8"/>
        <v>61</v>
      </c>
      <c r="I15" s="39">
        <f t="shared" si="4"/>
        <v>71</v>
      </c>
      <c r="J15" s="39">
        <f t="shared" si="9"/>
        <v>0</v>
      </c>
      <c r="K15" s="41">
        <f t="shared" si="6"/>
        <v>0</v>
      </c>
      <c r="M15" s="30">
        <v>7</v>
      </c>
    </row>
    <row r="16" spans="1:13" hidden="1" x14ac:dyDescent="0.3">
      <c r="A16" s="30">
        <v>14</v>
      </c>
      <c r="B16" s="30" t="s">
        <v>120</v>
      </c>
      <c r="C16" s="30">
        <v>8</v>
      </c>
      <c r="D16" s="30">
        <v>17</v>
      </c>
      <c r="E16" s="30">
        <v>0</v>
      </c>
      <c r="F16" s="39">
        <f t="shared" si="1"/>
        <v>61</v>
      </c>
      <c r="G16" s="39">
        <f t="shared" si="7"/>
        <v>61</v>
      </c>
      <c r="H16" s="40">
        <f t="shared" si="8"/>
        <v>63</v>
      </c>
      <c r="I16" s="39">
        <f t="shared" si="4"/>
        <v>63</v>
      </c>
      <c r="J16" s="39" t="str">
        <f t="shared" si="9"/>
        <v>-</v>
      </c>
      <c r="K16" s="41" t="str">
        <f t="shared" si="6"/>
        <v>-</v>
      </c>
      <c r="M16" s="30">
        <v>7</v>
      </c>
    </row>
    <row r="17" spans="1:13" x14ac:dyDescent="0.3">
      <c r="A17" s="30">
        <v>15</v>
      </c>
      <c r="B17" s="30" t="s">
        <v>161</v>
      </c>
      <c r="C17" s="30">
        <v>9</v>
      </c>
      <c r="D17" s="30">
        <v>10</v>
      </c>
      <c r="E17" s="30">
        <v>11</v>
      </c>
      <c r="F17" s="39">
        <f t="shared" si="1"/>
        <v>71</v>
      </c>
      <c r="G17" s="39">
        <f t="shared" si="7"/>
        <v>82</v>
      </c>
      <c r="H17" s="40">
        <f t="shared" si="8"/>
        <v>71</v>
      </c>
      <c r="I17" s="39">
        <f t="shared" si="4"/>
        <v>82</v>
      </c>
      <c r="J17" s="39">
        <f t="shared" si="9"/>
        <v>0</v>
      </c>
      <c r="K17" s="41">
        <f t="shared" si="6"/>
        <v>0</v>
      </c>
      <c r="M17" s="30">
        <v>8</v>
      </c>
    </row>
    <row r="18" spans="1:13" hidden="1" x14ac:dyDescent="0.3">
      <c r="A18" s="30">
        <v>16</v>
      </c>
      <c r="B18" s="30" t="s">
        <v>120</v>
      </c>
      <c r="C18" s="30">
        <v>9</v>
      </c>
      <c r="D18" s="30">
        <v>19</v>
      </c>
      <c r="E18" s="30">
        <v>0</v>
      </c>
      <c r="F18" s="39">
        <f t="shared" si="1"/>
        <v>71</v>
      </c>
      <c r="G18" s="39">
        <f t="shared" si="7"/>
        <v>71</v>
      </c>
      <c r="H18" s="40">
        <f t="shared" si="8"/>
        <v>73</v>
      </c>
      <c r="I18" s="39">
        <f t="shared" si="4"/>
        <v>73</v>
      </c>
      <c r="J18" s="39" t="str">
        <f t="shared" si="9"/>
        <v>-</v>
      </c>
      <c r="K18" s="41" t="str">
        <f t="shared" si="6"/>
        <v>-</v>
      </c>
      <c r="M18" s="30">
        <v>8</v>
      </c>
    </row>
    <row r="19" spans="1:13" ht="43.2" x14ac:dyDescent="0.3">
      <c r="A19" s="30">
        <v>17</v>
      </c>
      <c r="B19" s="32" t="s">
        <v>162</v>
      </c>
      <c r="C19" s="30">
        <v>10</v>
      </c>
      <c r="D19" s="30">
        <v>11</v>
      </c>
      <c r="E19" s="30">
        <v>1</v>
      </c>
      <c r="F19" s="39">
        <f t="shared" si="1"/>
        <v>82</v>
      </c>
      <c r="G19" s="39">
        <f t="shared" si="7"/>
        <v>83</v>
      </c>
      <c r="H19" s="40">
        <f t="shared" si="8"/>
        <v>101</v>
      </c>
      <c r="I19" s="39">
        <f t="shared" si="4"/>
        <v>102</v>
      </c>
      <c r="J19" s="39">
        <f t="shared" si="9"/>
        <v>19</v>
      </c>
      <c r="K19" s="41">
        <f t="shared" si="6"/>
        <v>0</v>
      </c>
      <c r="M19" s="30">
        <v>9</v>
      </c>
    </row>
    <row r="20" spans="1:13" hidden="1" x14ac:dyDescent="0.3">
      <c r="A20" s="30">
        <v>18</v>
      </c>
      <c r="B20" s="30" t="s">
        <v>120</v>
      </c>
      <c r="C20" s="30">
        <v>10</v>
      </c>
      <c r="D20" s="30">
        <v>21</v>
      </c>
      <c r="E20" s="30">
        <v>0</v>
      </c>
      <c r="F20" s="39">
        <f t="shared" si="1"/>
        <v>82</v>
      </c>
      <c r="G20" s="39">
        <f t="shared" si="7"/>
        <v>82</v>
      </c>
      <c r="H20" s="40">
        <f t="shared" si="8"/>
        <v>82</v>
      </c>
      <c r="I20" s="39">
        <f t="shared" si="4"/>
        <v>82</v>
      </c>
      <c r="J20" s="39" t="str">
        <f t="shared" si="9"/>
        <v>-</v>
      </c>
      <c r="K20" s="41" t="str">
        <f t="shared" si="6"/>
        <v>-</v>
      </c>
      <c r="M20" s="30">
        <v>9</v>
      </c>
    </row>
    <row r="21" spans="1:13" ht="28.8" x14ac:dyDescent="0.3">
      <c r="A21" s="30">
        <v>19</v>
      </c>
      <c r="B21" s="32" t="s">
        <v>163</v>
      </c>
      <c r="C21" s="30">
        <v>11</v>
      </c>
      <c r="D21" s="30">
        <v>12</v>
      </c>
      <c r="E21" s="30">
        <v>1</v>
      </c>
      <c r="F21" s="39">
        <f t="shared" si="1"/>
        <v>83</v>
      </c>
      <c r="G21" s="39">
        <f t="shared" si="7"/>
        <v>84</v>
      </c>
      <c r="H21" s="40">
        <f t="shared" si="8"/>
        <v>102</v>
      </c>
      <c r="I21" s="39">
        <f t="shared" si="4"/>
        <v>103</v>
      </c>
      <c r="J21" s="39">
        <f t="shared" si="9"/>
        <v>19</v>
      </c>
      <c r="K21" s="41">
        <f t="shared" si="6"/>
        <v>0</v>
      </c>
      <c r="M21" s="30">
        <v>10</v>
      </c>
    </row>
    <row r="22" spans="1:13" hidden="1" x14ac:dyDescent="0.3">
      <c r="A22" s="30">
        <v>20</v>
      </c>
      <c r="B22" s="30" t="s">
        <v>120</v>
      </c>
      <c r="C22" s="30">
        <v>11</v>
      </c>
      <c r="D22" s="30">
        <v>23</v>
      </c>
      <c r="E22" s="30">
        <v>0</v>
      </c>
      <c r="F22" s="39">
        <f t="shared" si="1"/>
        <v>83</v>
      </c>
      <c r="G22" s="39">
        <f t="shared" si="7"/>
        <v>83</v>
      </c>
      <c r="H22" s="40">
        <f t="shared" si="8"/>
        <v>102</v>
      </c>
      <c r="I22" s="39">
        <f t="shared" si="4"/>
        <v>102</v>
      </c>
      <c r="J22" s="39" t="str">
        <f t="shared" si="9"/>
        <v>-</v>
      </c>
      <c r="K22" s="41" t="str">
        <f t="shared" si="6"/>
        <v>-</v>
      </c>
      <c r="M22" s="30">
        <v>10</v>
      </c>
    </row>
    <row r="23" spans="1:13" ht="28.8" x14ac:dyDescent="0.3">
      <c r="A23" s="30">
        <v>21</v>
      </c>
      <c r="B23" s="32" t="s">
        <v>164</v>
      </c>
      <c r="C23" s="30">
        <v>12</v>
      </c>
      <c r="D23" s="30">
        <v>13</v>
      </c>
      <c r="E23" s="30">
        <v>1</v>
      </c>
      <c r="F23" s="39">
        <f t="shared" si="1"/>
        <v>84</v>
      </c>
      <c r="G23" s="39">
        <f t="shared" si="7"/>
        <v>85</v>
      </c>
      <c r="H23" s="40">
        <f t="shared" si="8"/>
        <v>103</v>
      </c>
      <c r="I23" s="39">
        <f t="shared" si="4"/>
        <v>104</v>
      </c>
      <c r="J23" s="39">
        <f t="shared" si="9"/>
        <v>19</v>
      </c>
      <c r="K23" s="41">
        <f t="shared" si="6"/>
        <v>0</v>
      </c>
      <c r="M23" s="30">
        <v>11</v>
      </c>
    </row>
    <row r="24" spans="1:13" hidden="1" x14ac:dyDescent="0.3">
      <c r="A24" s="30">
        <v>22</v>
      </c>
      <c r="B24" s="30" t="s">
        <v>120</v>
      </c>
      <c r="C24" s="30">
        <v>12</v>
      </c>
      <c r="D24" s="30">
        <v>25</v>
      </c>
      <c r="E24" s="30">
        <v>0</v>
      </c>
      <c r="F24" s="39">
        <f t="shared" si="1"/>
        <v>84</v>
      </c>
      <c r="G24" s="39">
        <f t="shared" si="7"/>
        <v>84</v>
      </c>
      <c r="H24" s="40">
        <f t="shared" si="8"/>
        <v>104</v>
      </c>
      <c r="I24" s="39">
        <f t="shared" si="4"/>
        <v>104</v>
      </c>
      <c r="J24" s="39" t="str">
        <f t="shared" si="9"/>
        <v>-</v>
      </c>
      <c r="K24" s="41" t="str">
        <f t="shared" si="6"/>
        <v>-</v>
      </c>
      <c r="M24" s="30">
        <v>11</v>
      </c>
    </row>
    <row r="25" spans="1:13" hidden="1" x14ac:dyDescent="0.3">
      <c r="A25" s="30">
        <v>23</v>
      </c>
      <c r="B25" s="32" t="s">
        <v>120</v>
      </c>
      <c r="C25" s="30">
        <v>13</v>
      </c>
      <c r="D25" s="30">
        <v>27</v>
      </c>
      <c r="E25" s="30">
        <v>0</v>
      </c>
      <c r="F25" s="39">
        <f t="shared" si="1"/>
        <v>85</v>
      </c>
      <c r="G25" s="39">
        <f t="shared" si="7"/>
        <v>85</v>
      </c>
      <c r="H25" s="40">
        <f t="shared" si="8"/>
        <v>104</v>
      </c>
      <c r="I25" s="39">
        <f t="shared" si="4"/>
        <v>104</v>
      </c>
      <c r="J25" s="39" t="str">
        <f t="shared" si="9"/>
        <v>-</v>
      </c>
      <c r="K25" s="41" t="str">
        <f t="shared" si="6"/>
        <v>-</v>
      </c>
      <c r="M25" s="30">
        <v>12</v>
      </c>
    </row>
    <row r="26" spans="1:13" hidden="1" x14ac:dyDescent="0.3">
      <c r="A26" s="30">
        <v>24</v>
      </c>
      <c r="B26" s="30" t="s">
        <v>120</v>
      </c>
      <c r="C26" s="30">
        <v>14</v>
      </c>
      <c r="D26" s="30">
        <v>15</v>
      </c>
      <c r="E26" s="30">
        <v>0</v>
      </c>
      <c r="F26" s="39">
        <f t="shared" si="1"/>
        <v>51</v>
      </c>
      <c r="G26" s="39">
        <f t="shared" si="7"/>
        <v>51</v>
      </c>
      <c r="H26" s="40">
        <f t="shared" si="8"/>
        <v>55</v>
      </c>
      <c r="I26" s="39">
        <f t="shared" si="4"/>
        <v>55</v>
      </c>
      <c r="J26" s="39" t="str">
        <f t="shared" si="9"/>
        <v>-</v>
      </c>
      <c r="K26" s="41" t="str">
        <f t="shared" si="6"/>
        <v>-</v>
      </c>
      <c r="M26" s="30">
        <v>6</v>
      </c>
    </row>
    <row r="27" spans="1:13" ht="28.8" x14ac:dyDescent="0.3">
      <c r="A27" s="30">
        <v>25</v>
      </c>
      <c r="B27" s="32" t="s">
        <v>159</v>
      </c>
      <c r="C27" s="30">
        <v>14</v>
      </c>
      <c r="D27" s="30">
        <v>29</v>
      </c>
      <c r="E27" s="30">
        <v>10</v>
      </c>
      <c r="F27" s="39">
        <f t="shared" si="1"/>
        <v>51</v>
      </c>
      <c r="G27" s="39">
        <f t="shared" si="7"/>
        <v>61</v>
      </c>
      <c r="H27" s="40">
        <f t="shared" si="8"/>
        <v>56</v>
      </c>
      <c r="I27" s="39">
        <f t="shared" si="4"/>
        <v>66</v>
      </c>
      <c r="J27" s="39">
        <f t="shared" si="9"/>
        <v>5</v>
      </c>
      <c r="K27" s="41">
        <f t="shared" si="6"/>
        <v>0</v>
      </c>
      <c r="M27" s="30">
        <v>6</v>
      </c>
    </row>
    <row r="28" spans="1:13" x14ac:dyDescent="0.3">
      <c r="A28" s="30">
        <v>26</v>
      </c>
      <c r="B28" s="30" t="s">
        <v>158</v>
      </c>
      <c r="C28" s="30">
        <v>15</v>
      </c>
      <c r="D28" s="30">
        <v>16</v>
      </c>
      <c r="E28" s="30">
        <v>8</v>
      </c>
      <c r="F28" s="39">
        <f t="shared" si="1"/>
        <v>51</v>
      </c>
      <c r="G28" s="39">
        <f t="shared" si="7"/>
        <v>59</v>
      </c>
      <c r="H28" s="40">
        <f t="shared" si="8"/>
        <v>55</v>
      </c>
      <c r="I28" s="39">
        <f t="shared" si="4"/>
        <v>63</v>
      </c>
      <c r="J28" s="39">
        <f t="shared" si="9"/>
        <v>4</v>
      </c>
      <c r="K28" s="41">
        <f t="shared" si="6"/>
        <v>0</v>
      </c>
      <c r="M28" s="30">
        <v>14</v>
      </c>
    </row>
    <row r="29" spans="1:13" hidden="1" x14ac:dyDescent="0.3">
      <c r="A29" s="30">
        <v>27</v>
      </c>
      <c r="B29" s="32" t="s">
        <v>120</v>
      </c>
      <c r="C29" s="30">
        <v>16</v>
      </c>
      <c r="D29" s="30">
        <v>17</v>
      </c>
      <c r="E29" s="30">
        <v>0</v>
      </c>
      <c r="F29" s="39">
        <f t="shared" si="1"/>
        <v>59</v>
      </c>
      <c r="G29" s="39">
        <f t="shared" si="7"/>
        <v>59</v>
      </c>
      <c r="H29" s="40">
        <f t="shared" si="8"/>
        <v>63</v>
      </c>
      <c r="I29" s="39">
        <f t="shared" si="4"/>
        <v>63</v>
      </c>
      <c r="J29" s="39" t="str">
        <f t="shared" si="9"/>
        <v>-</v>
      </c>
      <c r="K29" s="41" t="str">
        <f t="shared" si="6"/>
        <v>-</v>
      </c>
      <c r="M29" s="30">
        <v>15</v>
      </c>
    </row>
    <row r="30" spans="1:13" hidden="1" x14ac:dyDescent="0.3">
      <c r="A30" s="30">
        <v>28</v>
      </c>
      <c r="B30" s="30" t="s">
        <v>120</v>
      </c>
      <c r="C30" s="30">
        <v>16</v>
      </c>
      <c r="D30" s="30">
        <v>30</v>
      </c>
      <c r="E30" s="30">
        <v>0</v>
      </c>
      <c r="F30" s="39">
        <f t="shared" si="1"/>
        <v>59</v>
      </c>
      <c r="G30" s="39">
        <f t="shared" si="7"/>
        <v>59</v>
      </c>
      <c r="H30" s="40">
        <f t="shared" si="8"/>
        <v>66</v>
      </c>
      <c r="I30" s="39">
        <f t="shared" si="4"/>
        <v>66</v>
      </c>
      <c r="J30" s="39" t="str">
        <f t="shared" si="9"/>
        <v>-</v>
      </c>
      <c r="K30" s="41" t="str">
        <f t="shared" si="6"/>
        <v>-</v>
      </c>
      <c r="M30" s="30">
        <v>15</v>
      </c>
    </row>
    <row r="31" spans="1:13" x14ac:dyDescent="0.3">
      <c r="A31" s="30">
        <v>29</v>
      </c>
      <c r="B31" s="32" t="s">
        <v>137</v>
      </c>
      <c r="C31" s="30">
        <v>17</v>
      </c>
      <c r="D31" s="30">
        <v>18</v>
      </c>
      <c r="E31" s="30">
        <v>10</v>
      </c>
      <c r="F31" s="39">
        <f t="shared" si="1"/>
        <v>61</v>
      </c>
      <c r="G31" s="39">
        <f t="shared" si="7"/>
        <v>71</v>
      </c>
      <c r="H31" s="40">
        <f t="shared" si="8"/>
        <v>63</v>
      </c>
      <c r="I31" s="39">
        <f t="shared" si="4"/>
        <v>73</v>
      </c>
      <c r="J31" s="39">
        <f t="shared" si="9"/>
        <v>2</v>
      </c>
      <c r="K31" s="41">
        <f t="shared" si="6"/>
        <v>0</v>
      </c>
      <c r="M31" s="30">
        <v>16</v>
      </c>
    </row>
    <row r="32" spans="1:13" hidden="1" x14ac:dyDescent="0.3">
      <c r="A32" s="30">
        <v>30</v>
      </c>
      <c r="B32" s="30" t="s">
        <v>120</v>
      </c>
      <c r="C32" s="30">
        <v>18</v>
      </c>
      <c r="D32" s="30">
        <v>19</v>
      </c>
      <c r="E32" s="30">
        <v>0</v>
      </c>
      <c r="F32" s="39">
        <f t="shared" si="1"/>
        <v>71</v>
      </c>
      <c r="G32" s="39">
        <f t="shared" si="7"/>
        <v>71</v>
      </c>
      <c r="H32" s="40">
        <f t="shared" si="8"/>
        <v>73</v>
      </c>
      <c r="I32" s="39">
        <f t="shared" si="4"/>
        <v>73</v>
      </c>
      <c r="J32" s="39" t="str">
        <f t="shared" si="9"/>
        <v>-</v>
      </c>
      <c r="K32" s="41" t="str">
        <f t="shared" si="6"/>
        <v>-</v>
      </c>
      <c r="M32" s="30">
        <v>17</v>
      </c>
    </row>
    <row r="33" spans="1:13" hidden="1" x14ac:dyDescent="0.3">
      <c r="A33" s="30">
        <v>31</v>
      </c>
      <c r="B33" s="30" t="s">
        <v>120</v>
      </c>
      <c r="C33" s="30">
        <v>18</v>
      </c>
      <c r="D33" s="30">
        <v>32</v>
      </c>
      <c r="E33" s="30">
        <v>0</v>
      </c>
      <c r="F33" s="39">
        <f t="shared" si="1"/>
        <v>71</v>
      </c>
      <c r="G33" s="39">
        <f t="shared" si="7"/>
        <v>71</v>
      </c>
      <c r="H33" s="40">
        <f t="shared" si="8"/>
        <v>75</v>
      </c>
      <c r="I33" s="39">
        <f t="shared" si="4"/>
        <v>75</v>
      </c>
      <c r="J33" s="39" t="str">
        <f t="shared" si="9"/>
        <v>-</v>
      </c>
      <c r="K33" s="41" t="str">
        <f t="shared" si="6"/>
        <v>-</v>
      </c>
      <c r="M33" s="30">
        <v>17</v>
      </c>
    </row>
    <row r="34" spans="1:13" ht="28.8" x14ac:dyDescent="0.3">
      <c r="A34" s="30">
        <v>32</v>
      </c>
      <c r="B34" s="32" t="s">
        <v>160</v>
      </c>
      <c r="C34" s="30">
        <v>19</v>
      </c>
      <c r="D34" s="30">
        <v>20</v>
      </c>
      <c r="E34" s="30">
        <v>9</v>
      </c>
      <c r="F34" s="39">
        <f t="shared" si="1"/>
        <v>71</v>
      </c>
      <c r="G34" s="39">
        <f t="shared" si="7"/>
        <v>80</v>
      </c>
      <c r="H34" s="40">
        <f t="shared" si="8"/>
        <v>73</v>
      </c>
      <c r="I34" s="39">
        <f t="shared" si="4"/>
        <v>82</v>
      </c>
      <c r="J34" s="39">
        <f t="shared" si="9"/>
        <v>2</v>
      </c>
      <c r="K34" s="41">
        <f t="shared" si="6"/>
        <v>0</v>
      </c>
      <c r="M34" s="30">
        <v>18</v>
      </c>
    </row>
    <row r="35" spans="1:13" hidden="1" x14ac:dyDescent="0.3">
      <c r="A35" s="30">
        <v>33</v>
      </c>
      <c r="B35" s="30" t="s">
        <v>120</v>
      </c>
      <c r="C35" s="30">
        <v>20</v>
      </c>
      <c r="D35" s="30">
        <v>21</v>
      </c>
      <c r="E35" s="30">
        <v>0</v>
      </c>
      <c r="F35" s="39">
        <f t="shared" si="1"/>
        <v>80</v>
      </c>
      <c r="G35" s="39">
        <f t="shared" si="7"/>
        <v>80</v>
      </c>
      <c r="H35" s="40">
        <f t="shared" si="8"/>
        <v>82</v>
      </c>
      <c r="I35" s="39">
        <f t="shared" si="4"/>
        <v>82</v>
      </c>
      <c r="J35" s="39" t="str">
        <f t="shared" si="9"/>
        <v>-</v>
      </c>
      <c r="K35" s="41" t="str">
        <f t="shared" si="6"/>
        <v>-</v>
      </c>
      <c r="M35" s="30">
        <v>19</v>
      </c>
    </row>
    <row r="36" spans="1:13" hidden="1" x14ac:dyDescent="0.3">
      <c r="A36" s="30">
        <v>34</v>
      </c>
      <c r="B36" s="30" t="s">
        <v>120</v>
      </c>
      <c r="C36" s="30">
        <v>20</v>
      </c>
      <c r="D36" s="30">
        <v>34</v>
      </c>
      <c r="E36" s="30">
        <v>0</v>
      </c>
      <c r="F36" s="39">
        <f t="shared" si="1"/>
        <v>80</v>
      </c>
      <c r="G36" s="39">
        <f t="shared" si="7"/>
        <v>80</v>
      </c>
      <c r="H36" s="40">
        <f t="shared" si="8"/>
        <v>85</v>
      </c>
      <c r="I36" s="39">
        <f t="shared" si="4"/>
        <v>85</v>
      </c>
      <c r="J36" s="39" t="str">
        <f t="shared" si="9"/>
        <v>-</v>
      </c>
      <c r="K36" s="41" t="str">
        <f t="shared" si="6"/>
        <v>-</v>
      </c>
      <c r="M36" s="30">
        <v>19</v>
      </c>
    </row>
    <row r="37" spans="1:13" x14ac:dyDescent="0.3">
      <c r="A37" s="30">
        <v>35</v>
      </c>
      <c r="B37" s="30" t="s">
        <v>161</v>
      </c>
      <c r="C37" s="30">
        <v>21</v>
      </c>
      <c r="D37" s="30">
        <v>22</v>
      </c>
      <c r="E37" s="30">
        <v>12</v>
      </c>
      <c r="F37" s="39">
        <f t="shared" si="1"/>
        <v>82</v>
      </c>
      <c r="G37" s="39">
        <f t="shared" si="7"/>
        <v>94</v>
      </c>
      <c r="H37" s="40">
        <f t="shared" si="8"/>
        <v>82</v>
      </c>
      <c r="I37" s="39">
        <f t="shared" si="4"/>
        <v>94</v>
      </c>
      <c r="J37" s="39">
        <f t="shared" si="9"/>
        <v>0</v>
      </c>
      <c r="K37" s="41">
        <f t="shared" si="6"/>
        <v>0</v>
      </c>
      <c r="M37" s="30">
        <v>20</v>
      </c>
    </row>
    <row r="38" spans="1:13" hidden="1" x14ac:dyDescent="0.3">
      <c r="A38" s="30">
        <v>36</v>
      </c>
      <c r="B38" s="30" t="s">
        <v>120</v>
      </c>
      <c r="C38" s="30">
        <v>22</v>
      </c>
      <c r="D38" s="30">
        <v>23</v>
      </c>
      <c r="E38" s="30">
        <v>0</v>
      </c>
      <c r="F38" s="39">
        <f t="shared" si="1"/>
        <v>94</v>
      </c>
      <c r="G38" s="39">
        <f t="shared" si="7"/>
        <v>94</v>
      </c>
      <c r="H38" s="40">
        <f t="shared" si="8"/>
        <v>102</v>
      </c>
      <c r="I38" s="39">
        <f t="shared" si="4"/>
        <v>102</v>
      </c>
      <c r="J38" s="39" t="str">
        <f t="shared" si="9"/>
        <v>-</v>
      </c>
      <c r="K38" s="41" t="str">
        <f t="shared" si="6"/>
        <v>-</v>
      </c>
      <c r="M38" s="30">
        <v>21</v>
      </c>
    </row>
    <row r="39" spans="1:13" hidden="1" x14ac:dyDescent="0.3">
      <c r="A39" s="30">
        <v>37</v>
      </c>
      <c r="B39" s="30" t="s">
        <v>120</v>
      </c>
      <c r="C39" s="30">
        <v>22</v>
      </c>
      <c r="D39" s="30">
        <v>36</v>
      </c>
      <c r="E39" s="30">
        <v>0</v>
      </c>
      <c r="F39" s="39">
        <f t="shared" si="1"/>
        <v>94</v>
      </c>
      <c r="G39" s="39">
        <f t="shared" si="7"/>
        <v>94</v>
      </c>
      <c r="H39" s="40">
        <f t="shared" si="8"/>
        <v>94</v>
      </c>
      <c r="I39" s="39">
        <f t="shared" si="4"/>
        <v>94</v>
      </c>
      <c r="J39" s="39" t="str">
        <f t="shared" si="9"/>
        <v>-</v>
      </c>
      <c r="K39" s="41" t="str">
        <f t="shared" si="6"/>
        <v>-</v>
      </c>
      <c r="M39" s="30">
        <v>21</v>
      </c>
    </row>
    <row r="40" spans="1:13" ht="43.2" x14ac:dyDescent="0.3">
      <c r="A40" s="30">
        <v>38</v>
      </c>
      <c r="B40" s="32" t="s">
        <v>162</v>
      </c>
      <c r="C40" s="30">
        <v>23</v>
      </c>
      <c r="D40" s="30">
        <v>24</v>
      </c>
      <c r="E40" s="30">
        <v>1</v>
      </c>
      <c r="F40" s="39">
        <f t="shared" si="1"/>
        <v>94</v>
      </c>
      <c r="G40" s="39">
        <f t="shared" si="7"/>
        <v>95</v>
      </c>
      <c r="H40" s="40">
        <f t="shared" si="8"/>
        <v>102</v>
      </c>
      <c r="I40" s="39">
        <f t="shared" si="4"/>
        <v>103</v>
      </c>
      <c r="J40" s="39">
        <f t="shared" si="9"/>
        <v>8</v>
      </c>
      <c r="K40" s="41">
        <f t="shared" si="6"/>
        <v>0</v>
      </c>
      <c r="M40" s="30">
        <v>22</v>
      </c>
    </row>
    <row r="41" spans="1:13" hidden="1" x14ac:dyDescent="0.3">
      <c r="A41" s="30">
        <v>39</v>
      </c>
      <c r="B41" s="30" t="s">
        <v>120</v>
      </c>
      <c r="C41" s="30">
        <v>24</v>
      </c>
      <c r="D41" s="30">
        <v>25</v>
      </c>
      <c r="E41" s="30">
        <v>0</v>
      </c>
      <c r="F41" s="39">
        <f t="shared" si="1"/>
        <v>95</v>
      </c>
      <c r="G41" s="39">
        <f t="shared" si="7"/>
        <v>95</v>
      </c>
      <c r="H41" s="40">
        <f t="shared" si="8"/>
        <v>104</v>
      </c>
      <c r="I41" s="39">
        <f t="shared" si="4"/>
        <v>104</v>
      </c>
      <c r="J41" s="39" t="str">
        <f t="shared" si="9"/>
        <v>-</v>
      </c>
      <c r="K41" s="41" t="str">
        <f t="shared" si="6"/>
        <v>-</v>
      </c>
      <c r="M41" s="30">
        <v>23</v>
      </c>
    </row>
    <row r="42" spans="1:13" hidden="1" x14ac:dyDescent="0.3">
      <c r="A42" s="30">
        <v>40</v>
      </c>
      <c r="B42" s="30" t="s">
        <v>120</v>
      </c>
      <c r="C42" s="30">
        <v>24</v>
      </c>
      <c r="D42" s="30">
        <v>38</v>
      </c>
      <c r="E42" s="30">
        <v>0</v>
      </c>
      <c r="F42" s="39">
        <f t="shared" si="1"/>
        <v>95</v>
      </c>
      <c r="G42" s="39">
        <f t="shared" si="7"/>
        <v>95</v>
      </c>
      <c r="H42" s="40">
        <f t="shared" si="8"/>
        <v>103</v>
      </c>
      <c r="I42" s="39">
        <f t="shared" si="4"/>
        <v>103</v>
      </c>
      <c r="J42" s="39" t="str">
        <f t="shared" si="9"/>
        <v>-</v>
      </c>
      <c r="K42" s="41" t="str">
        <f t="shared" si="6"/>
        <v>-</v>
      </c>
      <c r="M42" s="30">
        <v>23</v>
      </c>
    </row>
    <row r="43" spans="1:13" ht="28.8" x14ac:dyDescent="0.3">
      <c r="A43" s="30">
        <v>41</v>
      </c>
      <c r="B43" s="32" t="s">
        <v>163</v>
      </c>
      <c r="C43" s="30">
        <v>25</v>
      </c>
      <c r="D43" s="30">
        <v>28</v>
      </c>
      <c r="E43" s="30">
        <v>1</v>
      </c>
      <c r="F43" s="39">
        <f t="shared" si="1"/>
        <v>95</v>
      </c>
      <c r="G43" s="39">
        <f t="shared" si="7"/>
        <v>96</v>
      </c>
      <c r="H43" s="40">
        <f t="shared" si="8"/>
        <v>104</v>
      </c>
      <c r="I43" s="39">
        <f t="shared" si="4"/>
        <v>105</v>
      </c>
      <c r="J43" s="39">
        <f t="shared" si="9"/>
        <v>9</v>
      </c>
      <c r="K43" s="41">
        <f t="shared" si="6"/>
        <v>0</v>
      </c>
      <c r="M43" s="30">
        <v>24</v>
      </c>
    </row>
    <row r="44" spans="1:13" hidden="1" x14ac:dyDescent="0.3">
      <c r="A44" s="30">
        <v>42</v>
      </c>
      <c r="B44" s="30" t="s">
        <v>120</v>
      </c>
      <c r="C44" s="30">
        <v>26</v>
      </c>
      <c r="D44" s="30">
        <v>27</v>
      </c>
      <c r="E44" s="30">
        <v>0</v>
      </c>
      <c r="F44" s="39">
        <f t="shared" si="1"/>
        <v>0</v>
      </c>
      <c r="G44" s="39">
        <f t="shared" si="7"/>
        <v>0</v>
      </c>
      <c r="H44" s="40">
        <f t="shared" si="8"/>
        <v>104</v>
      </c>
      <c r="I44" s="39">
        <f t="shared" si="4"/>
        <v>104</v>
      </c>
      <c r="J44" s="39" t="str">
        <f t="shared" si="9"/>
        <v>-</v>
      </c>
      <c r="K44" s="41" t="str">
        <f t="shared" si="6"/>
        <v>-</v>
      </c>
      <c r="M44" s="30">
        <v>25</v>
      </c>
    </row>
    <row r="45" spans="1:13" hidden="1" x14ac:dyDescent="0.3">
      <c r="A45" s="30">
        <v>43</v>
      </c>
      <c r="B45" s="30" t="s">
        <v>120</v>
      </c>
      <c r="C45" s="30">
        <v>26</v>
      </c>
      <c r="D45" s="30">
        <v>40</v>
      </c>
      <c r="E45" s="30">
        <v>0</v>
      </c>
      <c r="F45" s="39">
        <f t="shared" si="1"/>
        <v>0</v>
      </c>
      <c r="G45" s="39">
        <f t="shared" si="7"/>
        <v>0</v>
      </c>
      <c r="H45" s="40">
        <f t="shared" si="8"/>
        <v>104</v>
      </c>
      <c r="I45" s="39">
        <f t="shared" si="4"/>
        <v>104</v>
      </c>
      <c r="J45" s="39" t="str">
        <f t="shared" si="9"/>
        <v>-</v>
      </c>
      <c r="K45" s="41" t="str">
        <f t="shared" si="6"/>
        <v>-</v>
      </c>
      <c r="M45" s="30">
        <v>25</v>
      </c>
    </row>
    <row r="46" spans="1:13" ht="43.2" x14ac:dyDescent="0.3">
      <c r="A46" s="30">
        <v>44</v>
      </c>
      <c r="B46" s="32" t="s">
        <v>165</v>
      </c>
      <c r="C46" s="30">
        <v>27</v>
      </c>
      <c r="D46" s="30">
        <v>28</v>
      </c>
      <c r="E46" s="30">
        <v>1</v>
      </c>
      <c r="F46" s="39">
        <f t="shared" si="1"/>
        <v>85</v>
      </c>
      <c r="G46" s="39">
        <f t="shared" si="7"/>
        <v>86</v>
      </c>
      <c r="H46" s="40">
        <f t="shared" si="8"/>
        <v>104</v>
      </c>
      <c r="I46" s="39">
        <f t="shared" si="4"/>
        <v>105</v>
      </c>
      <c r="J46" s="39">
        <f t="shared" si="9"/>
        <v>19</v>
      </c>
      <c r="K46" s="41">
        <f t="shared" si="6"/>
        <v>10</v>
      </c>
      <c r="M46" s="30">
        <v>26</v>
      </c>
    </row>
    <row r="47" spans="1:13" hidden="1" x14ac:dyDescent="0.3">
      <c r="A47" s="30">
        <v>45</v>
      </c>
      <c r="B47" s="30" t="s">
        <v>166</v>
      </c>
      <c r="C47" s="30">
        <v>28</v>
      </c>
      <c r="D47" s="30">
        <v>42</v>
      </c>
      <c r="E47" s="30">
        <v>0</v>
      </c>
      <c r="F47" s="39">
        <f t="shared" si="1"/>
        <v>96</v>
      </c>
      <c r="G47" s="39">
        <f t="shared" si="7"/>
        <v>96</v>
      </c>
      <c r="H47" s="40">
        <f t="shared" si="8"/>
        <v>105</v>
      </c>
      <c r="I47" s="39">
        <f t="shared" si="4"/>
        <v>105</v>
      </c>
      <c r="J47" s="39" t="str">
        <f t="shared" si="9"/>
        <v>-</v>
      </c>
      <c r="K47" s="41" t="str">
        <f t="shared" si="6"/>
        <v>-</v>
      </c>
      <c r="M47" s="30">
        <v>27</v>
      </c>
    </row>
    <row r="48" spans="1:13" hidden="1" x14ac:dyDescent="0.3">
      <c r="A48" s="30">
        <v>46</v>
      </c>
      <c r="B48" s="30" t="s">
        <v>120</v>
      </c>
      <c r="C48" s="30">
        <v>29</v>
      </c>
      <c r="D48" s="30">
        <v>30</v>
      </c>
      <c r="E48" s="30">
        <v>0</v>
      </c>
      <c r="F48" s="39">
        <f t="shared" si="1"/>
        <v>61</v>
      </c>
      <c r="G48" s="39">
        <f t="shared" si="7"/>
        <v>61</v>
      </c>
      <c r="H48" s="40">
        <f t="shared" si="8"/>
        <v>66</v>
      </c>
      <c r="I48" s="39">
        <f t="shared" si="4"/>
        <v>66</v>
      </c>
      <c r="J48" s="39" t="str">
        <f t="shared" si="9"/>
        <v>-</v>
      </c>
      <c r="K48" s="41" t="str">
        <f t="shared" si="6"/>
        <v>-</v>
      </c>
      <c r="M48" s="30">
        <v>14</v>
      </c>
    </row>
    <row r="49" spans="1:13" x14ac:dyDescent="0.3">
      <c r="A49" s="30">
        <v>47</v>
      </c>
      <c r="B49" s="30" t="s">
        <v>158</v>
      </c>
      <c r="C49" s="30">
        <v>30</v>
      </c>
      <c r="D49" s="30">
        <v>31</v>
      </c>
      <c r="E49" s="30">
        <v>9</v>
      </c>
      <c r="F49" s="39">
        <f t="shared" si="1"/>
        <v>61</v>
      </c>
      <c r="G49" s="39">
        <f t="shared" si="7"/>
        <v>70</v>
      </c>
      <c r="H49" s="40">
        <f t="shared" si="8"/>
        <v>66</v>
      </c>
      <c r="I49" s="39">
        <f t="shared" si="4"/>
        <v>75</v>
      </c>
      <c r="J49" s="39">
        <f t="shared" si="9"/>
        <v>5</v>
      </c>
      <c r="K49" s="41">
        <f t="shared" si="6"/>
        <v>0</v>
      </c>
      <c r="M49" s="30">
        <v>29</v>
      </c>
    </row>
    <row r="50" spans="1:13" hidden="1" x14ac:dyDescent="0.3">
      <c r="A50" s="30">
        <v>48</v>
      </c>
      <c r="B50" s="30" t="s">
        <v>120</v>
      </c>
      <c r="C50" s="30">
        <v>31</v>
      </c>
      <c r="D50" s="30">
        <v>32</v>
      </c>
      <c r="E50" s="30">
        <v>0</v>
      </c>
      <c r="F50" s="39">
        <f t="shared" si="1"/>
        <v>70</v>
      </c>
      <c r="G50" s="39">
        <f t="shared" si="7"/>
        <v>70</v>
      </c>
      <c r="H50" s="40">
        <f t="shared" si="8"/>
        <v>75</v>
      </c>
      <c r="I50" s="39">
        <f t="shared" si="4"/>
        <v>75</v>
      </c>
      <c r="J50" s="39" t="str">
        <f t="shared" si="9"/>
        <v>-</v>
      </c>
      <c r="K50" s="41" t="str">
        <f t="shared" si="6"/>
        <v>-</v>
      </c>
      <c r="M50" s="30">
        <v>30</v>
      </c>
    </row>
    <row r="51" spans="1:13" x14ac:dyDescent="0.3">
      <c r="A51" s="30">
        <v>49</v>
      </c>
      <c r="B51" s="30" t="s">
        <v>137</v>
      </c>
      <c r="C51" s="30">
        <v>32</v>
      </c>
      <c r="D51" s="30">
        <v>33</v>
      </c>
      <c r="E51" s="30">
        <v>10</v>
      </c>
      <c r="F51" s="39">
        <f t="shared" si="1"/>
        <v>71</v>
      </c>
      <c r="G51" s="39">
        <f t="shared" si="7"/>
        <v>81</v>
      </c>
      <c r="H51" s="40">
        <f t="shared" si="8"/>
        <v>75</v>
      </c>
      <c r="I51" s="39">
        <f t="shared" si="4"/>
        <v>85</v>
      </c>
      <c r="J51" s="39">
        <f t="shared" si="9"/>
        <v>4</v>
      </c>
      <c r="K51" s="41">
        <f t="shared" si="6"/>
        <v>0</v>
      </c>
      <c r="M51" s="30">
        <v>31</v>
      </c>
    </row>
    <row r="52" spans="1:13" hidden="1" x14ac:dyDescent="0.3">
      <c r="A52" s="30">
        <v>50</v>
      </c>
      <c r="B52" s="30" t="s">
        <v>120</v>
      </c>
      <c r="C52" s="30">
        <v>33</v>
      </c>
      <c r="D52" s="30">
        <v>34</v>
      </c>
      <c r="E52" s="30">
        <v>0</v>
      </c>
      <c r="F52" s="39">
        <f t="shared" si="1"/>
        <v>81</v>
      </c>
      <c r="G52" s="39">
        <f t="shared" si="7"/>
        <v>81</v>
      </c>
      <c r="H52" s="40">
        <f t="shared" si="8"/>
        <v>85</v>
      </c>
      <c r="I52" s="39">
        <f t="shared" si="4"/>
        <v>85</v>
      </c>
      <c r="J52" s="39" t="str">
        <f t="shared" si="9"/>
        <v>-</v>
      </c>
      <c r="K52" s="41" t="str">
        <f t="shared" si="6"/>
        <v>-</v>
      </c>
      <c r="M52" s="30">
        <v>32</v>
      </c>
    </row>
    <row r="53" spans="1:13" ht="28.8" x14ac:dyDescent="0.3">
      <c r="A53" s="30">
        <v>51</v>
      </c>
      <c r="B53" s="32" t="s">
        <v>160</v>
      </c>
      <c r="C53" s="30">
        <v>34</v>
      </c>
      <c r="D53" s="30">
        <v>35</v>
      </c>
      <c r="E53" s="30">
        <v>9</v>
      </c>
      <c r="F53" s="39">
        <f t="shared" si="1"/>
        <v>81</v>
      </c>
      <c r="G53" s="39">
        <f t="shared" si="7"/>
        <v>90</v>
      </c>
      <c r="H53" s="40">
        <f t="shared" si="8"/>
        <v>85</v>
      </c>
      <c r="I53" s="39">
        <f t="shared" si="4"/>
        <v>94</v>
      </c>
      <c r="J53" s="39">
        <f t="shared" si="9"/>
        <v>4</v>
      </c>
      <c r="K53" s="41">
        <f t="shared" si="6"/>
        <v>0</v>
      </c>
      <c r="M53" s="30">
        <v>33</v>
      </c>
    </row>
    <row r="54" spans="1:13" hidden="1" x14ac:dyDescent="0.3">
      <c r="A54" s="30">
        <v>52</v>
      </c>
      <c r="B54" s="30" t="s">
        <v>120</v>
      </c>
      <c r="C54" s="30">
        <v>35</v>
      </c>
      <c r="D54" s="30">
        <v>36</v>
      </c>
      <c r="E54" s="30">
        <v>0</v>
      </c>
      <c r="F54" s="39">
        <f t="shared" si="1"/>
        <v>90</v>
      </c>
      <c r="G54" s="39">
        <f t="shared" si="7"/>
        <v>90</v>
      </c>
      <c r="H54" s="40">
        <f t="shared" si="8"/>
        <v>94</v>
      </c>
      <c r="I54" s="39">
        <f t="shared" si="4"/>
        <v>94</v>
      </c>
      <c r="J54" s="39" t="str">
        <f t="shared" si="9"/>
        <v>-</v>
      </c>
      <c r="K54" s="41" t="str">
        <f t="shared" si="6"/>
        <v>-</v>
      </c>
      <c r="M54" s="30">
        <v>34</v>
      </c>
    </row>
    <row r="55" spans="1:13" x14ac:dyDescent="0.3">
      <c r="A55" s="30">
        <v>53</v>
      </c>
      <c r="B55" s="30" t="s">
        <v>161</v>
      </c>
      <c r="C55" s="30">
        <v>36</v>
      </c>
      <c r="D55" s="30">
        <v>37</v>
      </c>
      <c r="E55" s="30">
        <v>9</v>
      </c>
      <c r="F55" s="39">
        <f t="shared" si="1"/>
        <v>94</v>
      </c>
      <c r="G55" s="39">
        <f t="shared" si="7"/>
        <v>103</v>
      </c>
      <c r="H55" s="40">
        <f t="shared" si="8"/>
        <v>94</v>
      </c>
      <c r="I55" s="39">
        <f t="shared" si="4"/>
        <v>103</v>
      </c>
      <c r="J55" s="39">
        <f t="shared" si="9"/>
        <v>0</v>
      </c>
      <c r="K55" s="41">
        <f t="shared" si="6"/>
        <v>0</v>
      </c>
      <c r="M55" s="30">
        <v>35</v>
      </c>
    </row>
    <row r="56" spans="1:13" hidden="1" x14ac:dyDescent="0.3">
      <c r="A56" s="30">
        <v>54</v>
      </c>
      <c r="B56" s="30" t="s">
        <v>120</v>
      </c>
      <c r="C56" s="30">
        <v>37</v>
      </c>
      <c r="D56" s="30">
        <v>38</v>
      </c>
      <c r="E56" s="30">
        <v>0</v>
      </c>
      <c r="F56" s="39">
        <f t="shared" si="1"/>
        <v>103</v>
      </c>
      <c r="G56" s="39">
        <f t="shared" si="7"/>
        <v>103</v>
      </c>
      <c r="H56" s="40">
        <f t="shared" si="8"/>
        <v>103</v>
      </c>
      <c r="I56" s="39">
        <f t="shared" si="4"/>
        <v>103</v>
      </c>
      <c r="J56" s="39" t="str">
        <f t="shared" si="9"/>
        <v>-</v>
      </c>
      <c r="K56" s="41" t="str">
        <f t="shared" si="6"/>
        <v>-</v>
      </c>
      <c r="M56" s="30">
        <v>36</v>
      </c>
    </row>
    <row r="57" spans="1:13" ht="43.2" x14ac:dyDescent="0.3">
      <c r="A57" s="30">
        <v>55</v>
      </c>
      <c r="B57" s="32" t="s">
        <v>162</v>
      </c>
      <c r="C57" s="30">
        <v>38</v>
      </c>
      <c r="D57" s="30">
        <v>39</v>
      </c>
      <c r="E57" s="30">
        <v>1</v>
      </c>
      <c r="F57" s="39">
        <f t="shared" si="1"/>
        <v>103</v>
      </c>
      <c r="G57" s="39">
        <f t="shared" si="7"/>
        <v>104</v>
      </c>
      <c r="H57" s="40">
        <f t="shared" si="8"/>
        <v>103</v>
      </c>
      <c r="I57" s="39">
        <f t="shared" si="4"/>
        <v>104</v>
      </c>
      <c r="J57" s="39">
        <f t="shared" si="9"/>
        <v>0</v>
      </c>
      <c r="K57" s="41">
        <f t="shared" si="6"/>
        <v>0</v>
      </c>
      <c r="M57" s="30">
        <v>37</v>
      </c>
    </row>
    <row r="58" spans="1:13" hidden="1" x14ac:dyDescent="0.3">
      <c r="A58" s="30">
        <v>56</v>
      </c>
      <c r="B58" s="30" t="s">
        <v>120</v>
      </c>
      <c r="C58" s="30">
        <v>39</v>
      </c>
      <c r="D58" s="30">
        <v>40</v>
      </c>
      <c r="E58" s="30">
        <v>0</v>
      </c>
      <c r="F58" s="39">
        <f t="shared" si="1"/>
        <v>104</v>
      </c>
      <c r="G58" s="39">
        <f t="shared" si="7"/>
        <v>104</v>
      </c>
      <c r="H58" s="40">
        <f t="shared" si="8"/>
        <v>104</v>
      </c>
      <c r="I58" s="39">
        <f t="shared" si="4"/>
        <v>104</v>
      </c>
      <c r="J58" s="39" t="str">
        <f t="shared" si="9"/>
        <v>-</v>
      </c>
      <c r="K58" s="41" t="str">
        <f t="shared" si="6"/>
        <v>-</v>
      </c>
      <c r="M58" s="30">
        <v>38</v>
      </c>
    </row>
    <row r="59" spans="1:13" ht="28.8" x14ac:dyDescent="0.3">
      <c r="A59" s="30">
        <v>57</v>
      </c>
      <c r="B59" s="32" t="s">
        <v>163</v>
      </c>
      <c r="C59" s="30">
        <v>40</v>
      </c>
      <c r="D59" s="30">
        <v>41</v>
      </c>
      <c r="E59" s="30">
        <v>1</v>
      </c>
      <c r="F59" s="39">
        <f t="shared" si="1"/>
        <v>104</v>
      </c>
      <c r="G59" s="39">
        <f t="shared" si="7"/>
        <v>105</v>
      </c>
      <c r="H59" s="40">
        <f t="shared" si="8"/>
        <v>104</v>
      </c>
      <c r="I59" s="39">
        <f t="shared" si="4"/>
        <v>105</v>
      </c>
      <c r="J59" s="39">
        <f t="shared" si="9"/>
        <v>0</v>
      </c>
      <c r="K59" s="41">
        <f t="shared" si="6"/>
        <v>0</v>
      </c>
      <c r="M59" s="30">
        <v>39</v>
      </c>
    </row>
    <row r="60" spans="1:13" hidden="1" x14ac:dyDescent="0.3">
      <c r="A60" s="30">
        <v>58</v>
      </c>
      <c r="B60" s="30" t="s">
        <v>120</v>
      </c>
      <c r="C60" s="30">
        <v>41</v>
      </c>
      <c r="D60" s="30">
        <v>42</v>
      </c>
      <c r="E60" s="30">
        <v>0</v>
      </c>
      <c r="F60" s="39">
        <f t="shared" si="1"/>
        <v>105</v>
      </c>
      <c r="G60" s="39">
        <f t="shared" si="7"/>
        <v>105</v>
      </c>
      <c r="H60" s="40">
        <f t="shared" si="8"/>
        <v>105</v>
      </c>
      <c r="I60" s="39">
        <f t="shared" si="4"/>
        <v>105</v>
      </c>
      <c r="J60" s="39" t="str">
        <f t="shared" si="9"/>
        <v>-</v>
      </c>
      <c r="K60" s="41" t="str">
        <f t="shared" si="6"/>
        <v>-</v>
      </c>
      <c r="M60" s="30">
        <v>40</v>
      </c>
    </row>
    <row r="61" spans="1:13" ht="43.2" x14ac:dyDescent="0.3">
      <c r="A61" s="30">
        <v>59</v>
      </c>
      <c r="B61" s="32" t="s">
        <v>165</v>
      </c>
      <c r="C61" s="30">
        <v>42</v>
      </c>
      <c r="D61" s="30">
        <v>43</v>
      </c>
      <c r="E61" s="30">
        <v>1</v>
      </c>
      <c r="F61" s="39">
        <f t="shared" si="1"/>
        <v>105</v>
      </c>
      <c r="G61" s="39">
        <f t="shared" si="7"/>
        <v>106</v>
      </c>
      <c r="H61" s="40">
        <f t="shared" si="8"/>
        <v>105</v>
      </c>
      <c r="I61" s="39">
        <f t="shared" si="4"/>
        <v>106</v>
      </c>
      <c r="J61" s="39">
        <f t="shared" si="9"/>
        <v>0</v>
      </c>
      <c r="K61" s="41">
        <f t="shared" si="6"/>
        <v>0</v>
      </c>
      <c r="M61" s="30">
        <v>41</v>
      </c>
    </row>
    <row r="62" spans="1:13" hidden="1" x14ac:dyDescent="0.3">
      <c r="A62" s="30">
        <v>60</v>
      </c>
      <c r="B62" s="32" t="s">
        <v>120</v>
      </c>
      <c r="C62" s="30">
        <v>44</v>
      </c>
      <c r="D62" s="30">
        <v>45</v>
      </c>
      <c r="E62" s="30">
        <v>0</v>
      </c>
      <c r="F62" s="39">
        <f t="shared" si="1"/>
        <v>45</v>
      </c>
      <c r="G62" s="39">
        <f t="shared" si="7"/>
        <v>45</v>
      </c>
      <c r="H62" s="40">
        <f t="shared" si="8"/>
        <v>118</v>
      </c>
      <c r="I62" s="39">
        <f t="shared" si="4"/>
        <v>118</v>
      </c>
      <c r="J62" s="39" t="str">
        <f t="shared" si="9"/>
        <v>-</v>
      </c>
      <c r="K62" s="41" t="str">
        <f t="shared" si="6"/>
        <v>-</v>
      </c>
      <c r="M62" s="30">
        <v>5</v>
      </c>
    </row>
    <row r="63" spans="1:13" ht="33.75" customHeight="1" x14ac:dyDescent="0.3">
      <c r="A63" s="30">
        <v>61</v>
      </c>
      <c r="B63" s="32" t="s">
        <v>167</v>
      </c>
      <c r="C63" s="30">
        <v>43</v>
      </c>
      <c r="D63" s="30">
        <v>45</v>
      </c>
      <c r="E63" s="30">
        <v>12</v>
      </c>
      <c r="F63" s="39">
        <f t="shared" si="1"/>
        <v>106</v>
      </c>
      <c r="G63" s="39">
        <f t="shared" si="7"/>
        <v>118</v>
      </c>
      <c r="H63" s="40">
        <f t="shared" si="8"/>
        <v>106</v>
      </c>
      <c r="I63" s="39">
        <f t="shared" si="4"/>
        <v>118</v>
      </c>
      <c r="J63" s="39">
        <f t="shared" si="9"/>
        <v>0</v>
      </c>
      <c r="K63" s="41">
        <f t="shared" si="6"/>
        <v>0</v>
      </c>
      <c r="M63" s="30">
        <v>42</v>
      </c>
    </row>
    <row r="64" spans="1:13" ht="28.8" x14ac:dyDescent="0.3">
      <c r="A64" s="30">
        <v>62</v>
      </c>
      <c r="B64" s="32" t="s">
        <v>168</v>
      </c>
      <c r="C64" s="30">
        <v>45</v>
      </c>
      <c r="D64" s="30">
        <v>46</v>
      </c>
      <c r="E64" s="30">
        <v>1</v>
      </c>
      <c r="F64" s="39">
        <f t="shared" si="1"/>
        <v>118</v>
      </c>
      <c r="G64" s="39">
        <f t="shared" si="7"/>
        <v>119</v>
      </c>
      <c r="H64" s="40">
        <f t="shared" si="8"/>
        <v>118</v>
      </c>
      <c r="I64" s="39">
        <f t="shared" si="4"/>
        <v>119</v>
      </c>
      <c r="J64" s="39">
        <f t="shared" si="9"/>
        <v>0</v>
      </c>
      <c r="K64" s="41">
        <f t="shared" si="6"/>
        <v>0</v>
      </c>
      <c r="M64" s="30">
        <v>43</v>
      </c>
    </row>
    <row r="65" spans="1:13" ht="28.8" x14ac:dyDescent="0.3">
      <c r="A65" s="30">
        <v>63</v>
      </c>
      <c r="B65" s="32" t="s">
        <v>169</v>
      </c>
      <c r="C65" s="30">
        <v>45</v>
      </c>
      <c r="D65" s="30">
        <v>73</v>
      </c>
      <c r="E65" s="30">
        <v>8</v>
      </c>
      <c r="F65" s="39">
        <f t="shared" si="1"/>
        <v>118</v>
      </c>
      <c r="G65" s="39">
        <f t="shared" si="7"/>
        <v>126</v>
      </c>
      <c r="H65" s="40">
        <f t="shared" si="8"/>
        <v>176</v>
      </c>
      <c r="I65" s="39">
        <f t="shared" si="4"/>
        <v>184</v>
      </c>
      <c r="J65" s="39">
        <f t="shared" si="9"/>
        <v>58</v>
      </c>
      <c r="K65" s="41">
        <f t="shared" si="6"/>
        <v>0</v>
      </c>
      <c r="M65" s="30">
        <v>43</v>
      </c>
    </row>
    <row r="66" spans="1:13" ht="24" x14ac:dyDescent="0.3">
      <c r="A66" s="30">
        <v>64</v>
      </c>
      <c r="B66" s="37" t="s">
        <v>170</v>
      </c>
      <c r="C66" s="30">
        <v>45</v>
      </c>
      <c r="D66" s="30">
        <v>74</v>
      </c>
      <c r="E66" s="30">
        <v>5</v>
      </c>
      <c r="F66" s="39">
        <f t="shared" si="1"/>
        <v>118</v>
      </c>
      <c r="G66" s="39">
        <f t="shared" si="7"/>
        <v>123</v>
      </c>
      <c r="H66" s="40">
        <f t="shared" si="8"/>
        <v>179</v>
      </c>
      <c r="I66" s="39">
        <f t="shared" si="4"/>
        <v>184</v>
      </c>
      <c r="J66" s="39">
        <f t="shared" si="9"/>
        <v>61</v>
      </c>
      <c r="K66" s="41">
        <f t="shared" si="6"/>
        <v>61</v>
      </c>
      <c r="M66" s="30">
        <v>43</v>
      </c>
    </row>
    <row r="67" spans="1:13" ht="57.6" x14ac:dyDescent="0.3">
      <c r="A67" s="30">
        <v>65</v>
      </c>
      <c r="B67" s="32" t="s">
        <v>171</v>
      </c>
      <c r="C67" s="30">
        <v>46</v>
      </c>
      <c r="D67" s="30">
        <v>47</v>
      </c>
      <c r="E67" s="30">
        <v>6</v>
      </c>
      <c r="F67" s="39">
        <f t="shared" si="1"/>
        <v>119</v>
      </c>
      <c r="G67" s="39">
        <f t="shared" si="7"/>
        <v>125</v>
      </c>
      <c r="H67" s="40">
        <f t="shared" si="8"/>
        <v>119</v>
      </c>
      <c r="I67" s="39">
        <f t="shared" si="4"/>
        <v>125</v>
      </c>
      <c r="J67" s="39">
        <f t="shared" si="9"/>
        <v>0</v>
      </c>
      <c r="K67" s="41">
        <f t="shared" si="6"/>
        <v>0</v>
      </c>
      <c r="M67" s="30">
        <v>45</v>
      </c>
    </row>
    <row r="68" spans="1:13" ht="43.2" x14ac:dyDescent="0.3">
      <c r="A68" s="30">
        <v>66</v>
      </c>
      <c r="B68" s="32" t="s">
        <v>172</v>
      </c>
      <c r="C68" s="30">
        <v>46</v>
      </c>
      <c r="D68" s="30">
        <v>52</v>
      </c>
      <c r="E68" s="30">
        <v>1</v>
      </c>
      <c r="F68" s="39">
        <f t="shared" ref="F68:F109" si="10">IF($C68=1,0,_xlfn.MAXIFS($G$3:$G$109,$D$3:$D$109,$C68))</f>
        <v>119</v>
      </c>
      <c r="G68" s="39">
        <f t="shared" si="7"/>
        <v>120</v>
      </c>
      <c r="H68" s="40">
        <f t="shared" si="8"/>
        <v>128</v>
      </c>
      <c r="I68" s="39">
        <f t="shared" ref="I68:I109" si="11">IF($D68=MAX($D$3:$D$109),MAX($G$3:$G$109),_xlfn.MINIFS($H$3:$H$109,$C$3:$C$109,$D68))</f>
        <v>129</v>
      </c>
      <c r="J68" s="39">
        <f t="shared" si="9"/>
        <v>9</v>
      </c>
      <c r="K68" s="41">
        <f t="shared" ref="K68:K109" si="12">IF($E68=0,"-",_xlfn.MAXIFS($G$3:$G$109,$D$3:$D$109,$D68)-($F68+$E68))</f>
        <v>0</v>
      </c>
      <c r="M68" s="30">
        <v>45</v>
      </c>
    </row>
    <row r="69" spans="1:13" ht="28.8" x14ac:dyDescent="0.3">
      <c r="A69" s="30">
        <v>67</v>
      </c>
      <c r="B69" s="32" t="s">
        <v>173</v>
      </c>
      <c r="C69" s="30">
        <v>47</v>
      </c>
      <c r="D69" s="30">
        <v>48</v>
      </c>
      <c r="E69" s="30">
        <v>9</v>
      </c>
      <c r="F69" s="39">
        <f t="shared" si="10"/>
        <v>125</v>
      </c>
      <c r="G69" s="39">
        <f t="shared" si="7"/>
        <v>134</v>
      </c>
      <c r="H69" s="40">
        <f t="shared" si="8"/>
        <v>125</v>
      </c>
      <c r="I69" s="39">
        <f t="shared" si="11"/>
        <v>134</v>
      </c>
      <c r="J69" s="39">
        <f t="shared" si="9"/>
        <v>0</v>
      </c>
      <c r="K69" s="41">
        <f t="shared" si="12"/>
        <v>0</v>
      </c>
      <c r="M69" s="30">
        <v>46</v>
      </c>
    </row>
    <row r="70" spans="1:13" hidden="1" x14ac:dyDescent="0.3">
      <c r="A70" s="30">
        <v>68</v>
      </c>
      <c r="B70" s="32" t="s">
        <v>120</v>
      </c>
      <c r="C70" s="30">
        <v>47</v>
      </c>
      <c r="D70" s="30">
        <v>53</v>
      </c>
      <c r="E70" s="30">
        <v>0</v>
      </c>
      <c r="F70" s="39">
        <f t="shared" si="10"/>
        <v>125</v>
      </c>
      <c r="G70" s="39">
        <f t="shared" si="7"/>
        <v>125</v>
      </c>
      <c r="H70" s="40">
        <f t="shared" si="8"/>
        <v>129</v>
      </c>
      <c r="I70" s="39">
        <f t="shared" si="11"/>
        <v>129</v>
      </c>
      <c r="J70" s="39" t="str">
        <f t="shared" si="9"/>
        <v>-</v>
      </c>
      <c r="K70" s="41" t="str">
        <f t="shared" si="12"/>
        <v>-</v>
      </c>
      <c r="M70" s="30">
        <v>46</v>
      </c>
    </row>
    <row r="71" spans="1:13" ht="28.8" x14ac:dyDescent="0.3">
      <c r="A71" s="30">
        <v>69</v>
      </c>
      <c r="B71" s="32" t="s">
        <v>174</v>
      </c>
      <c r="C71" s="30">
        <v>48</v>
      </c>
      <c r="D71" s="30">
        <v>49</v>
      </c>
      <c r="E71" s="30">
        <v>9</v>
      </c>
      <c r="F71" s="39">
        <f t="shared" si="10"/>
        <v>134</v>
      </c>
      <c r="G71" s="39">
        <f t="shared" si="7"/>
        <v>143</v>
      </c>
      <c r="H71" s="40">
        <f t="shared" si="8"/>
        <v>134</v>
      </c>
      <c r="I71" s="39">
        <f t="shared" si="11"/>
        <v>143</v>
      </c>
      <c r="J71" s="39">
        <f t="shared" si="9"/>
        <v>0</v>
      </c>
      <c r="K71" s="41">
        <f t="shared" si="12"/>
        <v>0</v>
      </c>
      <c r="M71" s="30">
        <v>47</v>
      </c>
    </row>
    <row r="72" spans="1:13" hidden="1" x14ac:dyDescent="0.3">
      <c r="A72" s="30">
        <v>70</v>
      </c>
      <c r="B72" s="32" t="s">
        <v>120</v>
      </c>
      <c r="C72" s="30">
        <v>48</v>
      </c>
      <c r="D72" s="30">
        <v>55</v>
      </c>
      <c r="E72" s="30">
        <v>0</v>
      </c>
      <c r="F72" s="39">
        <f t="shared" si="10"/>
        <v>134</v>
      </c>
      <c r="G72" s="39">
        <f t="shared" si="7"/>
        <v>134</v>
      </c>
      <c r="H72" s="40">
        <f t="shared" si="8"/>
        <v>134</v>
      </c>
      <c r="I72" s="39">
        <f t="shared" si="11"/>
        <v>134</v>
      </c>
      <c r="J72" s="39" t="str">
        <f t="shared" si="9"/>
        <v>-</v>
      </c>
      <c r="K72" s="41" t="str">
        <f t="shared" si="12"/>
        <v>-</v>
      </c>
      <c r="M72" s="30">
        <v>47</v>
      </c>
    </row>
    <row r="73" spans="1:13" ht="28.8" x14ac:dyDescent="0.3">
      <c r="A73" s="30">
        <v>71</v>
      </c>
      <c r="B73" s="32" t="s">
        <v>175</v>
      </c>
      <c r="C73" s="30">
        <v>49</v>
      </c>
      <c r="D73" s="30">
        <v>50</v>
      </c>
      <c r="E73" s="30">
        <v>9</v>
      </c>
      <c r="F73" s="39">
        <f t="shared" si="10"/>
        <v>143</v>
      </c>
      <c r="G73" s="39">
        <f t="shared" si="7"/>
        <v>152</v>
      </c>
      <c r="H73" s="40">
        <f t="shared" si="8"/>
        <v>144</v>
      </c>
      <c r="I73" s="39">
        <f t="shared" si="11"/>
        <v>153</v>
      </c>
      <c r="J73" s="39">
        <f t="shared" si="9"/>
        <v>1</v>
      </c>
      <c r="K73" s="41">
        <f t="shared" si="12"/>
        <v>0</v>
      </c>
      <c r="M73" s="30">
        <v>48</v>
      </c>
    </row>
    <row r="74" spans="1:13" hidden="1" x14ac:dyDescent="0.3">
      <c r="A74" s="30">
        <v>72</v>
      </c>
      <c r="B74" s="32" t="s">
        <v>120</v>
      </c>
      <c r="C74" s="30">
        <v>49</v>
      </c>
      <c r="D74" s="30">
        <v>57</v>
      </c>
      <c r="E74" s="30">
        <v>0</v>
      </c>
      <c r="F74" s="39">
        <f t="shared" si="10"/>
        <v>143</v>
      </c>
      <c r="G74" s="39">
        <f t="shared" si="7"/>
        <v>143</v>
      </c>
      <c r="H74" s="40">
        <f t="shared" si="8"/>
        <v>143</v>
      </c>
      <c r="I74" s="39">
        <f t="shared" si="11"/>
        <v>143</v>
      </c>
      <c r="J74" s="39" t="str">
        <f t="shared" si="9"/>
        <v>-</v>
      </c>
      <c r="K74" s="41" t="str">
        <f t="shared" si="12"/>
        <v>-</v>
      </c>
      <c r="M74" s="30">
        <v>48</v>
      </c>
    </row>
    <row r="75" spans="1:13" x14ac:dyDescent="0.3">
      <c r="A75" s="30">
        <v>73</v>
      </c>
      <c r="B75" s="32" t="s">
        <v>176</v>
      </c>
      <c r="C75" s="30">
        <v>50</v>
      </c>
      <c r="D75" s="30">
        <v>51</v>
      </c>
      <c r="E75" s="30">
        <v>10</v>
      </c>
      <c r="F75" s="39">
        <f t="shared" si="10"/>
        <v>152</v>
      </c>
      <c r="G75" s="39">
        <f t="shared" si="7"/>
        <v>162</v>
      </c>
      <c r="H75" s="40">
        <f t="shared" si="8"/>
        <v>153</v>
      </c>
      <c r="I75" s="39">
        <f t="shared" si="11"/>
        <v>163</v>
      </c>
      <c r="J75" s="39">
        <f t="shared" si="9"/>
        <v>1</v>
      </c>
      <c r="K75" s="41">
        <f t="shared" si="12"/>
        <v>0</v>
      </c>
      <c r="M75" s="30">
        <v>49</v>
      </c>
    </row>
    <row r="76" spans="1:13" hidden="1" x14ac:dyDescent="0.3">
      <c r="A76" s="30">
        <v>74</v>
      </c>
      <c r="B76" s="32" t="s">
        <v>120</v>
      </c>
      <c r="C76" s="30">
        <v>50</v>
      </c>
      <c r="D76" s="30">
        <v>59</v>
      </c>
      <c r="E76" s="30">
        <v>0</v>
      </c>
      <c r="F76" s="39">
        <f t="shared" si="10"/>
        <v>152</v>
      </c>
      <c r="G76" s="39">
        <f t="shared" ref="G76:G109" si="13">F76+E76</f>
        <v>152</v>
      </c>
      <c r="H76" s="40">
        <f t="shared" ref="H76:H109" si="14">I76-E76</f>
        <v>154</v>
      </c>
      <c r="I76" s="39">
        <f t="shared" si="11"/>
        <v>154</v>
      </c>
      <c r="J76" s="39" t="str">
        <f t="shared" ref="J76:J109" si="15">IF(E76=0,"-",I76-G76)</f>
        <v>-</v>
      </c>
      <c r="K76" s="41" t="str">
        <f t="shared" si="12"/>
        <v>-</v>
      </c>
      <c r="M76" s="30">
        <v>49</v>
      </c>
    </row>
    <row r="77" spans="1:13" hidden="1" x14ac:dyDescent="0.3">
      <c r="A77" s="30">
        <v>75</v>
      </c>
      <c r="B77" s="32" t="s">
        <v>120</v>
      </c>
      <c r="C77" s="30">
        <v>51</v>
      </c>
      <c r="D77" s="30">
        <v>61</v>
      </c>
      <c r="E77" s="30">
        <v>0</v>
      </c>
      <c r="F77" s="39">
        <f t="shared" si="10"/>
        <v>162</v>
      </c>
      <c r="G77" s="39">
        <f t="shared" si="13"/>
        <v>162</v>
      </c>
      <c r="H77" s="40">
        <f t="shared" si="14"/>
        <v>163</v>
      </c>
      <c r="I77" s="39">
        <f t="shared" si="11"/>
        <v>163</v>
      </c>
      <c r="J77" s="39" t="str">
        <f t="shared" si="15"/>
        <v>-</v>
      </c>
      <c r="K77" s="41" t="str">
        <f t="shared" si="12"/>
        <v>-</v>
      </c>
      <c r="M77" s="30">
        <v>50</v>
      </c>
    </row>
    <row r="78" spans="1:13" hidden="1" x14ac:dyDescent="0.3">
      <c r="A78" s="30">
        <v>76</v>
      </c>
      <c r="B78" s="32" t="s">
        <v>120</v>
      </c>
      <c r="C78" s="30">
        <v>52</v>
      </c>
      <c r="D78" s="30">
        <v>53</v>
      </c>
      <c r="E78" s="30">
        <v>0</v>
      </c>
      <c r="F78" s="39">
        <f t="shared" si="10"/>
        <v>120</v>
      </c>
      <c r="G78" s="39">
        <f t="shared" si="13"/>
        <v>120</v>
      </c>
      <c r="H78" s="40">
        <f t="shared" si="14"/>
        <v>129</v>
      </c>
      <c r="I78" s="39">
        <f t="shared" si="11"/>
        <v>129</v>
      </c>
      <c r="J78" s="39" t="str">
        <f t="shared" si="15"/>
        <v>-</v>
      </c>
      <c r="K78" s="41" t="str">
        <f t="shared" si="12"/>
        <v>-</v>
      </c>
      <c r="M78" s="30">
        <v>46</v>
      </c>
    </row>
    <row r="79" spans="1:13" ht="43.2" x14ac:dyDescent="0.3">
      <c r="A79" s="30">
        <v>77</v>
      </c>
      <c r="B79" s="32" t="s">
        <v>172</v>
      </c>
      <c r="C79" s="30">
        <v>52</v>
      </c>
      <c r="D79" s="30">
        <v>63</v>
      </c>
      <c r="E79" s="30">
        <v>1</v>
      </c>
      <c r="F79" s="39">
        <f t="shared" si="10"/>
        <v>120</v>
      </c>
      <c r="G79" s="39">
        <f t="shared" si="13"/>
        <v>121</v>
      </c>
      <c r="H79" s="40">
        <f t="shared" si="14"/>
        <v>143</v>
      </c>
      <c r="I79" s="39">
        <f t="shared" si="11"/>
        <v>144</v>
      </c>
      <c r="J79" s="39">
        <f t="shared" si="15"/>
        <v>23</v>
      </c>
      <c r="K79" s="41">
        <f t="shared" si="12"/>
        <v>0</v>
      </c>
      <c r="M79" s="30">
        <v>46</v>
      </c>
    </row>
    <row r="80" spans="1:13" ht="57.6" x14ac:dyDescent="0.3">
      <c r="A80" s="30">
        <v>78</v>
      </c>
      <c r="B80" s="32" t="s">
        <v>177</v>
      </c>
      <c r="C80" s="30">
        <v>53</v>
      </c>
      <c r="D80" s="30">
        <v>54</v>
      </c>
      <c r="E80" s="30">
        <v>5</v>
      </c>
      <c r="F80" s="39">
        <f t="shared" si="10"/>
        <v>125</v>
      </c>
      <c r="G80" s="39">
        <f t="shared" si="13"/>
        <v>130</v>
      </c>
      <c r="H80" s="40">
        <f t="shared" si="14"/>
        <v>129</v>
      </c>
      <c r="I80" s="39">
        <f t="shared" si="11"/>
        <v>134</v>
      </c>
      <c r="J80" s="39">
        <f t="shared" si="15"/>
        <v>4</v>
      </c>
      <c r="K80" s="41">
        <f t="shared" si="12"/>
        <v>0</v>
      </c>
      <c r="M80" s="30">
        <v>52</v>
      </c>
    </row>
    <row r="81" spans="1:13" hidden="1" x14ac:dyDescent="0.3">
      <c r="A81" s="30">
        <v>79</v>
      </c>
      <c r="B81" s="32" t="s">
        <v>120</v>
      </c>
      <c r="C81" s="30">
        <v>54</v>
      </c>
      <c r="D81" s="30">
        <v>55</v>
      </c>
      <c r="E81" s="30">
        <v>0</v>
      </c>
      <c r="F81" s="39">
        <f t="shared" si="10"/>
        <v>130</v>
      </c>
      <c r="G81" s="39">
        <f t="shared" si="13"/>
        <v>130</v>
      </c>
      <c r="H81" s="40">
        <f t="shared" si="14"/>
        <v>134</v>
      </c>
      <c r="I81" s="39">
        <f t="shared" si="11"/>
        <v>134</v>
      </c>
      <c r="J81" s="39" t="str">
        <f t="shared" si="15"/>
        <v>-</v>
      </c>
      <c r="K81" s="41" t="str">
        <f t="shared" si="12"/>
        <v>-</v>
      </c>
      <c r="M81" s="30">
        <v>53</v>
      </c>
    </row>
    <row r="82" spans="1:13" hidden="1" x14ac:dyDescent="0.3">
      <c r="A82" s="30">
        <v>80</v>
      </c>
      <c r="B82" s="32" t="s">
        <v>120</v>
      </c>
      <c r="C82" s="30">
        <v>54</v>
      </c>
      <c r="D82" s="30">
        <v>64</v>
      </c>
      <c r="E82" s="30">
        <v>0</v>
      </c>
      <c r="F82" s="39">
        <f t="shared" si="10"/>
        <v>130</v>
      </c>
      <c r="G82" s="39">
        <f t="shared" si="13"/>
        <v>130</v>
      </c>
      <c r="H82" s="40">
        <f t="shared" si="14"/>
        <v>144</v>
      </c>
      <c r="I82" s="39">
        <f t="shared" si="11"/>
        <v>144</v>
      </c>
      <c r="J82" s="39" t="str">
        <f t="shared" si="15"/>
        <v>-</v>
      </c>
      <c r="K82" s="41" t="str">
        <f t="shared" si="12"/>
        <v>-</v>
      </c>
      <c r="M82" s="30">
        <v>53</v>
      </c>
    </row>
    <row r="83" spans="1:13" ht="28.8" x14ac:dyDescent="0.3">
      <c r="A83" s="30">
        <v>81</v>
      </c>
      <c r="B83" s="32" t="s">
        <v>173</v>
      </c>
      <c r="C83" s="30">
        <v>55</v>
      </c>
      <c r="D83" s="30">
        <v>56</v>
      </c>
      <c r="E83" s="30">
        <v>9</v>
      </c>
      <c r="F83" s="39">
        <f t="shared" si="10"/>
        <v>134</v>
      </c>
      <c r="G83" s="39">
        <f t="shared" si="13"/>
        <v>143</v>
      </c>
      <c r="H83" s="40">
        <f t="shared" si="14"/>
        <v>134</v>
      </c>
      <c r="I83" s="39">
        <f t="shared" si="11"/>
        <v>143</v>
      </c>
      <c r="J83" s="39">
        <f t="shared" si="15"/>
        <v>0</v>
      </c>
      <c r="K83" s="41">
        <f t="shared" si="12"/>
        <v>0</v>
      </c>
      <c r="M83" s="30">
        <v>54</v>
      </c>
    </row>
    <row r="84" spans="1:13" hidden="1" x14ac:dyDescent="0.3">
      <c r="A84" s="30">
        <v>82</v>
      </c>
      <c r="B84" s="32" t="s">
        <v>120</v>
      </c>
      <c r="C84" s="30">
        <v>56</v>
      </c>
      <c r="D84" s="30">
        <v>57</v>
      </c>
      <c r="E84" s="30">
        <v>0</v>
      </c>
      <c r="F84" s="39">
        <f t="shared" si="10"/>
        <v>143</v>
      </c>
      <c r="G84" s="39">
        <f t="shared" si="13"/>
        <v>143</v>
      </c>
      <c r="H84" s="40">
        <f t="shared" si="14"/>
        <v>143</v>
      </c>
      <c r="I84" s="39">
        <f t="shared" si="11"/>
        <v>143</v>
      </c>
      <c r="J84" s="39" t="str">
        <f t="shared" si="15"/>
        <v>-</v>
      </c>
      <c r="K84" s="41" t="str">
        <f t="shared" si="12"/>
        <v>-</v>
      </c>
      <c r="M84" s="30">
        <v>55</v>
      </c>
    </row>
    <row r="85" spans="1:13" hidden="1" x14ac:dyDescent="0.3">
      <c r="A85" s="30">
        <v>83</v>
      </c>
      <c r="B85" s="32" t="s">
        <v>120</v>
      </c>
      <c r="C85" s="30">
        <v>56</v>
      </c>
      <c r="D85" s="30">
        <v>66</v>
      </c>
      <c r="E85" s="30">
        <v>0</v>
      </c>
      <c r="F85" s="39">
        <f t="shared" si="10"/>
        <v>143</v>
      </c>
      <c r="G85" s="39">
        <f t="shared" si="13"/>
        <v>143</v>
      </c>
      <c r="H85" s="40">
        <f t="shared" si="14"/>
        <v>147</v>
      </c>
      <c r="I85" s="39">
        <f t="shared" si="11"/>
        <v>147</v>
      </c>
      <c r="J85" s="39" t="str">
        <f t="shared" si="15"/>
        <v>-</v>
      </c>
      <c r="K85" s="41" t="str">
        <f t="shared" si="12"/>
        <v>-</v>
      </c>
      <c r="M85" s="30">
        <v>55</v>
      </c>
    </row>
    <row r="86" spans="1:13" ht="28.8" x14ac:dyDescent="0.3">
      <c r="A86" s="30">
        <v>84</v>
      </c>
      <c r="B86" s="32" t="s">
        <v>174</v>
      </c>
      <c r="C86" s="30">
        <v>57</v>
      </c>
      <c r="D86" s="30">
        <v>58</v>
      </c>
      <c r="E86" s="30">
        <v>11</v>
      </c>
      <c r="F86" s="39">
        <f t="shared" si="10"/>
        <v>143</v>
      </c>
      <c r="G86" s="39">
        <f t="shared" si="13"/>
        <v>154</v>
      </c>
      <c r="H86" s="40">
        <f t="shared" si="14"/>
        <v>143</v>
      </c>
      <c r="I86" s="39">
        <f t="shared" si="11"/>
        <v>154</v>
      </c>
      <c r="J86" s="39">
        <f t="shared" si="15"/>
        <v>0</v>
      </c>
      <c r="K86" s="41">
        <f t="shared" si="12"/>
        <v>0</v>
      </c>
      <c r="M86" s="30">
        <v>56</v>
      </c>
    </row>
    <row r="87" spans="1:13" hidden="1" x14ac:dyDescent="0.3">
      <c r="A87" s="30">
        <v>85</v>
      </c>
      <c r="B87" s="32" t="s">
        <v>120</v>
      </c>
      <c r="C87" s="30">
        <v>58</v>
      </c>
      <c r="D87" s="30">
        <v>59</v>
      </c>
      <c r="E87" s="30">
        <v>0</v>
      </c>
      <c r="F87" s="39">
        <f t="shared" si="10"/>
        <v>154</v>
      </c>
      <c r="G87" s="39">
        <f t="shared" si="13"/>
        <v>154</v>
      </c>
      <c r="H87" s="40">
        <f t="shared" si="14"/>
        <v>154</v>
      </c>
      <c r="I87" s="39">
        <f t="shared" si="11"/>
        <v>154</v>
      </c>
      <c r="J87" s="39" t="str">
        <f t="shared" si="15"/>
        <v>-</v>
      </c>
      <c r="K87" s="41" t="str">
        <f t="shared" si="12"/>
        <v>-</v>
      </c>
      <c r="M87" s="30">
        <v>56</v>
      </c>
    </row>
    <row r="88" spans="1:13" hidden="1" x14ac:dyDescent="0.3">
      <c r="A88" s="30">
        <v>86</v>
      </c>
      <c r="B88" s="32" t="s">
        <v>120</v>
      </c>
      <c r="C88" s="30">
        <v>58</v>
      </c>
      <c r="D88" s="30">
        <v>68</v>
      </c>
      <c r="E88" s="30">
        <v>0</v>
      </c>
      <c r="F88" s="39">
        <f t="shared" si="10"/>
        <v>154</v>
      </c>
      <c r="G88" s="39">
        <f t="shared" si="13"/>
        <v>154</v>
      </c>
      <c r="H88" s="40">
        <f t="shared" si="14"/>
        <v>155</v>
      </c>
      <c r="I88" s="39">
        <f t="shared" si="11"/>
        <v>155</v>
      </c>
      <c r="J88" s="39" t="str">
        <f t="shared" si="15"/>
        <v>-</v>
      </c>
      <c r="K88" s="41" t="str">
        <f t="shared" si="12"/>
        <v>-</v>
      </c>
      <c r="M88" s="30">
        <v>57</v>
      </c>
    </row>
    <row r="89" spans="1:13" ht="57.6" x14ac:dyDescent="0.3">
      <c r="A89" s="30">
        <v>87</v>
      </c>
      <c r="B89" s="32" t="s">
        <v>178</v>
      </c>
      <c r="C89" s="30">
        <v>59</v>
      </c>
      <c r="D89" s="30">
        <v>60</v>
      </c>
      <c r="E89" s="30">
        <v>9</v>
      </c>
      <c r="F89" s="39">
        <f t="shared" si="10"/>
        <v>154</v>
      </c>
      <c r="G89" s="39">
        <f t="shared" si="13"/>
        <v>163</v>
      </c>
      <c r="H89" s="40">
        <f t="shared" si="14"/>
        <v>154</v>
      </c>
      <c r="I89" s="39">
        <f t="shared" si="11"/>
        <v>163</v>
      </c>
      <c r="J89" s="39">
        <f t="shared" si="15"/>
        <v>0</v>
      </c>
      <c r="K89" s="41">
        <f t="shared" si="12"/>
        <v>0</v>
      </c>
      <c r="M89" s="30">
        <v>58</v>
      </c>
    </row>
    <row r="90" spans="1:13" hidden="1" x14ac:dyDescent="0.3">
      <c r="A90" s="30">
        <v>88</v>
      </c>
      <c r="B90" s="32" t="s">
        <v>120</v>
      </c>
      <c r="C90" s="30">
        <v>60</v>
      </c>
      <c r="D90" s="30">
        <v>61</v>
      </c>
      <c r="E90" s="30">
        <v>0</v>
      </c>
      <c r="F90" s="39">
        <f t="shared" si="10"/>
        <v>163</v>
      </c>
      <c r="G90" s="39">
        <f t="shared" si="13"/>
        <v>163</v>
      </c>
      <c r="H90" s="40">
        <f t="shared" si="14"/>
        <v>163</v>
      </c>
      <c r="I90" s="39">
        <f t="shared" si="11"/>
        <v>163</v>
      </c>
      <c r="J90" s="39" t="str">
        <f t="shared" si="15"/>
        <v>-</v>
      </c>
      <c r="K90" s="41" t="str">
        <f t="shared" si="12"/>
        <v>-</v>
      </c>
      <c r="L90" t="s">
        <v>179</v>
      </c>
      <c r="M90" s="30">
        <v>59</v>
      </c>
    </row>
    <row r="91" spans="1:13" hidden="1" x14ac:dyDescent="0.3">
      <c r="A91" s="30">
        <v>89</v>
      </c>
      <c r="B91" s="32" t="s">
        <v>120</v>
      </c>
      <c r="C91" s="30">
        <v>60</v>
      </c>
      <c r="D91" s="30">
        <v>70</v>
      </c>
      <c r="E91" s="30">
        <v>0</v>
      </c>
      <c r="F91" s="39">
        <f t="shared" si="10"/>
        <v>163</v>
      </c>
      <c r="G91" s="39">
        <f t="shared" si="13"/>
        <v>163</v>
      </c>
      <c r="H91" s="40">
        <f t="shared" si="14"/>
        <v>164</v>
      </c>
      <c r="I91" s="39">
        <f t="shared" si="11"/>
        <v>164</v>
      </c>
      <c r="J91" s="39" t="str">
        <f t="shared" si="15"/>
        <v>-</v>
      </c>
      <c r="K91" s="41" t="str">
        <f t="shared" si="12"/>
        <v>-</v>
      </c>
      <c r="M91" s="30">
        <v>59</v>
      </c>
    </row>
    <row r="92" spans="1:13" x14ac:dyDescent="0.3">
      <c r="A92" s="30">
        <v>90</v>
      </c>
      <c r="B92" s="38" t="s">
        <v>176</v>
      </c>
      <c r="C92" s="30">
        <v>61</v>
      </c>
      <c r="D92" s="30">
        <v>62</v>
      </c>
      <c r="E92" s="30">
        <v>10</v>
      </c>
      <c r="F92" s="39">
        <f t="shared" si="10"/>
        <v>163</v>
      </c>
      <c r="G92" s="39">
        <f t="shared" si="13"/>
        <v>173</v>
      </c>
      <c r="H92" s="40">
        <f t="shared" si="14"/>
        <v>163</v>
      </c>
      <c r="I92" s="39">
        <f t="shared" si="11"/>
        <v>173</v>
      </c>
      <c r="J92" s="39">
        <f t="shared" si="15"/>
        <v>0</v>
      </c>
      <c r="K92" s="41">
        <f t="shared" si="12"/>
        <v>0</v>
      </c>
      <c r="M92" s="30">
        <v>60</v>
      </c>
    </row>
    <row r="93" spans="1:13" hidden="1" x14ac:dyDescent="0.3">
      <c r="A93" s="30">
        <v>91</v>
      </c>
      <c r="B93" s="32" t="s">
        <v>120</v>
      </c>
      <c r="C93" s="30">
        <v>62</v>
      </c>
      <c r="D93" s="30">
        <v>72</v>
      </c>
      <c r="E93" s="30">
        <v>0</v>
      </c>
      <c r="F93" s="39">
        <f t="shared" si="10"/>
        <v>173</v>
      </c>
      <c r="G93" s="39">
        <f t="shared" si="13"/>
        <v>173</v>
      </c>
      <c r="H93" s="40">
        <f t="shared" si="14"/>
        <v>173</v>
      </c>
      <c r="I93" s="39">
        <f t="shared" si="11"/>
        <v>173</v>
      </c>
      <c r="J93" s="39" t="str">
        <f t="shared" si="15"/>
        <v>-</v>
      </c>
      <c r="K93" s="41" t="str">
        <f t="shared" si="12"/>
        <v>-</v>
      </c>
      <c r="M93" s="30">
        <v>61</v>
      </c>
    </row>
    <row r="94" spans="1:13" hidden="1" x14ac:dyDescent="0.3">
      <c r="A94" s="30">
        <v>92</v>
      </c>
      <c r="B94" s="32" t="s">
        <v>120</v>
      </c>
      <c r="C94" s="30">
        <v>63</v>
      </c>
      <c r="D94" s="30">
        <v>64</v>
      </c>
      <c r="E94" s="30">
        <v>0</v>
      </c>
      <c r="F94" s="39">
        <f t="shared" si="10"/>
        <v>121</v>
      </c>
      <c r="G94" s="39">
        <f t="shared" si="13"/>
        <v>121</v>
      </c>
      <c r="H94" s="40">
        <f t="shared" si="14"/>
        <v>144</v>
      </c>
      <c r="I94" s="39">
        <f t="shared" si="11"/>
        <v>144</v>
      </c>
      <c r="J94" s="39" t="str">
        <f t="shared" si="15"/>
        <v>-</v>
      </c>
      <c r="K94" s="41" t="str">
        <f t="shared" si="12"/>
        <v>-</v>
      </c>
      <c r="M94" s="30">
        <v>52</v>
      </c>
    </row>
    <row r="95" spans="1:13" ht="57.6" x14ac:dyDescent="0.3">
      <c r="A95" s="30">
        <v>93</v>
      </c>
      <c r="B95" s="32" t="s">
        <v>177</v>
      </c>
      <c r="C95" s="30">
        <v>64</v>
      </c>
      <c r="D95" s="30">
        <v>65</v>
      </c>
      <c r="E95" s="30">
        <v>3</v>
      </c>
      <c r="F95" s="39">
        <f t="shared" si="10"/>
        <v>130</v>
      </c>
      <c r="G95" s="39">
        <f t="shared" si="13"/>
        <v>133</v>
      </c>
      <c r="H95" s="40">
        <f t="shared" si="14"/>
        <v>144</v>
      </c>
      <c r="I95" s="39">
        <f t="shared" si="11"/>
        <v>147</v>
      </c>
      <c r="J95" s="39">
        <f t="shared" si="15"/>
        <v>14</v>
      </c>
      <c r="K95" s="41">
        <f t="shared" si="12"/>
        <v>0</v>
      </c>
      <c r="M95" s="30">
        <v>54.63</v>
      </c>
    </row>
    <row r="96" spans="1:13" hidden="1" x14ac:dyDescent="0.3">
      <c r="A96" s="30">
        <v>94</v>
      </c>
      <c r="B96" s="32" t="s">
        <v>120</v>
      </c>
      <c r="C96" s="30">
        <v>65</v>
      </c>
      <c r="D96" s="30">
        <v>66</v>
      </c>
      <c r="E96" s="30">
        <v>0</v>
      </c>
      <c r="F96" s="39">
        <f t="shared" si="10"/>
        <v>133</v>
      </c>
      <c r="G96" s="39">
        <f t="shared" si="13"/>
        <v>133</v>
      </c>
      <c r="H96" s="40">
        <f t="shared" si="14"/>
        <v>147</v>
      </c>
      <c r="I96" s="39">
        <f t="shared" si="11"/>
        <v>147</v>
      </c>
      <c r="J96" s="39" t="str">
        <f t="shared" si="15"/>
        <v>-</v>
      </c>
      <c r="K96" s="41" t="str">
        <f t="shared" si="12"/>
        <v>-</v>
      </c>
      <c r="M96" s="30">
        <v>64</v>
      </c>
    </row>
    <row r="97" spans="1:13" ht="28.8" x14ac:dyDescent="0.3">
      <c r="A97" s="30">
        <v>95</v>
      </c>
      <c r="B97" s="32" t="s">
        <v>173</v>
      </c>
      <c r="C97" s="30">
        <v>66</v>
      </c>
      <c r="D97" s="30">
        <v>67</v>
      </c>
      <c r="E97" s="30">
        <v>8</v>
      </c>
      <c r="F97" s="39">
        <f t="shared" si="10"/>
        <v>143</v>
      </c>
      <c r="G97" s="39">
        <f t="shared" si="13"/>
        <v>151</v>
      </c>
      <c r="H97" s="40">
        <f t="shared" si="14"/>
        <v>147</v>
      </c>
      <c r="I97" s="39">
        <f t="shared" si="11"/>
        <v>155</v>
      </c>
      <c r="J97" s="39">
        <f t="shared" si="15"/>
        <v>4</v>
      </c>
      <c r="K97" s="41">
        <f t="shared" si="12"/>
        <v>0</v>
      </c>
      <c r="M97" s="30">
        <v>56.65</v>
      </c>
    </row>
    <row r="98" spans="1:13" hidden="1" x14ac:dyDescent="0.3">
      <c r="A98" s="30">
        <v>96</v>
      </c>
      <c r="B98" s="32" t="s">
        <v>120</v>
      </c>
      <c r="C98" s="30">
        <v>67</v>
      </c>
      <c r="D98" s="30">
        <v>68</v>
      </c>
      <c r="E98" s="30">
        <v>0</v>
      </c>
      <c r="F98" s="39">
        <f t="shared" si="10"/>
        <v>151</v>
      </c>
      <c r="G98" s="39">
        <f t="shared" si="13"/>
        <v>151</v>
      </c>
      <c r="H98" s="40">
        <f t="shared" si="14"/>
        <v>155</v>
      </c>
      <c r="I98" s="39">
        <f t="shared" si="11"/>
        <v>155</v>
      </c>
      <c r="J98" s="39" t="str">
        <f t="shared" si="15"/>
        <v>-</v>
      </c>
      <c r="K98" s="41" t="str">
        <f t="shared" si="12"/>
        <v>-</v>
      </c>
      <c r="M98" s="30">
        <v>66</v>
      </c>
    </row>
    <row r="99" spans="1:13" ht="28.8" x14ac:dyDescent="0.3">
      <c r="A99" s="30">
        <v>97</v>
      </c>
      <c r="B99" s="32" t="s">
        <v>174</v>
      </c>
      <c r="C99" s="30">
        <v>68</v>
      </c>
      <c r="D99" s="30">
        <v>69</v>
      </c>
      <c r="E99" s="30">
        <v>9</v>
      </c>
      <c r="F99" s="39">
        <f t="shared" si="10"/>
        <v>154</v>
      </c>
      <c r="G99" s="39">
        <f t="shared" si="13"/>
        <v>163</v>
      </c>
      <c r="H99" s="40">
        <f t="shared" si="14"/>
        <v>155</v>
      </c>
      <c r="I99" s="39">
        <f t="shared" si="11"/>
        <v>164</v>
      </c>
      <c r="J99" s="39">
        <f t="shared" si="15"/>
        <v>1</v>
      </c>
      <c r="K99" s="41">
        <f t="shared" si="12"/>
        <v>0</v>
      </c>
      <c r="M99" s="30">
        <v>58.67</v>
      </c>
    </row>
    <row r="100" spans="1:13" hidden="1" x14ac:dyDescent="0.3">
      <c r="A100" s="30">
        <v>98</v>
      </c>
      <c r="B100" s="32" t="s">
        <v>120</v>
      </c>
      <c r="C100" s="30">
        <v>69</v>
      </c>
      <c r="D100" s="30">
        <v>70</v>
      </c>
      <c r="E100" s="30">
        <v>0</v>
      </c>
      <c r="F100" s="39">
        <f t="shared" si="10"/>
        <v>163</v>
      </c>
      <c r="G100" s="39">
        <f t="shared" si="13"/>
        <v>163</v>
      </c>
      <c r="H100" s="40">
        <f t="shared" si="14"/>
        <v>164</v>
      </c>
      <c r="I100" s="39">
        <f t="shared" si="11"/>
        <v>164</v>
      </c>
      <c r="J100" s="39" t="str">
        <f t="shared" si="15"/>
        <v>-</v>
      </c>
      <c r="K100" s="41" t="str">
        <f t="shared" si="12"/>
        <v>-</v>
      </c>
      <c r="M100" s="30">
        <v>68</v>
      </c>
    </row>
    <row r="101" spans="1:13" ht="57.6" x14ac:dyDescent="0.3">
      <c r="A101" s="30">
        <v>99</v>
      </c>
      <c r="B101" s="32" t="s">
        <v>178</v>
      </c>
      <c r="C101" s="30">
        <v>70</v>
      </c>
      <c r="D101" s="30">
        <v>71</v>
      </c>
      <c r="E101" s="30">
        <v>9</v>
      </c>
      <c r="F101" s="39">
        <f t="shared" si="10"/>
        <v>163</v>
      </c>
      <c r="G101" s="39">
        <f t="shared" si="13"/>
        <v>172</v>
      </c>
      <c r="H101" s="40">
        <f t="shared" si="14"/>
        <v>164</v>
      </c>
      <c r="I101" s="39">
        <f t="shared" si="11"/>
        <v>173</v>
      </c>
      <c r="J101" s="39">
        <f t="shared" si="15"/>
        <v>1</v>
      </c>
      <c r="K101" s="41">
        <f t="shared" si="12"/>
        <v>0</v>
      </c>
      <c r="M101" s="30">
        <v>60.69</v>
      </c>
    </row>
    <row r="102" spans="1:13" hidden="1" x14ac:dyDescent="0.3">
      <c r="A102" s="30">
        <v>100</v>
      </c>
      <c r="B102" s="32" t="s">
        <v>120</v>
      </c>
      <c r="C102" s="30">
        <v>71</v>
      </c>
      <c r="D102" s="30">
        <v>72</v>
      </c>
      <c r="E102" s="30">
        <v>0</v>
      </c>
      <c r="F102" s="39">
        <f t="shared" si="10"/>
        <v>172</v>
      </c>
      <c r="G102" s="39">
        <f t="shared" si="13"/>
        <v>172</v>
      </c>
      <c r="H102" s="40">
        <f t="shared" si="14"/>
        <v>173</v>
      </c>
      <c r="I102" s="39">
        <f t="shared" si="11"/>
        <v>173</v>
      </c>
      <c r="J102" s="39" t="str">
        <f t="shared" si="15"/>
        <v>-</v>
      </c>
      <c r="K102" s="41" t="str">
        <f t="shared" si="12"/>
        <v>-</v>
      </c>
      <c r="M102" s="30">
        <v>70</v>
      </c>
    </row>
    <row r="103" spans="1:13" x14ac:dyDescent="0.3">
      <c r="A103" s="30">
        <v>101</v>
      </c>
      <c r="B103" s="38" t="s">
        <v>176</v>
      </c>
      <c r="C103" s="30">
        <v>72</v>
      </c>
      <c r="D103" s="30">
        <v>74</v>
      </c>
      <c r="E103" s="30">
        <v>11</v>
      </c>
      <c r="F103" s="39">
        <f t="shared" si="10"/>
        <v>173</v>
      </c>
      <c r="G103" s="39">
        <f t="shared" si="13"/>
        <v>184</v>
      </c>
      <c r="H103" s="40">
        <f t="shared" si="14"/>
        <v>173</v>
      </c>
      <c r="I103" s="39">
        <f t="shared" si="11"/>
        <v>184</v>
      </c>
      <c r="J103" s="39">
        <f t="shared" si="15"/>
        <v>0</v>
      </c>
      <c r="K103" s="41">
        <f t="shared" si="12"/>
        <v>0</v>
      </c>
      <c r="M103" s="30">
        <v>62.71</v>
      </c>
    </row>
    <row r="104" spans="1:13" hidden="1" x14ac:dyDescent="0.3">
      <c r="A104" s="30">
        <v>102</v>
      </c>
      <c r="B104" s="32" t="s">
        <v>120</v>
      </c>
      <c r="C104" s="30">
        <v>73</v>
      </c>
      <c r="D104" s="30">
        <v>74</v>
      </c>
      <c r="E104" s="30">
        <v>0</v>
      </c>
      <c r="F104" s="39">
        <f t="shared" si="10"/>
        <v>126</v>
      </c>
      <c r="G104" s="39">
        <f t="shared" si="13"/>
        <v>126</v>
      </c>
      <c r="H104" s="40">
        <f t="shared" si="14"/>
        <v>184</v>
      </c>
      <c r="I104" s="39">
        <f t="shared" si="11"/>
        <v>184</v>
      </c>
      <c r="J104" s="39" t="str">
        <f t="shared" si="15"/>
        <v>-</v>
      </c>
      <c r="K104" s="41" t="str">
        <f t="shared" si="12"/>
        <v>-</v>
      </c>
      <c r="M104" s="30">
        <v>45</v>
      </c>
    </row>
    <row r="105" spans="1:13" x14ac:dyDescent="0.3">
      <c r="A105" s="30">
        <v>103</v>
      </c>
      <c r="B105" s="38" t="s">
        <v>128</v>
      </c>
      <c r="C105" s="30">
        <v>74</v>
      </c>
      <c r="D105" s="30">
        <v>75</v>
      </c>
      <c r="E105" s="30">
        <v>11</v>
      </c>
      <c r="F105" s="39">
        <f t="shared" si="10"/>
        <v>184</v>
      </c>
      <c r="G105" s="39">
        <f t="shared" si="13"/>
        <v>195</v>
      </c>
      <c r="H105" s="40">
        <f t="shared" si="14"/>
        <v>184</v>
      </c>
      <c r="I105" s="39">
        <f t="shared" si="11"/>
        <v>195</v>
      </c>
      <c r="J105" s="39">
        <f t="shared" si="15"/>
        <v>0</v>
      </c>
      <c r="K105" s="41">
        <f t="shared" si="12"/>
        <v>0</v>
      </c>
      <c r="M105" s="30" t="s">
        <v>180</v>
      </c>
    </row>
    <row r="106" spans="1:13" x14ac:dyDescent="0.3">
      <c r="A106" s="30">
        <v>104</v>
      </c>
      <c r="B106" s="38" t="s">
        <v>126</v>
      </c>
      <c r="C106" s="30">
        <v>75</v>
      </c>
      <c r="D106" s="30">
        <v>76</v>
      </c>
      <c r="E106" s="30">
        <v>2</v>
      </c>
      <c r="F106" s="39">
        <f t="shared" si="10"/>
        <v>195</v>
      </c>
      <c r="G106" s="39">
        <f t="shared" si="13"/>
        <v>197</v>
      </c>
      <c r="H106" s="40">
        <f t="shared" si="14"/>
        <v>195</v>
      </c>
      <c r="I106" s="39">
        <f t="shared" si="11"/>
        <v>197</v>
      </c>
      <c r="J106" s="39">
        <f t="shared" si="15"/>
        <v>0</v>
      </c>
      <c r="K106" s="41">
        <f t="shared" si="12"/>
        <v>0</v>
      </c>
      <c r="M106" s="30">
        <v>74</v>
      </c>
    </row>
    <row r="107" spans="1:13" x14ac:dyDescent="0.3">
      <c r="A107" s="30">
        <v>105</v>
      </c>
      <c r="B107" s="38" t="s">
        <v>181</v>
      </c>
      <c r="C107" s="30">
        <v>76</v>
      </c>
      <c r="D107" s="30">
        <v>77</v>
      </c>
      <c r="E107" s="30">
        <v>6</v>
      </c>
      <c r="F107" s="39">
        <f t="shared" si="10"/>
        <v>197</v>
      </c>
      <c r="G107" s="39">
        <f t="shared" si="13"/>
        <v>203</v>
      </c>
      <c r="H107" s="40">
        <f t="shared" si="14"/>
        <v>197</v>
      </c>
      <c r="I107" s="39">
        <f t="shared" si="11"/>
        <v>203</v>
      </c>
      <c r="J107" s="39">
        <f t="shared" si="15"/>
        <v>0</v>
      </c>
      <c r="K107" s="41">
        <f t="shared" si="12"/>
        <v>0</v>
      </c>
      <c r="M107" s="30">
        <v>75</v>
      </c>
    </row>
    <row r="108" spans="1:13" ht="28.8" x14ac:dyDescent="0.3">
      <c r="A108" s="30">
        <v>106</v>
      </c>
      <c r="B108" s="32" t="s">
        <v>182</v>
      </c>
      <c r="C108" s="30">
        <v>77</v>
      </c>
      <c r="D108" s="30">
        <v>78</v>
      </c>
      <c r="E108" s="30">
        <v>5</v>
      </c>
      <c r="F108" s="39">
        <f t="shared" si="10"/>
        <v>203</v>
      </c>
      <c r="G108" s="39">
        <f t="shared" si="13"/>
        <v>208</v>
      </c>
      <c r="H108" s="40">
        <f t="shared" si="14"/>
        <v>203</v>
      </c>
      <c r="I108" s="39">
        <f t="shared" si="11"/>
        <v>208</v>
      </c>
      <c r="J108" s="39">
        <f t="shared" si="15"/>
        <v>0</v>
      </c>
      <c r="K108" s="41">
        <f t="shared" si="12"/>
        <v>0</v>
      </c>
      <c r="M108" s="30">
        <v>76</v>
      </c>
    </row>
    <row r="109" spans="1:13" x14ac:dyDescent="0.3">
      <c r="A109" s="30">
        <v>107</v>
      </c>
      <c r="B109" s="38" t="s">
        <v>138</v>
      </c>
      <c r="C109" s="30">
        <v>78</v>
      </c>
      <c r="D109" s="30">
        <v>79</v>
      </c>
      <c r="E109" s="30">
        <v>1</v>
      </c>
      <c r="F109" s="39">
        <f t="shared" si="10"/>
        <v>208</v>
      </c>
      <c r="G109" s="39">
        <f t="shared" si="13"/>
        <v>209</v>
      </c>
      <c r="H109" s="40">
        <f t="shared" si="14"/>
        <v>208</v>
      </c>
      <c r="I109" s="39">
        <f t="shared" si="11"/>
        <v>209</v>
      </c>
      <c r="J109" s="39">
        <f t="shared" si="15"/>
        <v>0</v>
      </c>
      <c r="K109" s="41">
        <f t="shared" si="12"/>
        <v>0</v>
      </c>
      <c r="M109" s="30">
        <v>2.77</v>
      </c>
    </row>
  </sheetData>
  <autoFilter ref="A1:M109" xr:uid="{00000000-0001-0000-0100-000000000000}">
    <filterColumn colId="1">
      <filters blank="1">
        <filter val="Ввод в эксплуатацию"/>
        <filter val="Дороги, тротуары"/>
        <filter val="Кладка наружных_x000a_стен"/>
        <filter val="Кладка перегородок"/>
        <filter val="Монтаж оборудования"/>
        <filter val="Озеленение"/>
        <filter val="Остекление оконным_x000a_стеклом"/>
        <filter val="Остекление_x000a_ оконным_x000a_стеклом"/>
        <filter val="Подготовительные _x000a_работы"/>
        <filter val="Прочие работы"/>
        <filter val="Пусконаладочные_x000a_ работы"/>
        <filter val="Разработка_x000a_грунта"/>
        <filter val="Сантехнические работы (Стадия 1)"/>
        <filter val="Сантехнические работы (Стадия 2)"/>
        <filter val="Укладка блоков и плит_x000a_ ленточных фундаментов"/>
        <filter val="Укладка плит покрытий"/>
        <filter val="Укладка плит_x000a_ перекрытий"/>
        <filter val="Укладка плит_x000a_перекрытий"/>
        <filter val="Укладка ригелей"/>
        <filter val="Укладка фундаментов _x000a_под колонны"/>
        <filter val="Улучшенная штукатурка"/>
        <filter val="Установка балок  для_x000a_опирания лестничных_x000a_площадок"/>
        <filter val="Установка блоков из_x000a_ПВХ в наружных и внутренних_x000a_дверных проемах"/>
        <filter val="Установка блоков из_x000a_ПВХ в наружных_x000a_ и внутренних_x000a_дверных проемах"/>
        <filter val="Установка лестничных_x000a_маршей"/>
        <filter val="Установка лестничных_x000a_площадок"/>
        <filter val="Установка_x000a_ лестничных_x000a_маршей"/>
        <filter val="Устройство покрытий_x000a_на цементном растворе"/>
        <filter val="Устройство покрытий_x000a_поливинилацетатных"/>
        <filter val="Устройство полов _x000a_бетонных"/>
        <filter val="Устройство_x000a_Кровли"/>
        <filter val="Устройство_x000a_покрытий_x000a_на цементном_x000a_ растворе"/>
        <filter val="Электромонтажные работы (Стадия 1)"/>
        <filter val="Электромонтажные работы (Стадия 2)"/>
      </filters>
    </filterColumn>
    <filterColumn colId="5" showButton="0"/>
    <filterColumn colId="6" showButton="0"/>
    <filterColumn colId="7" showButton="0"/>
    <filterColumn colId="9" showButton="0"/>
  </autoFilter>
  <mergeCells count="8">
    <mergeCell ref="J1:K1"/>
    <mergeCell ref="M1:M2"/>
    <mergeCell ref="A1:A2"/>
    <mergeCell ref="B1:B2"/>
    <mergeCell ref="C1:C2"/>
    <mergeCell ref="D1:D2"/>
    <mergeCell ref="E1:E2"/>
    <mergeCell ref="F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ВОР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S.</dc:creator>
  <cp:lastModifiedBy>Даниил Синякин</cp:lastModifiedBy>
  <dcterms:created xsi:type="dcterms:W3CDTF">2024-03-12T19:33:30Z</dcterms:created>
  <dcterms:modified xsi:type="dcterms:W3CDTF">2024-05-08T11:00:46Z</dcterms:modified>
</cp:coreProperties>
</file>