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drawings/drawing11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5.xml" ContentType="application/vnd.openxmlformats-officedocument.drawingml.chartshapes+xml"/>
  <Override PartName="/xl/charts/chart20.xml" ContentType="application/vnd.openxmlformats-officedocument.drawingml.chart+xml"/>
  <Override PartName="/xl/drawings/drawing16.xml" ContentType="application/vnd.openxmlformats-officedocument.drawingml.chartshapes+xml"/>
  <Override PartName="/xl/charts/chart21.xml" ContentType="application/vnd.openxmlformats-officedocument.drawingml.chart+xml"/>
  <Override PartName="/xl/drawings/drawing17.xml" ContentType="application/vnd.openxmlformats-officedocument.drawingml.chartshapes+xml"/>
  <Override PartName="/xl/charts/chart22.xml" ContentType="application/vnd.openxmlformats-officedocument.drawingml.chart+xml"/>
  <Override PartName="/xl/drawings/drawing18.xml" ContentType="application/vnd.openxmlformats-officedocument.drawingml.chartshapes+xml"/>
  <Override PartName="/xl/charts/chart23.xml" ContentType="application/vnd.openxmlformats-officedocument.drawingml.chart+xml"/>
  <Override PartName="/xl/drawings/drawing1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Статья ОЖ-2\fwd\"/>
    </mc:Choice>
  </mc:AlternateContent>
  <xr:revisionPtr revIDLastSave="0" documentId="13_ncr:1_{2BD8FCF0-93A8-4639-B877-68CA049CA5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a">Лист1!$K$48</definedName>
    <definedName name="A1_">Лист2!$L$4</definedName>
    <definedName name="A11_">Лист2!$V$4</definedName>
    <definedName name="A3_">Лист2!$N$4</definedName>
    <definedName name="A5_">Лист2!$P$4</definedName>
    <definedName name="A7_">Лист2!$R$4</definedName>
    <definedName name="A9_">Лист2!$T$4</definedName>
    <definedName name="AA1_">Лист2!$L$6</definedName>
    <definedName name="AA3_">Лист2!$N$6</definedName>
    <definedName name="AA5_">Лист2!$P$6</definedName>
    <definedName name="AA7_">Лист2!$R$6</definedName>
    <definedName name="AA9_">Лист2!$T$6</definedName>
    <definedName name="d">Лист1!$K$50</definedName>
    <definedName name="FI1_">Лист2!$L$10</definedName>
    <definedName name="OM1_">Лист2!$L$2</definedName>
    <definedName name="OM11_">Лист2!$V$2</definedName>
    <definedName name="OM3_">Лист2!$N$2</definedName>
    <definedName name="OM5_">Лист2!$P$2</definedName>
    <definedName name="OM7_">Лист2!$R$2</definedName>
    <definedName name="OM9_">Лист2!$T$2</definedName>
    <definedName name="ω0">Лист1!$K$47</definedName>
    <definedName name="ωв">Лист1!$K$52</definedName>
    <definedName name="аа1">Лист1!#REF!</definedName>
    <definedName name="вых1">Лист1!$O$50</definedName>
    <definedName name="вых11">Лист1!$T$50</definedName>
    <definedName name="вых13">Лист1!$U$50</definedName>
    <definedName name="вых15">Лист1!$V$50</definedName>
    <definedName name="вых17">Лист1!$W$50</definedName>
    <definedName name="вых19">Лист1!$X$50</definedName>
    <definedName name="вых2">Лист1!$P$50</definedName>
    <definedName name="вых3">Лист1!$P$50</definedName>
    <definedName name="вых5">Лист1!$Q$50</definedName>
    <definedName name="вых7">Лист1!$R$50</definedName>
    <definedName name="вых9">Лист1!$S$50</definedName>
    <definedName name="ИИ1">Лист2!$L$6</definedName>
    <definedName name="КК1">Лист2!$L$7</definedName>
    <definedName name="ом1">Лист1!$O$46</definedName>
    <definedName name="ом11">Лист1!$T$46</definedName>
    <definedName name="ом13">Лист1!$U$46</definedName>
    <definedName name="ом15">Лист1!$V$46</definedName>
    <definedName name="ом17">Лист1!$W$46</definedName>
    <definedName name="ом19">Лист1!$X$46</definedName>
    <definedName name="ом3">Лист1!$P$46</definedName>
    <definedName name="ом5">Лист1!$Q$46</definedName>
    <definedName name="ом7">Лист1!$R$46</definedName>
    <definedName name="ом9">Лист1!$S$46</definedName>
    <definedName name="фи1">Лист1!$O$54</definedName>
    <definedName name="фи11">Лист1!$T$54</definedName>
    <definedName name="фи13">Лист1!$U$54</definedName>
    <definedName name="фи15">Лист1!$V$54</definedName>
    <definedName name="фи17">Лист1!$W$54</definedName>
    <definedName name="фи19">Лист1!$X$54</definedName>
    <definedName name="фи3">Лист1!$P$54</definedName>
    <definedName name="фи5">Лист1!$Q$54</definedName>
    <definedName name="фи7">Лист1!$R$54</definedName>
    <definedName name="фи9">Лист1!$S$54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C9" i="3"/>
  <c r="C5" i="3"/>
  <c r="C4" i="3"/>
  <c r="E9" i="3"/>
  <c r="F10" i="3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1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2" i="3"/>
  <c r="X48" i="1"/>
  <c r="W48" i="1"/>
  <c r="V48" i="1"/>
  <c r="U48" i="1"/>
  <c r="U46" i="1"/>
  <c r="V46" i="1"/>
  <c r="W46" i="1"/>
  <c r="X46" i="1"/>
  <c r="M59" i="1"/>
  <c r="C6" i="3"/>
  <c r="C7" i="3"/>
  <c r="C8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3" i="3"/>
  <c r="D4" i="3" s="1"/>
  <c r="Q46" i="1"/>
  <c r="G5" i="1" s="1"/>
  <c r="R46" i="1"/>
  <c r="H19" i="1" s="1"/>
  <c r="S46" i="1"/>
  <c r="I2" i="1" s="1"/>
  <c r="T46" i="1"/>
  <c r="J8" i="1" s="1"/>
  <c r="P46" i="1"/>
  <c r="F1" i="1" s="1"/>
  <c r="O46" i="1"/>
  <c r="E4" i="1" s="1"/>
  <c r="K47" i="1"/>
  <c r="O4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C13" i="2"/>
  <c r="D13" i="2" s="1"/>
  <c r="E13" i="2" s="1"/>
  <c r="F13" i="2" s="1"/>
  <c r="G13" i="2" s="1"/>
  <c r="B14" i="2"/>
  <c r="B15" i="2"/>
  <c r="B16" i="2"/>
  <c r="B17" i="2"/>
  <c r="B18" i="2"/>
  <c r="B19" i="2"/>
  <c r="B20" i="2"/>
  <c r="B21" i="2"/>
  <c r="B22" i="2"/>
  <c r="C22" i="2" s="1"/>
  <c r="D22" i="2" s="1"/>
  <c r="E22" i="2" s="1"/>
  <c r="F22" i="2" s="1"/>
  <c r="G22" i="2" s="1"/>
  <c r="B23" i="2"/>
  <c r="C23" i="2" s="1"/>
  <c r="D23" i="2" s="1"/>
  <c r="E23" i="2" s="1"/>
  <c r="F23" i="2" s="1"/>
  <c r="G23" i="2" s="1"/>
  <c r="B24" i="2"/>
  <c r="B25" i="2"/>
  <c r="B26" i="2"/>
  <c r="B27" i="2"/>
  <c r="B28" i="2"/>
  <c r="C28" i="2" s="1"/>
  <c r="D28" i="2" s="1"/>
  <c r="E28" i="2" s="1"/>
  <c r="F28" i="2" s="1"/>
  <c r="G28" i="2" s="1"/>
  <c r="B29" i="2"/>
  <c r="C29" i="2" s="1"/>
  <c r="D29" i="2" s="1"/>
  <c r="E29" i="2" s="1"/>
  <c r="F29" i="2" s="1"/>
  <c r="G29" i="2" s="1"/>
  <c r="B30" i="2"/>
  <c r="C30" i="2" s="1"/>
  <c r="D30" i="2" s="1"/>
  <c r="E30" i="2" s="1"/>
  <c r="F30" i="2" s="1"/>
  <c r="G30" i="2" s="1"/>
  <c r="B31" i="2"/>
  <c r="C31" i="2" s="1"/>
  <c r="D31" i="2" s="1"/>
  <c r="E31" i="2" s="1"/>
  <c r="F31" i="2" s="1"/>
  <c r="G31" i="2" s="1"/>
  <c r="B32" i="2"/>
  <c r="B33" i="2"/>
  <c r="C33" i="2" s="1"/>
  <c r="D33" i="2" s="1"/>
  <c r="E33" i="2" s="1"/>
  <c r="F33" i="2" s="1"/>
  <c r="G33" i="2" s="1"/>
  <c r="B34" i="2"/>
  <c r="C34" i="2" s="1"/>
  <c r="D34" i="2" s="1"/>
  <c r="E34" i="2" s="1"/>
  <c r="F34" i="2" s="1"/>
  <c r="G34" i="2" s="1"/>
  <c r="B35" i="2"/>
  <c r="B36" i="2"/>
  <c r="B37" i="2"/>
  <c r="C37" i="2" s="1"/>
  <c r="D37" i="2" s="1"/>
  <c r="E37" i="2" s="1"/>
  <c r="F37" i="2" s="1"/>
  <c r="G37" i="2" s="1"/>
  <c r="B38" i="2"/>
  <c r="C38" i="2" s="1"/>
  <c r="D38" i="2" s="1"/>
  <c r="E38" i="2" s="1"/>
  <c r="F38" i="2" s="1"/>
  <c r="G38" i="2" s="1"/>
  <c r="B39" i="2"/>
  <c r="C39" i="2" s="1"/>
  <c r="D39" i="2" s="1"/>
  <c r="E39" i="2" s="1"/>
  <c r="F39" i="2" s="1"/>
  <c r="G39" i="2" s="1"/>
  <c r="B40" i="2"/>
  <c r="C40" i="2" s="1"/>
  <c r="D40" i="2" s="1"/>
  <c r="E40" i="2" s="1"/>
  <c r="F40" i="2" s="1"/>
  <c r="G40" i="2" s="1"/>
  <c r="B41" i="2"/>
  <c r="B42" i="2"/>
  <c r="C42" i="2" s="1"/>
  <c r="D42" i="2" s="1"/>
  <c r="E42" i="2" s="1"/>
  <c r="F42" i="2" s="1"/>
  <c r="G42" i="2" s="1"/>
  <c r="B43" i="2"/>
  <c r="C43" i="2" s="1"/>
  <c r="D43" i="2" s="1"/>
  <c r="E43" i="2" s="1"/>
  <c r="F43" i="2" s="1"/>
  <c r="G43" i="2" s="1"/>
  <c r="B44" i="2"/>
  <c r="C44" i="2" s="1"/>
  <c r="D44" i="2" s="1"/>
  <c r="E44" i="2" s="1"/>
  <c r="F44" i="2" s="1"/>
  <c r="G44" i="2" s="1"/>
  <c r="B45" i="2"/>
  <c r="C45" i="2" s="1"/>
  <c r="D45" i="2" s="1"/>
  <c r="E45" i="2" s="1"/>
  <c r="F45" i="2" s="1"/>
  <c r="G45" i="2" s="1"/>
  <c r="B46" i="2"/>
  <c r="C46" i="2" s="1"/>
  <c r="D46" i="2" s="1"/>
  <c r="E46" i="2" s="1"/>
  <c r="F46" i="2" s="1"/>
  <c r="G46" i="2" s="1"/>
  <c r="B47" i="2"/>
  <c r="C47" i="2" s="1"/>
  <c r="D47" i="2" s="1"/>
  <c r="E47" i="2" s="1"/>
  <c r="F47" i="2" s="1"/>
  <c r="G47" i="2" s="1"/>
  <c r="B48" i="2"/>
  <c r="B49" i="2"/>
  <c r="C49" i="2" s="1"/>
  <c r="D49" i="2" s="1"/>
  <c r="E49" i="2" s="1"/>
  <c r="F49" i="2" s="1"/>
  <c r="G49" i="2" s="1"/>
  <c r="B50" i="2"/>
  <c r="C50" i="2" s="1"/>
  <c r="D50" i="2" s="1"/>
  <c r="E50" i="2" s="1"/>
  <c r="F50" i="2" s="1"/>
  <c r="G50" i="2" s="1"/>
  <c r="B51" i="2"/>
  <c r="B52" i="2"/>
  <c r="B53" i="2"/>
  <c r="C53" i="2" s="1"/>
  <c r="D53" i="2" s="1"/>
  <c r="E53" i="2" s="1"/>
  <c r="F53" i="2" s="1"/>
  <c r="G53" i="2" s="1"/>
  <c r="B13" i="2"/>
  <c r="D14" i="2"/>
  <c r="E14" i="2" s="1"/>
  <c r="F14" i="2" s="1"/>
  <c r="G14" i="2" s="1"/>
  <c r="D18" i="2"/>
  <c r="E18" i="2" s="1"/>
  <c r="F18" i="2" s="1"/>
  <c r="G18" i="2" s="1"/>
  <c r="D19" i="2"/>
  <c r="E19" i="2" s="1"/>
  <c r="F19" i="2" s="1"/>
  <c r="G19" i="2" s="1"/>
  <c r="D20" i="2"/>
  <c r="E20" i="2" s="1"/>
  <c r="F20" i="2" s="1"/>
  <c r="G20" i="2" s="1"/>
  <c r="D21" i="2"/>
  <c r="E21" i="2" s="1"/>
  <c r="F21" i="2" s="1"/>
  <c r="G21" i="2" s="1"/>
  <c r="C24" i="2"/>
  <c r="D24" i="2" s="1"/>
  <c r="E24" i="2" s="1"/>
  <c r="F24" i="2" s="1"/>
  <c r="G24" i="2" s="1"/>
  <c r="C25" i="2"/>
  <c r="D25" i="2" s="1"/>
  <c r="E25" i="2" s="1"/>
  <c r="F25" i="2" s="1"/>
  <c r="G25" i="2" s="1"/>
  <c r="C26" i="2"/>
  <c r="D26" i="2" s="1"/>
  <c r="E26" i="2" s="1"/>
  <c r="F26" i="2" s="1"/>
  <c r="G26" i="2" s="1"/>
  <c r="C27" i="2"/>
  <c r="D27" i="2" s="1"/>
  <c r="E27" i="2" s="1"/>
  <c r="F27" i="2" s="1"/>
  <c r="G27" i="2" s="1"/>
  <c r="C32" i="2"/>
  <c r="D32" i="2" s="1"/>
  <c r="E32" i="2" s="1"/>
  <c r="F32" i="2" s="1"/>
  <c r="G32" i="2" s="1"/>
  <c r="C35" i="2"/>
  <c r="D35" i="2" s="1"/>
  <c r="E35" i="2" s="1"/>
  <c r="F35" i="2" s="1"/>
  <c r="G35" i="2" s="1"/>
  <c r="C36" i="2"/>
  <c r="D36" i="2" s="1"/>
  <c r="E36" i="2" s="1"/>
  <c r="F36" i="2" s="1"/>
  <c r="G36" i="2" s="1"/>
  <c r="C41" i="2"/>
  <c r="D41" i="2" s="1"/>
  <c r="E41" i="2" s="1"/>
  <c r="F41" i="2" s="1"/>
  <c r="G41" i="2" s="1"/>
  <c r="C48" i="2"/>
  <c r="D48" i="2" s="1"/>
  <c r="E48" i="2" s="1"/>
  <c r="F48" i="2" s="1"/>
  <c r="G48" i="2" s="1"/>
  <c r="C51" i="2"/>
  <c r="D51" i="2" s="1"/>
  <c r="E51" i="2" s="1"/>
  <c r="F51" i="2" s="1"/>
  <c r="G51" i="2" s="1"/>
  <c r="C52" i="2"/>
  <c r="D52" i="2" s="1"/>
  <c r="E52" i="2" s="1"/>
  <c r="F52" i="2" s="1"/>
  <c r="G52" i="2" s="1"/>
  <c r="G51" i="1"/>
  <c r="F48" i="1"/>
  <c r="T48" i="1"/>
  <c r="S48" i="1"/>
  <c r="R48" i="1"/>
  <c r="Q48" i="1"/>
  <c r="P48" i="1"/>
  <c r="E4" i="3" l="1"/>
  <c r="D5" i="3"/>
  <c r="D6" i="3" s="1"/>
  <c r="D7" i="3" s="1"/>
  <c r="I41" i="1"/>
  <c r="I9" i="1"/>
  <c r="U50" i="1"/>
  <c r="X52" i="1"/>
  <c r="X54" i="1" s="1"/>
  <c r="W52" i="1"/>
  <c r="W54" i="1" s="1"/>
  <c r="T50" i="1"/>
  <c r="S50" i="1"/>
  <c r="R50" i="1"/>
  <c r="Q50" i="1"/>
  <c r="U52" i="1"/>
  <c r="U54" i="1" s="1"/>
  <c r="P50" i="1"/>
  <c r="X50" i="1"/>
  <c r="V52" i="1"/>
  <c r="V54" i="1" s="1"/>
  <c r="W50" i="1"/>
  <c r="V50" i="1"/>
  <c r="I13" i="1"/>
  <c r="I25" i="1"/>
  <c r="I33" i="1"/>
  <c r="E38" i="1"/>
  <c r="E39" i="1"/>
  <c r="J18" i="1"/>
  <c r="J21" i="1"/>
  <c r="E6" i="1"/>
  <c r="J41" i="1"/>
  <c r="E27" i="1"/>
  <c r="E1" i="1"/>
  <c r="J29" i="1"/>
  <c r="J9" i="1"/>
  <c r="J30" i="1"/>
  <c r="H17" i="1"/>
  <c r="J34" i="1"/>
  <c r="I17" i="1"/>
  <c r="F23" i="1"/>
  <c r="F40" i="1"/>
  <c r="E26" i="1"/>
  <c r="F22" i="1"/>
  <c r="E15" i="1"/>
  <c r="F11" i="1"/>
  <c r="F8" i="1"/>
  <c r="H5" i="1"/>
  <c r="F41" i="1"/>
  <c r="I37" i="1"/>
  <c r="J33" i="1"/>
  <c r="E30" i="1"/>
  <c r="F26" i="1"/>
  <c r="J22" i="1"/>
  <c r="E19" i="1"/>
  <c r="F15" i="1"/>
  <c r="F12" i="1"/>
  <c r="H9" i="1"/>
  <c r="I5" i="1"/>
  <c r="F34" i="1"/>
  <c r="H37" i="1"/>
  <c r="H41" i="1"/>
  <c r="J37" i="1"/>
  <c r="E34" i="1"/>
  <c r="F30" i="1"/>
  <c r="J26" i="1"/>
  <c r="E23" i="1"/>
  <c r="F19" i="1"/>
  <c r="F16" i="1"/>
  <c r="H13" i="1"/>
  <c r="J5" i="1"/>
  <c r="E2" i="1"/>
  <c r="F20" i="1"/>
  <c r="F2" i="1"/>
  <c r="F38" i="1"/>
  <c r="E31" i="1"/>
  <c r="F27" i="1"/>
  <c r="F24" i="1"/>
  <c r="H21" i="1"/>
  <c r="J13" i="1"/>
  <c r="E10" i="1"/>
  <c r="F6" i="1"/>
  <c r="J2" i="1"/>
  <c r="J1" i="1"/>
  <c r="J38" i="1"/>
  <c r="E35" i="1"/>
  <c r="F31" i="1"/>
  <c r="F28" i="1"/>
  <c r="H25" i="1"/>
  <c r="I21" i="1"/>
  <c r="J17" i="1"/>
  <c r="E14" i="1"/>
  <c r="F10" i="1"/>
  <c r="J6" i="1"/>
  <c r="E3" i="1"/>
  <c r="F35" i="1"/>
  <c r="F32" i="1"/>
  <c r="H29" i="1"/>
  <c r="E18" i="1"/>
  <c r="F14" i="1"/>
  <c r="J10" i="1"/>
  <c r="E7" i="1"/>
  <c r="F3" i="1"/>
  <c r="F39" i="1"/>
  <c r="F36" i="1"/>
  <c r="H33" i="1"/>
  <c r="I29" i="1"/>
  <c r="J25" i="1"/>
  <c r="E22" i="1"/>
  <c r="F18" i="1"/>
  <c r="J14" i="1"/>
  <c r="E11" i="1"/>
  <c r="F7" i="1"/>
  <c r="F4" i="1"/>
  <c r="S52" i="1"/>
  <c r="T52" i="1"/>
  <c r="G40" i="1"/>
  <c r="H8" i="1"/>
  <c r="G39" i="1"/>
  <c r="G35" i="1"/>
  <c r="G31" i="1"/>
  <c r="G27" i="1"/>
  <c r="I24" i="1"/>
  <c r="G23" i="1"/>
  <c r="I20" i="1"/>
  <c r="G19" i="1"/>
  <c r="I16" i="1"/>
  <c r="G15" i="1"/>
  <c r="I12" i="1"/>
  <c r="G11" i="1"/>
  <c r="I8" i="1"/>
  <c r="G7" i="1"/>
  <c r="I4" i="1"/>
  <c r="G3" i="1"/>
  <c r="G32" i="1"/>
  <c r="H40" i="1"/>
  <c r="H36" i="1"/>
  <c r="H32" i="1"/>
  <c r="H16" i="1"/>
  <c r="H12" i="1"/>
  <c r="H31" i="1"/>
  <c r="J28" i="1"/>
  <c r="J24" i="1"/>
  <c r="J20" i="1"/>
  <c r="H7" i="1"/>
  <c r="J4" i="1"/>
  <c r="H1" i="1"/>
  <c r="E41" i="1"/>
  <c r="I39" i="1"/>
  <c r="G38" i="1"/>
  <c r="E37" i="1"/>
  <c r="I35" i="1"/>
  <c r="G34" i="1"/>
  <c r="E33" i="1"/>
  <c r="I31" i="1"/>
  <c r="G30" i="1"/>
  <c r="E29" i="1"/>
  <c r="I27" i="1"/>
  <c r="G26" i="1"/>
  <c r="E25" i="1"/>
  <c r="I23" i="1"/>
  <c r="G22" i="1"/>
  <c r="E21" i="1"/>
  <c r="I19" i="1"/>
  <c r="G18" i="1"/>
  <c r="E17" i="1"/>
  <c r="I15" i="1"/>
  <c r="G14" i="1"/>
  <c r="E13" i="1"/>
  <c r="I11" i="1"/>
  <c r="G10" i="1"/>
  <c r="E9" i="1"/>
  <c r="I7" i="1"/>
  <c r="G6" i="1"/>
  <c r="E5" i="1"/>
  <c r="I3" i="1"/>
  <c r="G2" i="1"/>
  <c r="G36" i="1"/>
  <c r="G28" i="1"/>
  <c r="G24" i="1"/>
  <c r="G20" i="1"/>
  <c r="G16" i="1"/>
  <c r="H20" i="1"/>
  <c r="H4" i="1"/>
  <c r="I40" i="1"/>
  <c r="I36" i="1"/>
  <c r="I32" i="1"/>
  <c r="I28" i="1"/>
  <c r="J40" i="1"/>
  <c r="H35" i="1"/>
  <c r="H27" i="1"/>
  <c r="H23" i="1"/>
  <c r="H15" i="1"/>
  <c r="H11" i="1"/>
  <c r="H3" i="1"/>
  <c r="J39" i="1"/>
  <c r="H38" i="1"/>
  <c r="F37" i="1"/>
  <c r="J35" i="1"/>
  <c r="H34" i="1"/>
  <c r="F33" i="1"/>
  <c r="J31" i="1"/>
  <c r="H30" i="1"/>
  <c r="F29" i="1"/>
  <c r="J27" i="1"/>
  <c r="H26" i="1"/>
  <c r="F25" i="1"/>
  <c r="J23" i="1"/>
  <c r="H22" i="1"/>
  <c r="F21" i="1"/>
  <c r="J19" i="1"/>
  <c r="H18" i="1"/>
  <c r="F17" i="1"/>
  <c r="J15" i="1"/>
  <c r="H14" i="1"/>
  <c r="F13" i="1"/>
  <c r="J11" i="1"/>
  <c r="H10" i="1"/>
  <c r="F9" i="1"/>
  <c r="J7" i="1"/>
  <c r="H6" i="1"/>
  <c r="F5" i="1"/>
  <c r="J3" i="1"/>
  <c r="H2" i="1"/>
  <c r="G12" i="1"/>
  <c r="G8" i="1"/>
  <c r="G4" i="1"/>
  <c r="H28" i="1"/>
  <c r="H24" i="1"/>
  <c r="I1" i="1"/>
  <c r="H39" i="1"/>
  <c r="J36" i="1"/>
  <c r="J32" i="1"/>
  <c r="J16" i="1"/>
  <c r="J12" i="1"/>
  <c r="G1" i="1"/>
  <c r="E42" i="1"/>
  <c r="G41" i="1"/>
  <c r="E40" i="1"/>
  <c r="I38" i="1"/>
  <c r="G37" i="1"/>
  <c r="E36" i="1"/>
  <c r="I34" i="1"/>
  <c r="G33" i="1"/>
  <c r="E32" i="1"/>
  <c r="I30" i="1"/>
  <c r="G29" i="1"/>
  <c r="E28" i="1"/>
  <c r="I26" i="1"/>
  <c r="G25" i="1"/>
  <c r="E24" i="1"/>
  <c r="I22" i="1"/>
  <c r="G21" i="1"/>
  <c r="E20" i="1"/>
  <c r="I18" i="1"/>
  <c r="G17" i="1"/>
  <c r="E16" i="1"/>
  <c r="I14" i="1"/>
  <c r="G13" i="1"/>
  <c r="E12" i="1"/>
  <c r="I10" i="1"/>
  <c r="G9" i="1"/>
  <c r="E8" i="1"/>
  <c r="I6" i="1"/>
  <c r="R52" i="1"/>
  <c r="R54" i="1" s="1"/>
  <c r="Q52" i="1"/>
  <c r="Q54" i="1" s="1"/>
  <c r="P52" i="1"/>
  <c r="P54" i="1" s="1"/>
  <c r="D8" i="3"/>
  <c r="G42" i="1"/>
  <c r="H42" i="1"/>
  <c r="I42" i="1"/>
  <c r="J42" i="1"/>
  <c r="F42" i="1"/>
  <c r="O50" i="1"/>
  <c r="O52" i="1"/>
  <c r="O54" i="1" s="1"/>
  <c r="D15" i="2"/>
  <c r="E15" i="2" s="1"/>
  <c r="F15" i="2" s="1"/>
  <c r="G15" i="2" s="1"/>
  <c r="D16" i="2"/>
  <c r="E16" i="2" s="1"/>
  <c r="F16" i="2" s="1"/>
  <c r="G16" i="2" s="1"/>
  <c r="D17" i="2"/>
  <c r="E17" i="2" s="1"/>
  <c r="F17" i="2" s="1"/>
  <c r="G17" i="2" s="1"/>
  <c r="F4" i="3" l="1"/>
  <c r="G4" i="3" s="1"/>
  <c r="E5" i="3"/>
  <c r="O56" i="1"/>
  <c r="V56" i="1"/>
  <c r="U56" i="1"/>
  <c r="O1" i="1"/>
  <c r="X56" i="1"/>
  <c r="W56" i="1"/>
  <c r="L41" i="1"/>
  <c r="L28" i="1"/>
  <c r="L2" i="1"/>
  <c r="L13" i="1"/>
  <c r="L11" i="1"/>
  <c r="L36" i="1"/>
  <c r="L33" i="1"/>
  <c r="L21" i="1"/>
  <c r="L22" i="1"/>
  <c r="L34" i="1"/>
  <c r="L25" i="1"/>
  <c r="L32" i="1"/>
  <c r="L24" i="1"/>
  <c r="L17" i="1"/>
  <c r="L18" i="1"/>
  <c r="L29" i="1"/>
  <c r="L9" i="1"/>
  <c r="L20" i="1"/>
  <c r="L16" i="1"/>
  <c r="L6" i="1"/>
  <c r="L38" i="1"/>
  <c r="L19" i="1"/>
  <c r="L8" i="1"/>
  <c r="L40" i="1"/>
  <c r="L5" i="1"/>
  <c r="L37" i="1"/>
  <c r="B64" i="1"/>
  <c r="B72" i="1"/>
  <c r="B80" i="1"/>
  <c r="B88" i="1"/>
  <c r="B96" i="1"/>
  <c r="B63" i="1"/>
  <c r="B71" i="1"/>
  <c r="B79" i="1"/>
  <c r="B87" i="1"/>
  <c r="B95" i="1"/>
  <c r="B73" i="1"/>
  <c r="B81" i="1"/>
  <c r="B89" i="1"/>
  <c r="B62" i="1"/>
  <c r="B70" i="1"/>
  <c r="B78" i="1"/>
  <c r="B86" i="1"/>
  <c r="B94" i="1"/>
  <c r="B61" i="1"/>
  <c r="B69" i="1"/>
  <c r="B77" i="1"/>
  <c r="B85" i="1"/>
  <c r="B93" i="1"/>
  <c r="B60" i="1"/>
  <c r="B68" i="1"/>
  <c r="B76" i="1"/>
  <c r="B84" i="1"/>
  <c r="B92" i="1"/>
  <c r="B59" i="1"/>
  <c r="B67" i="1"/>
  <c r="B75" i="1"/>
  <c r="B83" i="1"/>
  <c r="B91" i="1"/>
  <c r="B99" i="1"/>
  <c r="B66" i="1"/>
  <c r="B74" i="1"/>
  <c r="B82" i="1"/>
  <c r="B90" i="1"/>
  <c r="B98" i="1"/>
  <c r="B65" i="1"/>
  <c r="B97" i="1"/>
  <c r="D9" i="3"/>
  <c r="D61" i="1"/>
  <c r="D63" i="1"/>
  <c r="D76" i="1"/>
  <c r="D78" i="1"/>
  <c r="D72" i="1"/>
  <c r="D74" i="1"/>
  <c r="D93" i="1"/>
  <c r="D95" i="1"/>
  <c r="D97" i="1"/>
  <c r="D99" i="1"/>
  <c r="D68" i="1"/>
  <c r="D70" i="1"/>
  <c r="D89" i="1"/>
  <c r="D91" i="1"/>
  <c r="D64" i="1"/>
  <c r="D66" i="1"/>
  <c r="D81" i="1"/>
  <c r="D83" i="1"/>
  <c r="D85" i="1"/>
  <c r="D87" i="1"/>
  <c r="D59" i="1"/>
  <c r="E59" i="1" s="1"/>
  <c r="D62" i="1"/>
  <c r="D77" i="1"/>
  <c r="D79" i="1"/>
  <c r="D73" i="1"/>
  <c r="D75" i="1"/>
  <c r="D92" i="1"/>
  <c r="D94" i="1"/>
  <c r="D96" i="1"/>
  <c r="D98" i="1"/>
  <c r="D69" i="1"/>
  <c r="D71" i="1"/>
  <c r="D88" i="1"/>
  <c r="D90" i="1"/>
  <c r="D65" i="1"/>
  <c r="D67" i="1"/>
  <c r="D80" i="1"/>
  <c r="D82" i="1"/>
  <c r="D86" i="1"/>
  <c r="D60" i="1"/>
  <c r="D84" i="1"/>
  <c r="C60" i="1"/>
  <c r="C83" i="1"/>
  <c r="C97" i="1"/>
  <c r="C63" i="1"/>
  <c r="C66" i="1"/>
  <c r="C69" i="1"/>
  <c r="C72" i="1"/>
  <c r="C86" i="1"/>
  <c r="C89" i="1"/>
  <c r="C92" i="1"/>
  <c r="C74" i="1"/>
  <c r="C77" i="1"/>
  <c r="C91" i="1"/>
  <c r="C75" i="1"/>
  <c r="C78" i="1"/>
  <c r="C81" i="1"/>
  <c r="C95" i="1"/>
  <c r="C61" i="1"/>
  <c r="C64" i="1"/>
  <c r="C84" i="1"/>
  <c r="C98" i="1"/>
  <c r="C67" i="1"/>
  <c r="C70" i="1"/>
  <c r="C73" i="1"/>
  <c r="C76" i="1"/>
  <c r="C87" i="1"/>
  <c r="C90" i="1"/>
  <c r="C93" i="1"/>
  <c r="C79" i="1"/>
  <c r="C82" i="1"/>
  <c r="C96" i="1"/>
  <c r="C62" i="1"/>
  <c r="C65" i="1"/>
  <c r="C68" i="1"/>
  <c r="C85" i="1"/>
  <c r="C88" i="1"/>
  <c r="C99" i="1"/>
  <c r="K99" i="1" s="1"/>
  <c r="C59" i="1"/>
  <c r="C71" i="1"/>
  <c r="K71" i="1" s="1"/>
  <c r="C80" i="1"/>
  <c r="C94" i="1"/>
  <c r="O17" i="1"/>
  <c r="L15" i="1"/>
  <c r="L30" i="1"/>
  <c r="L12" i="1"/>
  <c r="L26" i="1"/>
  <c r="L7" i="1"/>
  <c r="L4" i="1"/>
  <c r="L3" i="1"/>
  <c r="L39" i="1"/>
  <c r="L23" i="1"/>
  <c r="L35" i="1"/>
  <c r="L14" i="1"/>
  <c r="L31" i="1"/>
  <c r="L10" i="1"/>
  <c r="L27" i="1"/>
  <c r="O3" i="1"/>
  <c r="O18" i="1"/>
  <c r="O9" i="1"/>
  <c r="O5" i="1"/>
  <c r="O21" i="1"/>
  <c r="O4" i="1"/>
  <c r="P56" i="1"/>
  <c r="S56" i="1"/>
  <c r="O36" i="1"/>
  <c r="R28" i="1"/>
  <c r="D129" i="1" s="1"/>
  <c r="O35" i="1"/>
  <c r="O2" i="1"/>
  <c r="O10" i="1"/>
  <c r="O23" i="1"/>
  <c r="O8" i="1"/>
  <c r="O14" i="1"/>
  <c r="O24" i="1"/>
  <c r="O30" i="1"/>
  <c r="O40" i="1"/>
  <c r="R56" i="1"/>
  <c r="O25" i="1"/>
  <c r="O15" i="1"/>
  <c r="O39" i="1"/>
  <c r="O33" i="1"/>
  <c r="O38" i="1"/>
  <c r="O13" i="1"/>
  <c r="O41" i="1"/>
  <c r="O29" i="1"/>
  <c r="O37" i="1"/>
  <c r="O16" i="1"/>
  <c r="O26" i="1"/>
  <c r="O31" i="1"/>
  <c r="O11" i="1"/>
  <c r="O12" i="1"/>
  <c r="O32" i="1"/>
  <c r="O34" i="1"/>
  <c r="O6" i="1"/>
  <c r="O19" i="1"/>
  <c r="O20" i="1"/>
  <c r="T56" i="1"/>
  <c r="O7" i="1"/>
  <c r="O22" i="1"/>
  <c r="O27" i="1"/>
  <c r="O28" i="1"/>
  <c r="Q56" i="1"/>
  <c r="Q2" i="1"/>
  <c r="C103" i="1" s="1"/>
  <c r="P15" i="1"/>
  <c r="B116" i="1" s="1"/>
  <c r="L42" i="1"/>
  <c r="P5" i="1"/>
  <c r="B106" i="1" s="1"/>
  <c r="P23" i="1"/>
  <c r="B124" i="1" s="1"/>
  <c r="P12" i="1"/>
  <c r="B113" i="1" s="1"/>
  <c r="R20" i="1"/>
  <c r="D121" i="1" s="1"/>
  <c r="P2" i="1"/>
  <c r="B103" i="1" s="1"/>
  <c r="Q37" i="1"/>
  <c r="W37" i="1" s="1"/>
  <c r="P39" i="1"/>
  <c r="V39" i="1" s="1"/>
  <c r="Q32" i="1"/>
  <c r="W32" i="1" s="1"/>
  <c r="P30" i="1"/>
  <c r="V30" i="1" s="1"/>
  <c r="P34" i="1"/>
  <c r="V34" i="1" s="1"/>
  <c r="Q30" i="1"/>
  <c r="W30" i="1" s="1"/>
  <c r="Q27" i="1"/>
  <c r="W27" i="1" s="1"/>
  <c r="P10" i="1"/>
  <c r="V10" i="1" s="1"/>
  <c r="R13" i="1"/>
  <c r="X13" i="1" s="1"/>
  <c r="P1" i="1"/>
  <c r="V1" i="1" s="1"/>
  <c r="P6" i="1"/>
  <c r="V6" i="1" s="1"/>
  <c r="R35" i="1"/>
  <c r="X35" i="1" s="1"/>
  <c r="Q20" i="1"/>
  <c r="W20" i="1" s="1"/>
  <c r="R40" i="1"/>
  <c r="X40" i="1" s="1"/>
  <c r="R37" i="1"/>
  <c r="X37" i="1" s="1"/>
  <c r="Q1" i="1"/>
  <c r="W1" i="1" s="1"/>
  <c r="Q35" i="1"/>
  <c r="W35" i="1" s="1"/>
  <c r="R27" i="1"/>
  <c r="X27" i="1" s="1"/>
  <c r="Q38" i="1"/>
  <c r="W38" i="1" s="1"/>
  <c r="Q4" i="1"/>
  <c r="W4" i="1" s="1"/>
  <c r="R32" i="1"/>
  <c r="X32" i="1" s="1"/>
  <c r="R21" i="1"/>
  <c r="X21" i="1" s="1"/>
  <c r="Q18" i="1"/>
  <c r="W18" i="1" s="1"/>
  <c r="P31" i="1"/>
  <c r="V31" i="1" s="1"/>
  <c r="R5" i="1"/>
  <c r="X5" i="1" s="1"/>
  <c r="Q29" i="1"/>
  <c r="W29" i="1" s="1"/>
  <c r="R6" i="1"/>
  <c r="X6" i="1" s="1"/>
  <c r="P14" i="1"/>
  <c r="V14" i="1" s="1"/>
  <c r="Q21" i="1"/>
  <c r="W21" i="1" s="1"/>
  <c r="R31" i="1"/>
  <c r="X31" i="1" s="1"/>
  <c r="P18" i="1"/>
  <c r="V18" i="1" s="1"/>
  <c r="Q33" i="1"/>
  <c r="W33" i="1" s="1"/>
  <c r="R38" i="1"/>
  <c r="X38" i="1" s="1"/>
  <c r="P25" i="1"/>
  <c r="V25" i="1" s="1"/>
  <c r="R10" i="1"/>
  <c r="X10" i="1" s="1"/>
  <c r="R12" i="1"/>
  <c r="X12" i="1" s="1"/>
  <c r="Q39" i="1"/>
  <c r="W39" i="1" s="1"/>
  <c r="R33" i="1"/>
  <c r="X33" i="1" s="1"/>
  <c r="P19" i="1"/>
  <c r="V19" i="1" s="1"/>
  <c r="P11" i="1"/>
  <c r="V11" i="1" s="1"/>
  <c r="P40" i="1"/>
  <c r="V40" i="1" s="1"/>
  <c r="Q11" i="1"/>
  <c r="W11" i="1" s="1"/>
  <c r="Q3" i="1"/>
  <c r="W3" i="1" s="1"/>
  <c r="P9" i="1"/>
  <c r="V9" i="1" s="1"/>
  <c r="Q26" i="1"/>
  <c r="W26" i="1" s="1"/>
  <c r="Q31" i="1"/>
  <c r="W31" i="1" s="1"/>
  <c r="P21" i="1"/>
  <c r="V21" i="1" s="1"/>
  <c r="Q36" i="1"/>
  <c r="W36" i="1" s="1"/>
  <c r="Q12" i="1"/>
  <c r="W12" i="1" s="1"/>
  <c r="P32" i="1"/>
  <c r="V32" i="1" s="1"/>
  <c r="Q10" i="1"/>
  <c r="W10" i="1" s="1"/>
  <c r="Q19" i="1"/>
  <c r="W19" i="1" s="1"/>
  <c r="P7" i="1"/>
  <c r="V7" i="1" s="1"/>
  <c r="P22" i="1"/>
  <c r="V22" i="1" s="1"/>
  <c r="R2" i="1"/>
  <c r="X2" i="1" s="1"/>
  <c r="P13" i="1"/>
  <c r="V13" i="1" s="1"/>
  <c r="P4" i="1"/>
  <c r="V4" i="1" s="1"/>
  <c r="P3" i="1"/>
  <c r="V3" i="1" s="1"/>
  <c r="P26" i="1"/>
  <c r="V26" i="1" s="1"/>
  <c r="Q28" i="1"/>
  <c r="W28" i="1" s="1"/>
  <c r="R29" i="1"/>
  <c r="X29" i="1" s="1"/>
  <c r="Q16" i="1"/>
  <c r="W16" i="1" s="1"/>
  <c r="Q34" i="1"/>
  <c r="W34" i="1" s="1"/>
  <c r="Q7" i="1"/>
  <c r="W7" i="1" s="1"/>
  <c r="R14" i="1"/>
  <c r="X14" i="1" s="1"/>
  <c r="P41" i="1"/>
  <c r="V41" i="1" s="1"/>
  <c r="R19" i="1"/>
  <c r="X19" i="1" s="1"/>
  <c r="Q23" i="1"/>
  <c r="W23" i="1" s="1"/>
  <c r="R34" i="1"/>
  <c r="X34" i="1" s="1"/>
  <c r="Q22" i="1"/>
  <c r="W22" i="1" s="1"/>
  <c r="R25" i="1"/>
  <c r="X25" i="1" s="1"/>
  <c r="Q13" i="1"/>
  <c r="W13" i="1" s="1"/>
  <c r="P36" i="1"/>
  <c r="V36" i="1" s="1"/>
  <c r="R23" i="1"/>
  <c r="X23" i="1" s="1"/>
  <c r="R24" i="1"/>
  <c r="X24" i="1" s="1"/>
  <c r="R39" i="1"/>
  <c r="X39" i="1" s="1"/>
  <c r="P24" i="1"/>
  <c r="V24" i="1" s="1"/>
  <c r="Q25" i="1"/>
  <c r="W25" i="1" s="1"/>
  <c r="Q9" i="1"/>
  <c r="W9" i="1" s="1"/>
  <c r="Q8" i="1"/>
  <c r="W8" i="1" s="1"/>
  <c r="R4" i="1"/>
  <c r="X4" i="1" s="1"/>
  <c r="R3" i="1"/>
  <c r="X3" i="1" s="1"/>
  <c r="P17" i="1"/>
  <c r="V17" i="1" s="1"/>
  <c r="R11" i="1"/>
  <c r="X11" i="1" s="1"/>
  <c r="Q15" i="1"/>
  <c r="W15" i="1" s="1"/>
  <c r="R26" i="1"/>
  <c r="X26" i="1" s="1"/>
  <c r="Q14" i="1"/>
  <c r="W14" i="1" s="1"/>
  <c r="P37" i="1"/>
  <c r="V37" i="1" s="1"/>
  <c r="R17" i="1"/>
  <c r="X17" i="1" s="1"/>
  <c r="Q5" i="1"/>
  <c r="W5" i="1" s="1"/>
  <c r="P28" i="1"/>
  <c r="V28" i="1" s="1"/>
  <c r="R7" i="1"/>
  <c r="X7" i="1" s="1"/>
  <c r="R41" i="1"/>
  <c r="X41" i="1" s="1"/>
  <c r="R16" i="1"/>
  <c r="X16" i="1" s="1"/>
  <c r="R15" i="1"/>
  <c r="X15" i="1" s="1"/>
  <c r="P16" i="1"/>
  <c r="V16" i="1" s="1"/>
  <c r="Q40" i="1"/>
  <c r="W40" i="1" s="1"/>
  <c r="Q41" i="1"/>
  <c r="W41" i="1" s="1"/>
  <c r="Q24" i="1"/>
  <c r="W24" i="1" s="1"/>
  <c r="R36" i="1"/>
  <c r="X36" i="1" s="1"/>
  <c r="R22" i="1"/>
  <c r="X22" i="1" s="1"/>
  <c r="P33" i="1"/>
  <c r="V33" i="1" s="1"/>
  <c r="P38" i="1"/>
  <c r="V38" i="1" s="1"/>
  <c r="R18" i="1"/>
  <c r="X18" i="1" s="1"/>
  <c r="Q6" i="1"/>
  <c r="W6" i="1" s="1"/>
  <c r="P29" i="1"/>
  <c r="V29" i="1" s="1"/>
  <c r="R9" i="1"/>
  <c r="X9" i="1" s="1"/>
  <c r="P20" i="1"/>
  <c r="V20" i="1" s="1"/>
  <c r="P35" i="1"/>
  <c r="V35" i="1" s="1"/>
  <c r="R1" i="1"/>
  <c r="X1" i="1" s="1"/>
  <c r="R8" i="1"/>
  <c r="X8" i="1" s="1"/>
  <c r="P27" i="1"/>
  <c r="V27" i="1" s="1"/>
  <c r="P8" i="1"/>
  <c r="V8" i="1" s="1"/>
  <c r="Q17" i="1"/>
  <c r="W17" i="1" s="1"/>
  <c r="R30" i="1"/>
  <c r="X30" i="1" s="1"/>
  <c r="S54" i="1"/>
  <c r="T54" i="1"/>
  <c r="F5" i="3" l="1"/>
  <c r="G5" i="3" s="1"/>
  <c r="E6" i="3"/>
  <c r="K75" i="1"/>
  <c r="J91" i="1"/>
  <c r="J68" i="1"/>
  <c r="J86" i="1"/>
  <c r="J64" i="1"/>
  <c r="K86" i="1"/>
  <c r="V23" i="1"/>
  <c r="V15" i="1"/>
  <c r="K62" i="1"/>
  <c r="V5" i="1"/>
  <c r="A128" i="1"/>
  <c r="U27" i="1"/>
  <c r="A107" i="1"/>
  <c r="U6" i="1"/>
  <c r="A126" i="1"/>
  <c r="U25" i="1"/>
  <c r="A120" i="1"/>
  <c r="U19" i="1"/>
  <c r="A105" i="1"/>
  <c r="U4" i="1"/>
  <c r="A132" i="1"/>
  <c r="U31" i="1"/>
  <c r="A123" i="1"/>
  <c r="U22" i="1"/>
  <c r="A133" i="1"/>
  <c r="U32" i="1"/>
  <c r="A142" i="1"/>
  <c r="U41" i="1"/>
  <c r="A141" i="1"/>
  <c r="U40" i="1"/>
  <c r="A136" i="1"/>
  <c r="U35" i="1"/>
  <c r="A110" i="1"/>
  <c r="U9" i="1"/>
  <c r="V2" i="1"/>
  <c r="A130" i="1"/>
  <c r="U29" i="1"/>
  <c r="A122" i="1"/>
  <c r="U21" i="1"/>
  <c r="A117" i="1"/>
  <c r="U16" i="1"/>
  <c r="U1" i="1"/>
  <c r="A121" i="1"/>
  <c r="U20" i="1"/>
  <c r="A127" i="1"/>
  <c r="U26" i="1"/>
  <c r="A140" i="1"/>
  <c r="U39" i="1"/>
  <c r="A109" i="1"/>
  <c r="U8" i="1"/>
  <c r="X20" i="1"/>
  <c r="J99" i="1"/>
  <c r="J76" i="1"/>
  <c r="J94" i="1"/>
  <c r="J72" i="1"/>
  <c r="A135" i="1"/>
  <c r="U34" i="1"/>
  <c r="A106" i="1"/>
  <c r="U5" i="1"/>
  <c r="A138" i="1"/>
  <c r="U37" i="1"/>
  <c r="A116" i="1"/>
  <c r="U15" i="1"/>
  <c r="A134" i="1"/>
  <c r="U33" i="1"/>
  <c r="A108" i="1"/>
  <c r="U7" i="1"/>
  <c r="A112" i="1"/>
  <c r="U11" i="1"/>
  <c r="A139" i="1"/>
  <c r="U38" i="1"/>
  <c r="A125" i="1"/>
  <c r="U24" i="1"/>
  <c r="A137" i="1"/>
  <c r="U36" i="1"/>
  <c r="A104" i="1"/>
  <c r="U3" i="1"/>
  <c r="A103" i="1"/>
  <c r="U2" i="1"/>
  <c r="A129" i="1"/>
  <c r="U28" i="1"/>
  <c r="A111" i="1"/>
  <c r="U10" i="1"/>
  <c r="A124" i="1"/>
  <c r="U23" i="1"/>
  <c r="A115" i="1"/>
  <c r="U14" i="1"/>
  <c r="A113" i="1"/>
  <c r="U12" i="1"/>
  <c r="A114" i="1"/>
  <c r="U13" i="1"/>
  <c r="A131" i="1"/>
  <c r="U30" i="1"/>
  <c r="A119" i="1"/>
  <c r="U18" i="1"/>
  <c r="A118" i="1"/>
  <c r="U17" i="1"/>
  <c r="V12" i="1"/>
  <c r="A102" i="1"/>
  <c r="W2" i="1"/>
  <c r="X28" i="1"/>
  <c r="K78" i="1"/>
  <c r="J61" i="1"/>
  <c r="J80" i="1"/>
  <c r="K94" i="1"/>
  <c r="K89" i="1"/>
  <c r="J84" i="1"/>
  <c r="K80" i="1"/>
  <c r="J66" i="1"/>
  <c r="K65" i="1"/>
  <c r="K67" i="1"/>
  <c r="K92" i="1"/>
  <c r="K96" i="1"/>
  <c r="K70" i="1"/>
  <c r="J95" i="1"/>
  <c r="K76" i="1"/>
  <c r="K60" i="1"/>
  <c r="J92" i="1"/>
  <c r="J69" i="1"/>
  <c r="K68" i="1"/>
  <c r="J88" i="1"/>
  <c r="K83" i="1"/>
  <c r="J98" i="1"/>
  <c r="E79" i="1"/>
  <c r="L79" i="1"/>
  <c r="E73" i="1"/>
  <c r="L73" i="1"/>
  <c r="E61" i="1"/>
  <c r="L61" i="1"/>
  <c r="E90" i="1"/>
  <c r="L90" i="1"/>
  <c r="E63" i="1"/>
  <c r="L63" i="1"/>
  <c r="E85" i="1"/>
  <c r="L85" i="1"/>
  <c r="E86" i="1"/>
  <c r="L86" i="1"/>
  <c r="E69" i="1"/>
  <c r="L69" i="1"/>
  <c r="E77" i="1"/>
  <c r="L77" i="1"/>
  <c r="E64" i="1"/>
  <c r="L64" i="1"/>
  <c r="E93" i="1"/>
  <c r="L93" i="1"/>
  <c r="K72" i="1"/>
  <c r="K81" i="1"/>
  <c r="K82" i="1"/>
  <c r="K69" i="1"/>
  <c r="J97" i="1"/>
  <c r="J87" i="1"/>
  <c r="E84" i="1"/>
  <c r="L84" i="1"/>
  <c r="E81" i="1"/>
  <c r="L81" i="1"/>
  <c r="E83" i="1"/>
  <c r="L83" i="1"/>
  <c r="E68" i="1"/>
  <c r="L68" i="1"/>
  <c r="E67" i="1"/>
  <c r="L67" i="1"/>
  <c r="E94" i="1"/>
  <c r="L94" i="1"/>
  <c r="E87" i="1"/>
  <c r="L87" i="1"/>
  <c r="E70" i="1"/>
  <c r="L70" i="1"/>
  <c r="E78" i="1"/>
  <c r="L78" i="1"/>
  <c r="J74" i="1"/>
  <c r="J81" i="1"/>
  <c r="M81" i="1" s="1"/>
  <c r="K87" i="1"/>
  <c r="J77" i="1"/>
  <c r="K85" i="1"/>
  <c r="K90" i="1"/>
  <c r="K64" i="1"/>
  <c r="K74" i="1"/>
  <c r="K97" i="1"/>
  <c r="J90" i="1"/>
  <c r="J67" i="1"/>
  <c r="J85" i="1"/>
  <c r="J62" i="1"/>
  <c r="J63" i="1"/>
  <c r="E71" i="1"/>
  <c r="L71" i="1"/>
  <c r="E66" i="1"/>
  <c r="L66" i="1"/>
  <c r="E75" i="1"/>
  <c r="L75" i="1"/>
  <c r="E65" i="1"/>
  <c r="L65" i="1"/>
  <c r="E76" i="1"/>
  <c r="L76" i="1"/>
  <c r="E80" i="1"/>
  <c r="L80" i="1"/>
  <c r="E89" i="1"/>
  <c r="L89" i="1"/>
  <c r="E72" i="1"/>
  <c r="L72" i="1"/>
  <c r="J73" i="1"/>
  <c r="K95" i="1"/>
  <c r="K61" i="1"/>
  <c r="J96" i="1"/>
  <c r="K93" i="1"/>
  <c r="K77" i="1"/>
  <c r="J75" i="1"/>
  <c r="J93" i="1"/>
  <c r="J70" i="1"/>
  <c r="J71" i="1"/>
  <c r="E60" i="1"/>
  <c r="L60" i="1"/>
  <c r="E95" i="1"/>
  <c r="L95" i="1"/>
  <c r="E88" i="1"/>
  <c r="L88" i="1"/>
  <c r="E97" i="1"/>
  <c r="L97" i="1"/>
  <c r="E99" i="1"/>
  <c r="L99" i="1"/>
  <c r="E92" i="1"/>
  <c r="L92" i="1"/>
  <c r="E96" i="1"/>
  <c r="L96" i="1"/>
  <c r="E82" i="1"/>
  <c r="L82" i="1"/>
  <c r="E98" i="1"/>
  <c r="L98" i="1"/>
  <c r="E62" i="1"/>
  <c r="L62" i="1"/>
  <c r="E91" i="1"/>
  <c r="L91" i="1"/>
  <c r="E74" i="1"/>
  <c r="L74" i="1"/>
  <c r="K73" i="1"/>
  <c r="J82" i="1"/>
  <c r="J89" i="1"/>
  <c r="K88" i="1"/>
  <c r="K84" i="1"/>
  <c r="K63" i="1"/>
  <c r="K79" i="1"/>
  <c r="K98" i="1"/>
  <c r="K91" i="1"/>
  <c r="K66" i="1"/>
  <c r="J65" i="1"/>
  <c r="J83" i="1"/>
  <c r="J60" i="1"/>
  <c r="J78" i="1"/>
  <c r="J79" i="1"/>
  <c r="D10" i="3"/>
  <c r="G60" i="1"/>
  <c r="G64" i="1"/>
  <c r="G68" i="1"/>
  <c r="G72" i="1"/>
  <c r="G76" i="1"/>
  <c r="G80" i="1"/>
  <c r="G84" i="1"/>
  <c r="G88" i="1"/>
  <c r="G92" i="1"/>
  <c r="G96" i="1"/>
  <c r="G59" i="1"/>
  <c r="G63" i="1"/>
  <c r="G67" i="1"/>
  <c r="G71" i="1"/>
  <c r="G75" i="1"/>
  <c r="G79" i="1"/>
  <c r="G83" i="1"/>
  <c r="G87" i="1"/>
  <c r="G91" i="1"/>
  <c r="G95" i="1"/>
  <c r="G99" i="1"/>
  <c r="G66" i="1"/>
  <c r="G70" i="1"/>
  <c r="G74" i="1"/>
  <c r="G78" i="1"/>
  <c r="G82" i="1"/>
  <c r="G86" i="1"/>
  <c r="G90" i="1"/>
  <c r="G94" i="1"/>
  <c r="G98" i="1"/>
  <c r="G65" i="1"/>
  <c r="G73" i="1"/>
  <c r="G81" i="1"/>
  <c r="G89" i="1"/>
  <c r="G97" i="1"/>
  <c r="G62" i="1"/>
  <c r="G61" i="1"/>
  <c r="G69" i="1"/>
  <c r="G77" i="1"/>
  <c r="G85" i="1"/>
  <c r="G93" i="1"/>
  <c r="F66" i="1"/>
  <c r="F74" i="1"/>
  <c r="F82" i="1"/>
  <c r="F90" i="1"/>
  <c r="F98" i="1"/>
  <c r="F71" i="1"/>
  <c r="F79" i="1"/>
  <c r="F87" i="1"/>
  <c r="F95" i="1"/>
  <c r="F60" i="1"/>
  <c r="F68" i="1"/>
  <c r="F76" i="1"/>
  <c r="F84" i="1"/>
  <c r="F92" i="1"/>
  <c r="F59" i="1"/>
  <c r="F73" i="1"/>
  <c r="F89" i="1"/>
  <c r="F70" i="1"/>
  <c r="F86" i="1"/>
  <c r="F67" i="1"/>
  <c r="F75" i="1"/>
  <c r="F91" i="1"/>
  <c r="F80" i="1"/>
  <c r="F96" i="1"/>
  <c r="F63" i="1"/>
  <c r="F65" i="1"/>
  <c r="F81" i="1"/>
  <c r="F97" i="1"/>
  <c r="F62" i="1"/>
  <c r="F78" i="1"/>
  <c r="F94" i="1"/>
  <c r="F83" i="1"/>
  <c r="F99" i="1"/>
  <c r="F72" i="1"/>
  <c r="F61" i="1"/>
  <c r="F69" i="1"/>
  <c r="F77" i="1"/>
  <c r="F85" i="1"/>
  <c r="F93" i="1"/>
  <c r="F64" i="1"/>
  <c r="F88" i="1"/>
  <c r="C107" i="1"/>
  <c r="D105" i="1"/>
  <c r="C111" i="1"/>
  <c r="D132" i="1"/>
  <c r="D122" i="1"/>
  <c r="C131" i="1"/>
  <c r="C118" i="1"/>
  <c r="B130" i="1"/>
  <c r="C142" i="1"/>
  <c r="C106" i="1"/>
  <c r="D104" i="1"/>
  <c r="D124" i="1"/>
  <c r="B127" i="1"/>
  <c r="C120" i="1"/>
  <c r="C127" i="1"/>
  <c r="D134" i="1"/>
  <c r="B119" i="1"/>
  <c r="C119" i="1"/>
  <c r="D138" i="1"/>
  <c r="C128" i="1"/>
  <c r="B135" i="1"/>
  <c r="D131" i="1"/>
  <c r="D110" i="1"/>
  <c r="C125" i="1"/>
  <c r="B129" i="1"/>
  <c r="B118" i="1"/>
  <c r="D125" i="1"/>
  <c r="D120" i="1"/>
  <c r="C129" i="1"/>
  <c r="B108" i="1"/>
  <c r="B120" i="1"/>
  <c r="C134" i="1"/>
  <c r="B132" i="1"/>
  <c r="C102" i="1"/>
  <c r="B111" i="1"/>
  <c r="B109" i="1"/>
  <c r="B137" i="1"/>
  <c r="D108" i="1"/>
  <c r="C124" i="1"/>
  <c r="D139" i="1"/>
  <c r="D114" i="1"/>
  <c r="D123" i="1"/>
  <c r="B125" i="1"/>
  <c r="B123" i="1"/>
  <c r="B126" i="1"/>
  <c r="B102" i="1"/>
  <c r="D102" i="1"/>
  <c r="B134" i="1"/>
  <c r="D117" i="1"/>
  <c r="D127" i="1"/>
  <c r="C126" i="1"/>
  <c r="C123" i="1"/>
  <c r="C135" i="1"/>
  <c r="D103" i="1"/>
  <c r="C137" i="1"/>
  <c r="C112" i="1"/>
  <c r="D107" i="1"/>
  <c r="C139" i="1"/>
  <c r="B107" i="1"/>
  <c r="D118" i="1"/>
  <c r="B104" i="1"/>
  <c r="D141" i="1"/>
  <c r="D137" i="1"/>
  <c r="D140" i="1"/>
  <c r="C132" i="1"/>
  <c r="D106" i="1"/>
  <c r="D142" i="1"/>
  <c r="D135" i="1"/>
  <c r="B141" i="1"/>
  <c r="D128" i="1"/>
  <c r="D109" i="1"/>
  <c r="B139" i="1"/>
  <c r="D116" i="1"/>
  <c r="C115" i="1"/>
  <c r="C110" i="1"/>
  <c r="D126" i="1"/>
  <c r="C108" i="1"/>
  <c r="B114" i="1"/>
  <c r="C113" i="1"/>
  <c r="C104" i="1"/>
  <c r="D111" i="1"/>
  <c r="B115" i="1"/>
  <c r="C105" i="1"/>
  <c r="D136" i="1"/>
  <c r="C133" i="1"/>
  <c r="C138" i="1"/>
  <c r="C141" i="1"/>
  <c r="B142" i="1"/>
  <c r="C140" i="1"/>
  <c r="B121" i="1"/>
  <c r="D112" i="1"/>
  <c r="D130" i="1"/>
  <c r="B112" i="1"/>
  <c r="C136" i="1"/>
  <c r="B136" i="1"/>
  <c r="C116" i="1"/>
  <c r="C117" i="1"/>
  <c r="B122" i="1"/>
  <c r="C130" i="1"/>
  <c r="B128" i="1"/>
  <c r="D119" i="1"/>
  <c r="B117" i="1"/>
  <c r="B138" i="1"/>
  <c r="C109" i="1"/>
  <c r="C114" i="1"/>
  <c r="D115" i="1"/>
  <c r="B105" i="1"/>
  <c r="B133" i="1"/>
  <c r="B110" i="1"/>
  <c r="D113" i="1"/>
  <c r="C122" i="1"/>
  <c r="D133" i="1"/>
  <c r="C121" i="1"/>
  <c r="B131" i="1"/>
  <c r="B140" i="1"/>
  <c r="T20" i="1"/>
  <c r="T9" i="1"/>
  <c r="T34" i="1"/>
  <c r="T18" i="1"/>
  <c r="T5" i="1"/>
  <c r="T38" i="1"/>
  <c r="T40" i="1"/>
  <c r="T37" i="1"/>
  <c r="T17" i="1"/>
  <c r="T28" i="1"/>
  <c r="T12" i="1"/>
  <c r="T29" i="1"/>
  <c r="T19" i="1"/>
  <c r="T3" i="1"/>
  <c r="T25" i="1"/>
  <c r="T11" i="1"/>
  <c r="T14" i="1"/>
  <c r="T23" i="1"/>
  <c r="T16" i="1"/>
  <c r="T26" i="1"/>
  <c r="T33" i="1"/>
  <c r="T7" i="1"/>
  <c r="T2" i="1"/>
  <c r="T8" i="1"/>
  <c r="T6" i="1"/>
  <c r="T15" i="1"/>
  <c r="T13" i="1"/>
  <c r="T4" i="1"/>
  <c r="T10" i="1"/>
  <c r="T27" i="1"/>
  <c r="T1" i="1"/>
  <c r="T22" i="1"/>
  <c r="T31" i="1"/>
  <c r="T24" i="1"/>
  <c r="T35" i="1"/>
  <c r="T41" i="1"/>
  <c r="T21" i="1"/>
  <c r="T30" i="1"/>
  <c r="T39" i="1"/>
  <c r="T32" i="1"/>
  <c r="T36" i="1"/>
  <c r="S15" i="1"/>
  <c r="S4" i="1"/>
  <c r="S21" i="1"/>
  <c r="S35" i="1"/>
  <c r="S23" i="1"/>
  <c r="S11" i="1"/>
  <c r="S3" i="1"/>
  <c r="S29" i="1"/>
  <c r="S2" i="1"/>
  <c r="S18" i="1"/>
  <c r="S16" i="1"/>
  <c r="S25" i="1"/>
  <c r="S26" i="1"/>
  <c r="S39" i="1"/>
  <c r="S38" i="1"/>
  <c r="S6" i="1"/>
  <c r="S30" i="1"/>
  <c r="S37" i="1"/>
  <c r="S9" i="1"/>
  <c r="S10" i="1"/>
  <c r="S28" i="1"/>
  <c r="S22" i="1"/>
  <c r="S8" i="1"/>
  <c r="S17" i="1"/>
  <c r="S33" i="1"/>
  <c r="S20" i="1"/>
  <c r="S12" i="1"/>
  <c r="S14" i="1"/>
  <c r="S5" i="1"/>
  <c r="S32" i="1"/>
  <c r="S41" i="1"/>
  <c r="S19" i="1"/>
  <c r="S7" i="1"/>
  <c r="S31" i="1"/>
  <c r="S36" i="1"/>
  <c r="S13" i="1"/>
  <c r="S40" i="1"/>
  <c r="S1" i="1"/>
  <c r="S27" i="1"/>
  <c r="S24" i="1"/>
  <c r="S34" i="1"/>
  <c r="M71" i="1" l="1"/>
  <c r="E7" i="3"/>
  <c r="F6" i="3"/>
  <c r="G6" i="3" s="1"/>
  <c r="Y12" i="1"/>
  <c r="Y3" i="1"/>
  <c r="Y18" i="1"/>
  <c r="M86" i="1"/>
  <c r="Y38" i="1"/>
  <c r="Y15" i="1"/>
  <c r="Y34" i="1"/>
  <c r="Y24" i="1"/>
  <c r="Y17" i="1"/>
  <c r="Y6" i="1"/>
  <c r="Y36" i="1"/>
  <c r="Y7" i="1"/>
  <c r="Y27" i="1"/>
  <c r="Y41" i="1"/>
  <c r="Y8" i="1"/>
  <c r="Y37" i="1"/>
  <c r="Y16" i="1"/>
  <c r="Y13" i="1"/>
  <c r="Y10" i="1"/>
  <c r="Y9" i="1"/>
  <c r="Y1" i="1"/>
  <c r="Y32" i="1"/>
  <c r="Y22" i="1"/>
  <c r="Y39" i="1"/>
  <c r="Y11" i="1"/>
  <c r="Y2" i="1"/>
  <c r="Y20" i="1"/>
  <c r="Y4" i="1"/>
  <c r="Y30" i="1"/>
  <c r="Y40" i="1"/>
  <c r="Y5" i="1"/>
  <c r="Y28" i="1"/>
  <c r="Y26" i="1"/>
  <c r="Y23" i="1"/>
  <c r="Y29" i="1"/>
  <c r="Y33" i="1"/>
  <c r="Y31" i="1"/>
  <c r="Y14" i="1"/>
  <c r="Y25" i="1"/>
  <c r="Y35" i="1"/>
  <c r="Y21" i="1"/>
  <c r="Y19" i="1"/>
  <c r="M66" i="1"/>
  <c r="M99" i="1"/>
  <c r="M94" i="1"/>
  <c r="M80" i="1"/>
  <c r="M61" i="1"/>
  <c r="H84" i="1"/>
  <c r="M78" i="1"/>
  <c r="M91" i="1"/>
  <c r="M72" i="1"/>
  <c r="M83" i="1"/>
  <c r="M84" i="1"/>
  <c r="M93" i="1"/>
  <c r="M87" i="1"/>
  <c r="M68" i="1"/>
  <c r="H75" i="1"/>
  <c r="M60" i="1"/>
  <c r="H77" i="1"/>
  <c r="M79" i="1"/>
  <c r="M64" i="1"/>
  <c r="H79" i="1"/>
  <c r="H98" i="1"/>
  <c r="M76" i="1"/>
  <c r="M85" i="1"/>
  <c r="M77" i="1"/>
  <c r="M75" i="1"/>
  <c r="M62" i="1"/>
  <c r="M97" i="1"/>
  <c r="M69" i="1"/>
  <c r="M95" i="1"/>
  <c r="M88" i="1"/>
  <c r="M73" i="1"/>
  <c r="H80" i="1"/>
  <c r="M63" i="1"/>
  <c r="M70" i="1"/>
  <c r="M74" i="1"/>
  <c r="H99" i="1"/>
  <c r="H66" i="1"/>
  <c r="M82" i="1"/>
  <c r="M96" i="1"/>
  <c r="M90" i="1"/>
  <c r="M98" i="1"/>
  <c r="H65" i="1"/>
  <c r="H70" i="1"/>
  <c r="H97" i="1"/>
  <c r="H86" i="1"/>
  <c r="M65" i="1"/>
  <c r="M89" i="1"/>
  <c r="M67" i="1"/>
  <c r="M92" i="1"/>
  <c r="H64" i="1"/>
  <c r="H94" i="1"/>
  <c r="H90" i="1"/>
  <c r="H73" i="1"/>
  <c r="H93" i="1"/>
  <c r="H83" i="1"/>
  <c r="H87" i="1"/>
  <c r="H67" i="1"/>
  <c r="H96" i="1"/>
  <c r="H62" i="1"/>
  <c r="H85" i="1"/>
  <c r="H78" i="1"/>
  <c r="H92" i="1"/>
  <c r="H91" i="1"/>
  <c r="H88" i="1"/>
  <c r="H74" i="1"/>
  <c r="H71" i="1"/>
  <c r="D11" i="3"/>
  <c r="H63" i="1"/>
  <c r="H89" i="1"/>
  <c r="H95" i="1"/>
  <c r="H72" i="1"/>
  <c r="H60" i="1"/>
  <c r="H61" i="1"/>
  <c r="H81" i="1"/>
  <c r="H68" i="1"/>
  <c r="H82" i="1"/>
  <c r="H69" i="1"/>
  <c r="H76" i="1"/>
  <c r="H59" i="1"/>
  <c r="E123" i="1"/>
  <c r="F102" i="1"/>
  <c r="F141" i="1"/>
  <c r="E128" i="1"/>
  <c r="E142" i="1"/>
  <c r="E109" i="1"/>
  <c r="E139" i="1"/>
  <c r="E104" i="1"/>
  <c r="F133" i="1"/>
  <c r="F123" i="1"/>
  <c r="F109" i="1"/>
  <c r="F112" i="1"/>
  <c r="F138" i="1"/>
  <c r="E125" i="1"/>
  <c r="E120" i="1"/>
  <c r="E118" i="1"/>
  <c r="E107" i="1"/>
  <c r="E130" i="1"/>
  <c r="F137" i="1"/>
  <c r="F132" i="1"/>
  <c r="F107" i="1"/>
  <c r="F115" i="1"/>
  <c r="F118" i="1"/>
  <c r="F121" i="1"/>
  <c r="E102" i="1"/>
  <c r="E112" i="1"/>
  <c r="F126" i="1"/>
  <c r="E134" i="1"/>
  <c r="E116" i="1"/>
  <c r="F124" i="1"/>
  <c r="E132" i="1"/>
  <c r="E119" i="1"/>
  <c r="F114" i="1"/>
  <c r="F135" i="1"/>
  <c r="E113" i="1"/>
  <c r="E110" i="1"/>
  <c r="E117" i="1"/>
  <c r="E122" i="1"/>
  <c r="F142" i="1"/>
  <c r="F105" i="1"/>
  <c r="F127" i="1"/>
  <c r="F130" i="1"/>
  <c r="F119" i="1"/>
  <c r="E140" i="1"/>
  <c r="F103" i="1"/>
  <c r="E108" i="1"/>
  <c r="E103" i="1"/>
  <c r="F116" i="1"/>
  <c r="F110" i="1"/>
  <c r="E121" i="1"/>
  <c r="E105" i="1"/>
  <c r="F117" i="1"/>
  <c r="E137" i="1"/>
  <c r="E114" i="1"/>
  <c r="E115" i="1"/>
  <c r="E111" i="1"/>
  <c r="E126" i="1"/>
  <c r="E136" i="1"/>
  <c r="F122" i="1"/>
  <c r="F111" i="1"/>
  <c r="F134" i="1"/>
  <c r="F120" i="1"/>
  <c r="F106" i="1"/>
  <c r="E133" i="1"/>
  <c r="F140" i="1"/>
  <c r="E135" i="1"/>
  <c r="E131" i="1"/>
  <c r="F125" i="1"/>
  <c r="F129" i="1"/>
  <c r="E138" i="1"/>
  <c r="F136" i="1"/>
  <c r="F113" i="1"/>
  <c r="E141" i="1"/>
  <c r="E106" i="1"/>
  <c r="E129" i="1"/>
  <c r="E127" i="1"/>
  <c r="E124" i="1"/>
  <c r="F131" i="1"/>
  <c r="F128" i="1"/>
  <c r="F108" i="1"/>
  <c r="F104" i="1"/>
  <c r="F139" i="1"/>
  <c r="E8" i="3" l="1"/>
  <c r="F7" i="3"/>
  <c r="G7" i="3" s="1"/>
  <c r="G135" i="1"/>
  <c r="D12" i="3"/>
  <c r="G124" i="1"/>
  <c r="Z15" i="1"/>
  <c r="I60" i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G133" i="1"/>
  <c r="Z20" i="1"/>
  <c r="G118" i="1"/>
  <c r="G126" i="1"/>
  <c r="G141" i="1"/>
  <c r="G136" i="1"/>
  <c r="G139" i="1"/>
  <c r="G140" i="1"/>
  <c r="G128" i="1"/>
  <c r="G137" i="1"/>
  <c r="G116" i="1"/>
  <c r="G114" i="1"/>
  <c r="G131" i="1"/>
  <c r="G142" i="1"/>
  <c r="G122" i="1"/>
  <c r="G115" i="1"/>
  <c r="G120" i="1"/>
  <c r="G119" i="1"/>
  <c r="G102" i="1"/>
  <c r="G132" i="1"/>
  <c r="G113" i="1"/>
  <c r="G108" i="1"/>
  <c r="G104" i="1"/>
  <c r="G107" i="1"/>
  <c r="G121" i="1"/>
  <c r="G112" i="1"/>
  <c r="G130" i="1"/>
  <c r="G123" i="1"/>
  <c r="G106" i="1"/>
  <c r="G129" i="1"/>
  <c r="G105" i="1"/>
  <c r="G109" i="1"/>
  <c r="Z24" i="1"/>
  <c r="Z32" i="1"/>
  <c r="Z10" i="1"/>
  <c r="Z6" i="1"/>
  <c r="Z37" i="1"/>
  <c r="Z39" i="1"/>
  <c r="Z11" i="1"/>
  <c r="Z12" i="1"/>
  <c r="Z35" i="1"/>
  <c r="Z18" i="1"/>
  <c r="Z3" i="1"/>
  <c r="Z8" i="1"/>
  <c r="Z21" i="1"/>
  <c r="Z5" i="1"/>
  <c r="Z4" i="1"/>
  <c r="Z31" i="1"/>
  <c r="Z29" i="1"/>
  <c r="Z28" i="1"/>
  <c r="Z7" i="1"/>
  <c r="Z25" i="1"/>
  <c r="Z34" i="1"/>
  <c r="Z22" i="1"/>
  <c r="Z26" i="1"/>
  <c r="Z40" i="1"/>
  <c r="Z41" i="1"/>
  <c r="Z33" i="1"/>
  <c r="Z38" i="1"/>
  <c r="Z23" i="1"/>
  <c r="Z16" i="1"/>
  <c r="Z30" i="1"/>
  <c r="Z36" i="1"/>
  <c r="Z19" i="1"/>
  <c r="Z13" i="1"/>
  <c r="Z2" i="1"/>
  <c r="Z9" i="1"/>
  <c r="Z27" i="1"/>
  <c r="Z14" i="1"/>
  <c r="AA14" i="1" s="1"/>
  <c r="Z17" i="1"/>
  <c r="G117" i="1"/>
  <c r="G125" i="1"/>
  <c r="G138" i="1"/>
  <c r="G103" i="1"/>
  <c r="G110" i="1"/>
  <c r="G134" i="1"/>
  <c r="G127" i="1"/>
  <c r="G111" i="1"/>
  <c r="AA30" i="1" l="1"/>
  <c r="AA33" i="1"/>
  <c r="F8" i="3"/>
  <c r="G8" i="3" s="1"/>
  <c r="AA34" i="1"/>
  <c r="AA21" i="1"/>
  <c r="AA19" i="1"/>
  <c r="AA5" i="1"/>
  <c r="AA16" i="1"/>
  <c r="AA37" i="1"/>
  <c r="AA29" i="1"/>
  <c r="AA39" i="1"/>
  <c r="AA4" i="1"/>
  <c r="AA11" i="1"/>
  <c r="AA24" i="1"/>
  <c r="D13" i="3"/>
  <c r="AA36" i="1"/>
  <c r="AA26" i="1"/>
  <c r="AA28" i="1"/>
  <c r="AA9" i="1"/>
  <c r="AA7" i="1"/>
  <c r="AA17" i="1"/>
  <c r="AA22" i="1"/>
  <c r="AA15" i="1"/>
  <c r="AA40" i="1"/>
  <c r="AA31" i="1"/>
  <c r="AA12" i="1"/>
  <c r="AA13" i="1"/>
  <c r="AA41" i="1"/>
  <c r="AA35" i="1"/>
  <c r="AA18" i="1"/>
  <c r="AA32" i="1"/>
  <c r="AA20" i="1"/>
  <c r="AA38" i="1"/>
  <c r="AA3" i="1"/>
  <c r="AA10" i="1"/>
  <c r="AA27" i="1"/>
  <c r="AA23" i="1"/>
  <c r="AA25" i="1"/>
  <c r="AA8" i="1"/>
  <c r="AA6" i="1"/>
  <c r="E10" i="3" l="1"/>
  <c r="F9" i="3"/>
  <c r="G9" i="3" s="1"/>
  <c r="D14" i="3"/>
  <c r="E11" i="3" l="1"/>
  <c r="G10" i="3"/>
  <c r="D15" i="3"/>
  <c r="E12" i="3" l="1"/>
  <c r="F11" i="3"/>
  <c r="G11" i="3" s="1"/>
  <c r="D16" i="3"/>
  <c r="F12" i="3" l="1"/>
  <c r="G12" i="3" s="1"/>
  <c r="E13" i="3"/>
  <c r="D17" i="3"/>
  <c r="F13" i="3" l="1"/>
  <c r="G13" i="3" s="1"/>
  <c r="E14" i="3"/>
  <c r="D18" i="3"/>
  <c r="F14" i="3" l="1"/>
  <c r="G14" i="3" s="1"/>
  <c r="E15" i="3"/>
  <c r="D19" i="3"/>
  <c r="F15" i="3" l="1"/>
  <c r="G15" i="3" s="1"/>
  <c r="E16" i="3"/>
  <c r="D20" i="3"/>
  <c r="E17" i="3" l="1"/>
  <c r="F16" i="3"/>
  <c r="G16" i="3" s="1"/>
  <c r="D21" i="3"/>
  <c r="F17" i="3" l="1"/>
  <c r="G17" i="3" s="1"/>
  <c r="E18" i="3"/>
  <c r="D22" i="3"/>
  <c r="F18" i="3" l="1"/>
  <c r="G18" i="3" s="1"/>
  <c r="E19" i="3"/>
  <c r="D23" i="3"/>
  <c r="E20" i="3" l="1"/>
  <c r="F19" i="3"/>
  <c r="G19" i="3" s="1"/>
  <c r="D24" i="3"/>
  <c r="F20" i="3" l="1"/>
  <c r="G20" i="3" s="1"/>
  <c r="E21" i="3"/>
  <c r="D25" i="3"/>
  <c r="E22" i="3" l="1"/>
  <c r="F21" i="3"/>
  <c r="G21" i="3" s="1"/>
  <c r="D26" i="3"/>
  <c r="E23" i="3" l="1"/>
  <c r="F22" i="3"/>
  <c r="G22" i="3" s="1"/>
  <c r="D27" i="3"/>
  <c r="F23" i="3" l="1"/>
  <c r="G23" i="3" s="1"/>
  <c r="E24" i="3"/>
  <c r="D28" i="3"/>
  <c r="F24" i="3" l="1"/>
  <c r="G24" i="3" s="1"/>
  <c r="E25" i="3"/>
  <c r="D29" i="3"/>
  <c r="F25" i="3" l="1"/>
  <c r="G25" i="3" s="1"/>
  <c r="E26" i="3"/>
  <c r="D30" i="3"/>
  <c r="F26" i="3" l="1"/>
  <c r="G26" i="3" s="1"/>
  <c r="E27" i="3"/>
  <c r="D31" i="3"/>
  <c r="E28" i="3" l="1"/>
  <c r="F27" i="3"/>
  <c r="G27" i="3" s="1"/>
  <c r="D32" i="3"/>
  <c r="E29" i="3" l="1"/>
  <c r="F28" i="3"/>
  <c r="G28" i="3" s="1"/>
  <c r="D33" i="3"/>
  <c r="F29" i="3" l="1"/>
  <c r="G29" i="3" s="1"/>
  <c r="E30" i="3"/>
  <c r="D34" i="3"/>
  <c r="E31" i="3" l="1"/>
  <c r="F30" i="3"/>
  <c r="G30" i="3" s="1"/>
  <c r="D35" i="3"/>
  <c r="F31" i="3" l="1"/>
  <c r="G31" i="3" s="1"/>
  <c r="E32" i="3"/>
  <c r="D36" i="3"/>
  <c r="E33" i="3" l="1"/>
  <c r="F32" i="3"/>
  <c r="G32" i="3" s="1"/>
  <c r="D37" i="3"/>
  <c r="F33" i="3" l="1"/>
  <c r="G33" i="3" s="1"/>
  <c r="E34" i="3"/>
  <c r="D38" i="3"/>
  <c r="E35" i="3" l="1"/>
  <c r="F34" i="3"/>
  <c r="G34" i="3" s="1"/>
  <c r="D39" i="3"/>
  <c r="F35" i="3" l="1"/>
  <c r="G35" i="3" s="1"/>
  <c r="E36" i="3"/>
  <c r="D40" i="3"/>
  <c r="F36" i="3" l="1"/>
  <c r="G36" i="3" s="1"/>
  <c r="E37" i="3"/>
  <c r="D41" i="3"/>
  <c r="E38" i="3" l="1"/>
  <c r="F37" i="3"/>
  <c r="G37" i="3" s="1"/>
  <c r="D42" i="3"/>
  <c r="E39" i="3" l="1"/>
  <c r="F38" i="3"/>
  <c r="G38" i="3" s="1"/>
  <c r="D43" i="3"/>
  <c r="E40" i="3" l="1"/>
  <c r="F39" i="3"/>
  <c r="G39" i="3" s="1"/>
  <c r="D44" i="3"/>
  <c r="F40" i="3" l="1"/>
  <c r="G40" i="3" s="1"/>
  <c r="E41" i="3"/>
  <c r="E42" i="3" l="1"/>
  <c r="F41" i="3"/>
  <c r="G41" i="3" s="1"/>
  <c r="F42" i="3" l="1"/>
  <c r="G42" i="3" s="1"/>
  <c r="E43" i="3"/>
  <c r="F43" i="3" l="1"/>
  <c r="G43" i="3" s="1"/>
  <c r="E44" i="3"/>
  <c r="F44" i="3" s="1"/>
</calcChain>
</file>

<file path=xl/sharedStrings.xml><?xml version="1.0" encoding="utf-8"?>
<sst xmlns="http://schemas.openxmlformats.org/spreadsheetml/2006/main" count="99" uniqueCount="86">
  <si>
    <t>n</t>
  </si>
  <si>
    <t>n*pi</t>
  </si>
  <si>
    <t>сумма</t>
  </si>
  <si>
    <t>Ω=</t>
  </si>
  <si>
    <t>ω0=</t>
  </si>
  <si>
    <t>А0</t>
  </si>
  <si>
    <t>a</t>
  </si>
  <si>
    <t>A</t>
  </si>
  <si>
    <t>fi</t>
  </si>
  <si>
    <t>tan fi</t>
  </si>
  <si>
    <t>жёсткость</t>
  </si>
  <si>
    <t>время</t>
  </si>
  <si>
    <t>Тв=4с</t>
  </si>
  <si>
    <t>амплитуда возм на входе</t>
  </si>
  <si>
    <t>амплитуда на выходе</t>
  </si>
  <si>
    <t>ампл воз</t>
  </si>
  <si>
    <t>воздействие</t>
  </si>
  <si>
    <t>выход</t>
  </si>
  <si>
    <t>амп мом</t>
  </si>
  <si>
    <t>амп угла</t>
  </si>
  <si>
    <t>фаза угла</t>
  </si>
  <si>
    <t>A1</t>
  </si>
  <si>
    <t>A3</t>
  </si>
  <si>
    <t>A5</t>
  </si>
  <si>
    <t>A7</t>
  </si>
  <si>
    <t>A9</t>
  </si>
  <si>
    <t>A11</t>
  </si>
  <si>
    <t>AA3</t>
  </si>
  <si>
    <t>AA5</t>
  </si>
  <si>
    <t>AA7</t>
  </si>
  <si>
    <t>AA9</t>
  </si>
  <si>
    <t>AA11</t>
  </si>
  <si>
    <t>FI1</t>
  </si>
  <si>
    <t>FI3</t>
  </si>
  <si>
    <t>FI5</t>
  </si>
  <si>
    <t>FI7</t>
  </si>
  <si>
    <t>FI9</t>
  </si>
  <si>
    <t>FI11</t>
  </si>
  <si>
    <t>OM1</t>
  </si>
  <si>
    <t>OM3</t>
  </si>
  <si>
    <t>OM5</t>
  </si>
  <si>
    <t>OM7</t>
  </si>
  <si>
    <t>OM9</t>
  </si>
  <si>
    <t>OM11</t>
  </si>
  <si>
    <t xml:space="preserve"> Т рамы</t>
  </si>
  <si>
    <t>возмущения</t>
  </si>
  <si>
    <t>рад/с</t>
  </si>
  <si>
    <t>Ω=рад/с</t>
  </si>
  <si>
    <t>ИИ1</t>
  </si>
  <si>
    <t>КК1</t>
  </si>
  <si>
    <t>угол</t>
  </si>
  <si>
    <t>рад</t>
  </si>
  <si>
    <t xml:space="preserve">моменты моды </t>
  </si>
  <si>
    <t>момента</t>
  </si>
  <si>
    <t>входного</t>
  </si>
  <si>
    <t>ослабление</t>
  </si>
  <si>
    <t>гармоники угла на выходе</t>
  </si>
  <si>
    <t>скорость</t>
  </si>
  <si>
    <t>скорости мод</t>
  </si>
  <si>
    <t>интеграл</t>
  </si>
  <si>
    <t>к-т демпф</t>
  </si>
  <si>
    <t>d</t>
  </si>
  <si>
    <t>моды возмущения</t>
  </si>
  <si>
    <t>соб част рамы</t>
  </si>
  <si>
    <t>ωв=</t>
  </si>
  <si>
    <t>Тв=4,1с</t>
  </si>
  <si>
    <t>амп момвоз</t>
  </si>
  <si>
    <t>скорости</t>
  </si>
  <si>
    <t>момент</t>
  </si>
  <si>
    <t>ускор</t>
  </si>
  <si>
    <t>скорость2</t>
  </si>
  <si>
    <t>ускор2</t>
  </si>
  <si>
    <t>А0 моды</t>
  </si>
  <si>
    <t>Fвых моды</t>
  </si>
  <si>
    <t>ускор 1 гарм</t>
  </si>
  <si>
    <t>ус 3 гарм</t>
  </si>
  <si>
    <t>ус 5 гарм</t>
  </si>
  <si>
    <t>тр3с</t>
  </si>
  <si>
    <t>тр4с</t>
  </si>
  <si>
    <t>тр6с</t>
  </si>
  <si>
    <t>Тр 10с</t>
  </si>
  <si>
    <t>тр 3с</t>
  </si>
  <si>
    <t>d 0,05</t>
  </si>
  <si>
    <t>1с</t>
  </si>
  <si>
    <t>2с</t>
  </si>
  <si>
    <t>момом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</si>
</sst>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3" borderId="0" xfId="0" applyFill="1"/>
    <xf numFmtId="0" fontId="1" fillId="3" borderId="0" xfId="0" applyFont="1" applyFill="1"/>
    <xf numFmtId="0" fontId="3" fillId="0" borderId="0" xfId="0" applyFont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скорость</c:v>
          </c:tx>
          <c:marker>
            <c:symbol val="none"/>
          </c:marker>
          <c:cat>
            <c:numRef>
              <c:f>Лист1!$N$1:$N$41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Лист1!$H$59:$H$99</c:f>
              <c:numCache>
                <c:formatCode>General</c:formatCode>
                <c:ptCount val="41"/>
                <c:pt idx="0">
                  <c:v>1.2191377953896586E-4</c:v>
                </c:pt>
                <c:pt idx="1">
                  <c:v>1.780094166698244E-4</c:v>
                </c:pt>
                <c:pt idx="2">
                  <c:v>3.0219401233595142E-4</c:v>
                </c:pt>
                <c:pt idx="3">
                  <c:v>4.5596422767393694E-4</c:v>
                </c:pt>
                <c:pt idx="4">
                  <c:v>6.0559035566362836E-4</c:v>
                </c:pt>
                <c:pt idx="5">
                  <c:v>6.7724551393401322E-4</c:v>
                </c:pt>
                <c:pt idx="6">
                  <c:v>6.1632873832188646E-4</c:v>
                </c:pt>
                <c:pt idx="7">
                  <c:v>4.8442695607415841E-4</c:v>
                </c:pt>
                <c:pt idx="8">
                  <c:v>3.6600143040366434E-4</c:v>
                </c:pt>
                <c:pt idx="9">
                  <c:v>2.3199132127865081E-4</c:v>
                </c:pt>
                <c:pt idx="10">
                  <c:v>3.4710829208555042E-5</c:v>
                </c:pt>
                <c:pt idx="11">
                  <c:v>-1.6183381323383304E-4</c:v>
                </c:pt>
                <c:pt idx="12">
                  <c:v>-2.9169996992841767E-4</c:v>
                </c:pt>
                <c:pt idx="13">
                  <c:v>-4.0159582523415172E-4</c:v>
                </c:pt>
                <c:pt idx="14">
                  <c:v>-5.2465191432639693E-4</c:v>
                </c:pt>
                <c:pt idx="15">
                  <c:v>-5.8016566212018995E-4</c:v>
                </c:pt>
                <c:pt idx="16">
                  <c:v>-5.0632734397506153E-4</c:v>
                </c:pt>
                <c:pt idx="17">
                  <c:v>-3.5779454133986409E-4</c:v>
                </c:pt>
                <c:pt idx="18">
                  <c:v>-2.1028889171570143E-4</c:v>
                </c:pt>
                <c:pt idx="19">
                  <c:v>-9.7218515247572476E-5</c:v>
                </c:pt>
                <c:pt idx="20">
                  <c:v>-5.4319750325299986E-5</c:v>
                </c:pt>
                <c:pt idx="21">
                  <c:v>-1.0748899749962104E-4</c:v>
                </c:pt>
                <c:pt idx="22">
                  <c:v>-2.3017181894846047E-4</c:v>
                </c:pt>
                <c:pt idx="23">
                  <c:v>-3.8339940819096197E-4</c:v>
                </c:pt>
                <c:pt idx="24">
                  <c:v>-5.3408385432153851E-4</c:v>
                </c:pt>
                <c:pt idx="25">
                  <c:v>-6.0960755970815826E-4</c:v>
                </c:pt>
                <c:pt idx="26">
                  <c:v>-5.5265564172605607E-4</c:v>
                </c:pt>
                <c:pt idx="27">
                  <c:v>-4.2132431798559737E-4</c:v>
                </c:pt>
                <c:pt idx="28">
                  <c:v>-3.0228374920210528E-4</c:v>
                </c:pt>
                <c:pt idx="29">
                  <c:v>-1.6997739557054613E-4</c:v>
                </c:pt>
                <c:pt idx="30">
                  <c:v>2.5689362461823845E-5</c:v>
                </c:pt>
                <c:pt idx="31">
                  <c:v>2.238271736373036E-4</c:v>
                </c:pt>
                <c:pt idx="32">
                  <c:v>3.5561643171491068E-4</c:v>
                </c:pt>
                <c:pt idx="33">
                  <c:v>4.6503875052209936E-4</c:v>
                </c:pt>
                <c:pt idx="34">
                  <c:v>5.8848855260849842E-4</c:v>
                </c:pt>
                <c:pt idx="35">
                  <c:v>6.4776837627352304E-4</c:v>
                </c:pt>
                <c:pt idx="36">
                  <c:v>5.7777872461872238E-4</c:v>
                </c:pt>
                <c:pt idx="37">
                  <c:v>4.3025245456364275E-4</c:v>
                </c:pt>
                <c:pt idx="38">
                  <c:v>2.8204886584747881E-4</c:v>
                </c:pt>
                <c:pt idx="39">
                  <c:v>1.6740224199223198E-4</c:v>
                </c:pt>
                <c:pt idx="40">
                  <c:v>1.2158447708840546E-4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B-41FE-827D-634ECD64678C}"/>
            </c:ext>
          </c:extLst>
        </c:ser>
        <c:ser>
          <c:idx val="1"/>
          <c:order val="1"/>
          <c:tx>
            <c:v>1 гармоника</c:v>
          </c:tx>
          <c:marker>
            <c:symbol val="none"/>
          </c:marker>
          <c:cat>
            <c:numRef>
              <c:f>Лист1!$N$1:$N$41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Лист1!$B$59:$B$99</c:f>
              <c:numCache>
                <c:formatCode>General</c:formatCode>
                <c:ptCount val="41"/>
                <c:pt idx="0">
                  <c:v>4.6894550284903353E-4</c:v>
                </c:pt>
                <c:pt idx="1">
                  <c:v>4.6467909607358915E-4</c:v>
                </c:pt>
                <c:pt idx="2">
                  <c:v>4.4900773744184036E-4</c:v>
                </c:pt>
                <c:pt idx="3">
                  <c:v>4.2231606033245247E-4</c:v>
                </c:pt>
                <c:pt idx="4">
                  <c:v>3.8525917769319706E-4</c:v>
                </c:pt>
                <c:pt idx="5">
                  <c:v>3.3874660313468533E-4</c:v>
                </c:pt>
                <c:pt idx="6">
                  <c:v>2.8391992808643278E-4</c:v>
                </c:pt>
                <c:pt idx="7">
                  <c:v>2.221248029008011E-4</c:v>
                </c:pt>
                <c:pt idx="8">
                  <c:v>1.5487790959265081E-4</c:v>
                </c:pt>
                <c:pt idx="9">
                  <c:v>8.3829736826408603E-5</c:v>
                </c:pt>
                <c:pt idx="10">
                  <c:v>1.0724070790702721E-5</c:v>
                </c:pt>
                <c:pt idx="11">
                  <c:v>-6.264480379495737E-5</c:v>
                </c:pt>
                <c:pt idx="12">
                  <c:v>-1.3447614209511176E-4</c:v>
                </c:pt>
                <c:pt idx="13">
                  <c:v>-2.0300693612853335E-4</c:v>
                </c:pt>
                <c:pt idx="14">
                  <c:v>-2.665551855357702E-4</c:v>
                </c:pt>
                <c:pt idx="15">
                  <c:v>-3.2356118011861028E-4</c:v>
                </c:pt>
                <c:pt idx="16">
                  <c:v>-3.7262578092453426E-4</c:v>
                </c:pt>
                <c:pt idx="17">
                  <c:v>-4.1254476031608503E-4</c:v>
                </c:pt>
                <c:pt idx="18">
                  <c:v>-4.4233835819223728E-4</c:v>
                </c:pt>
                <c:pt idx="19">
                  <c:v>-4.6127532894225704E-4</c:v>
                </c:pt>
                <c:pt idx="20">
                  <c:v>-4.6889088893044154E-4</c:v>
                </c:pt>
                <c:pt idx="21">
                  <c:v>-4.6499812401376599E-4</c:v>
                </c:pt>
                <c:pt idx="22">
                  <c:v>-4.4969257710956366E-4</c:v>
                </c:pt>
                <c:pt idx="23">
                  <c:v>-4.2334990321727783E-4</c:v>
                </c:pt>
                <c:pt idx="24">
                  <c:v>-3.8661664944876793E-4</c:v>
                </c:pt>
                <c:pt idx="25">
                  <c:v>-3.4039438635948861E-4</c:v>
                </c:pt>
                <c:pt idx="26">
                  <c:v>-2.8581758005664649E-4</c:v>
                </c:pt>
                <c:pt idx="27">
                  <c:v>-2.2422574818502927E-4</c:v>
                </c:pt>
                <c:pt idx="28">
                  <c:v>-1.5713058318609337E-4</c:v>
                </c:pt>
                <c:pt idx="29">
                  <c:v>-8.6178849747705943E-5</c:v>
                </c:pt>
                <c:pt idx="30">
                  <c:v>-1.3111967079001478E-5</c:v>
                </c:pt>
                <c:pt idx="31">
                  <c:v>6.0276731988462591E-5</c:v>
                </c:pt>
                <c:pt idx="32">
                  <c:v>1.3218601605277205E-4</c:v>
                </c:pt>
                <c:pt idx="33">
                  <c:v>2.0085096405398511E-4</c:v>
                </c:pt>
                <c:pt idx="34">
                  <c:v>2.6458628299573766E-4</c:v>
                </c:pt>
                <c:pt idx="35">
                  <c:v>3.2182767129825424E-4</c:v>
                </c:pt>
                <c:pt idx="36">
                  <c:v>3.7117021257236459E-4</c:v>
                </c:pt>
                <c:pt idx="37">
                  <c:v>4.1140285748864184E-4</c:v>
                </c:pt>
                <c:pt idx="38">
                  <c:v>4.4153814742844066E-4</c:v>
                </c:pt>
                <c:pt idx="39">
                  <c:v>4.608364503879908E-4</c:v>
                </c:pt>
                <c:pt idx="40">
                  <c:v>4.6882411429638611E-4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B-41FE-827D-634ECD646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69856"/>
        <c:axId val="69788032"/>
      </c:lineChart>
      <c:catAx>
        <c:axId val="6976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8032"/>
        <c:crosses val="autoZero"/>
        <c:auto val="1"/>
        <c:lblAlgn val="ctr"/>
        <c:lblOffset val="100"/>
        <c:noMultiLvlLbl val="0"/>
      </c:catAx>
      <c:valAx>
        <c:axId val="6978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76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 0.1</c:v>
          </c:tx>
          <c:marker>
            <c:symbol val="none"/>
          </c:marker>
          <c:cat>
            <c:numRef>
              <c:f>Лист1!$N$1:$N$41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Лист1!$AD$1:$AD$41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-6.2446089067934611E-4</c:v>
                </c:pt>
                <c:pt idx="3">
                  <c:v>-7.1260586217424524E-4</c:v>
                </c:pt>
                <c:pt idx="4">
                  <c:v>-6.7577170050391814E-4</c:v>
                </c:pt>
                <c:pt idx="5">
                  <c:v>-9.8782237215505001E-4</c:v>
                </c:pt>
                <c:pt idx="6">
                  <c:v>-2.1443422494381316E-3</c:v>
                </c:pt>
                <c:pt idx="7">
                  <c:v>-3.4023577030772938E-3</c:v>
                </c:pt>
                <c:pt idx="8">
                  <c:v>-3.6772037663092825E-3</c:v>
                </c:pt>
                <c:pt idx="9">
                  <c:v>-3.3367770085536356E-3</c:v>
                </c:pt>
                <c:pt idx="10">
                  <c:v>-3.3354731224727375E-3</c:v>
                </c:pt>
                <c:pt idx="11">
                  <c:v>-3.4485658318603629E-3</c:v>
                </c:pt>
                <c:pt idx="12">
                  <c:v>-3.1613724464604311E-3</c:v>
                </c:pt>
                <c:pt idx="13">
                  <c:v>-2.9747925935084112E-3</c:v>
                </c:pt>
                <c:pt idx="14">
                  <c:v>-3.1397128268595568E-3</c:v>
                </c:pt>
                <c:pt idx="15">
                  <c:v>-2.7249044128588979E-3</c:v>
                </c:pt>
                <c:pt idx="16">
                  <c:v>-1.3513533288886834E-3</c:v>
                </c:pt>
                <c:pt idx="17">
                  <c:v>-9.9076075612482772E-5</c:v>
                </c:pt>
                <c:pt idx="18">
                  <c:v>2.7215919515525313E-4</c:v>
                </c:pt>
                <c:pt idx="19">
                  <c:v>2.6039216860511698E-4</c:v>
                </c:pt>
                <c:pt idx="20">
                  <c:v>3.6207570922383423E-4</c:v>
                </c:pt>
                <c:pt idx="21">
                  <c:v>4.9471156919172815E-4</c:v>
                </c:pt>
                <c:pt idx="22">
                  <c:v>6.2010261446442843E-4</c:v>
                </c:pt>
                <c:pt idx="23">
                  <c:v>7.1219112851930841E-4</c:v>
                </c:pt>
                <c:pt idx="24">
                  <c:v>6.7577192594829344E-4</c:v>
                </c:pt>
                <c:pt idx="25">
                  <c:v>9.6450543497732515E-4</c:v>
                </c:pt>
                <c:pt idx="26">
                  <c:v>2.0977872356191542E-3</c:v>
                </c:pt>
                <c:pt idx="27">
                  <c:v>3.3739791439123751E-3</c:v>
                </c:pt>
                <c:pt idx="28">
                  <c:v>3.6840941840853014E-3</c:v>
                </c:pt>
                <c:pt idx="29">
                  <c:v>3.3453184872292508E-3</c:v>
                </c:pt>
                <c:pt idx="30">
                  <c:v>3.3293317467513882E-3</c:v>
                </c:pt>
                <c:pt idx="31">
                  <c:v>3.4510347812516042E-3</c:v>
                </c:pt>
                <c:pt idx="32">
                  <c:v>3.1735732683930025E-3</c:v>
                </c:pt>
                <c:pt idx="33">
                  <c:v>2.9728777684709618E-3</c:v>
                </c:pt>
                <c:pt idx="34">
                  <c:v>3.1372658669859485E-3</c:v>
                </c:pt>
                <c:pt idx="35">
                  <c:v>2.7561292780363626E-3</c:v>
                </c:pt>
                <c:pt idx="36">
                  <c:v>1.4015674377436192E-3</c:v>
                </c:pt>
                <c:pt idx="37">
                  <c:v>1.2604965715764204E-4</c:v>
                </c:pt>
                <c:pt idx="38">
                  <c:v>-2.7053342062573638E-4</c:v>
                </c:pt>
                <c:pt idx="39">
                  <c:v>-2.5965007076729149E-4</c:v>
                </c:pt>
                <c:pt idx="40">
                  <c:v>-3.5735941550688564E-4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3-411E-A223-64CBDC911DAF}"/>
            </c:ext>
          </c:extLst>
        </c:ser>
        <c:ser>
          <c:idx val="1"/>
          <c:order val="1"/>
          <c:tx>
            <c:v>d 0.05</c:v>
          </c:tx>
          <c:marker>
            <c:symbol val="none"/>
          </c:marker>
          <c:cat>
            <c:numRef>
              <c:f>Лист1!$N$1:$N$41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Лист1!$AE$1:$AE$41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-3.9334553760833672E-4</c:v>
                </c:pt>
                <c:pt idx="3">
                  <c:v>-4.959412236597426E-4</c:v>
                </c:pt>
                <c:pt idx="4">
                  <c:v>-4.7497464908158597E-4</c:v>
                </c:pt>
                <c:pt idx="5">
                  <c:v>-8.047828396086416E-4</c:v>
                </c:pt>
                <c:pt idx="6">
                  <c:v>-1.987561331547445E-3</c:v>
                </c:pt>
                <c:pt idx="7">
                  <c:v>-3.2860105513930976E-3</c:v>
                </c:pt>
                <c:pt idx="8">
                  <c:v>-3.6098678440561324E-3</c:v>
                </c:pt>
                <c:pt idx="9">
                  <c:v>-3.3171180049740628E-3</c:v>
                </c:pt>
                <c:pt idx="10">
                  <c:v>-3.3609753491417671E-3</c:v>
                </c:pt>
                <c:pt idx="11">
                  <c:v>-3.5198265488750845E-3</c:v>
                </c:pt>
                <c:pt idx="12">
                  <c:v>-3.2765864339479606E-3</c:v>
                </c:pt>
                <c:pt idx="13">
                  <c:v>-3.1296983494085435E-3</c:v>
                </c:pt>
                <c:pt idx="14">
                  <c:v>-3.3331865495018357E-3</c:v>
                </c:pt>
                <c:pt idx="15">
                  <c:v>-2.9549532238149355E-3</c:v>
                </c:pt>
                <c:pt idx="16">
                  <c:v>-1.6065773604510127E-3</c:v>
                </c:pt>
                <c:pt idx="17">
                  <c:v>-3.630571029863701E-4</c:v>
                </c:pt>
                <c:pt idx="18">
                  <c:v>9.5007004569251255E-6</c:v>
                </c:pt>
                <c:pt idx="19">
                  <c:v>1.8996109582038181E-6</c:v>
                </c:pt>
                <c:pt idx="20">
                  <c:v>1.0972373275424177E-4</c:v>
                </c:pt>
                <c:pt idx="21">
                  <c:v>2.5139260035265411E-4</c:v>
                </c:pt>
                <c:pt idx="22">
                  <c:v>3.8855915528557641E-4</c:v>
                </c:pt>
                <c:pt idx="23">
                  <c:v>4.9502597578311497E-4</c:v>
                </c:pt>
                <c:pt idx="24">
                  <c:v>4.7444785081339431E-4</c:v>
                </c:pt>
                <c:pt idx="25">
                  <c:v>7.8080427897948975E-4</c:v>
                </c:pt>
                <c:pt idx="26">
                  <c:v>1.9399361881775601E-3</c:v>
                </c:pt>
                <c:pt idx="27">
                  <c:v>3.2561243357949283E-3</c:v>
                </c:pt>
                <c:pt idx="28">
                  <c:v>3.6151500182640055E-3</c:v>
                </c:pt>
                <c:pt idx="29">
                  <c:v>3.324170953061375E-3</c:v>
                </c:pt>
                <c:pt idx="30">
                  <c:v>3.3533638141771105E-3</c:v>
                </c:pt>
                <c:pt idx="31">
                  <c:v>3.5208114872758356E-3</c:v>
                </c:pt>
                <c:pt idx="32">
                  <c:v>3.287431431389046E-3</c:v>
                </c:pt>
                <c:pt idx="33">
                  <c:v>3.1265337368872456E-3</c:v>
                </c:pt>
                <c:pt idx="34">
                  <c:v>3.3294843185418363E-3</c:v>
                </c:pt>
                <c:pt idx="35">
                  <c:v>2.9851120173537333E-3</c:v>
                </c:pt>
                <c:pt idx="36">
                  <c:v>1.6562391890439655E-3</c:v>
                </c:pt>
                <c:pt idx="37">
                  <c:v>3.8995697764285931E-4</c:v>
                </c:pt>
                <c:pt idx="38">
                  <c:v>-7.765762217553242E-6</c:v>
                </c:pt>
                <c:pt idx="39">
                  <c:v>-9.9863615625295149E-7</c:v>
                </c:pt>
                <c:pt idx="40">
                  <c:v>-1.0476358029101698E-4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3-411E-A223-64CBDC911DAF}"/>
            </c:ext>
          </c:extLst>
        </c:ser>
        <c:ser>
          <c:idx val="2"/>
          <c:order val="2"/>
          <c:tx>
            <c:v>d 0.03</c:v>
          </c:tx>
          <c:marker>
            <c:symbol val="none"/>
          </c:marker>
          <c:cat>
            <c:numRef>
              <c:f>Лист1!$N$1:$N$41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Лист1!$AF$1:$AF$41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-2.9486020729327448E-4</c:v>
                </c:pt>
                <c:pt idx="3">
                  <c:v>-4.0151996362295473E-4</c:v>
                </c:pt>
                <c:pt idx="4">
                  <c:v>-3.8533223888226705E-4</c:v>
                </c:pt>
                <c:pt idx="5">
                  <c:v>-7.2083960351947455E-4</c:v>
                </c:pt>
                <c:pt idx="6">
                  <c:v>-1.9129173366324633E-3</c:v>
                </c:pt>
                <c:pt idx="7">
                  <c:v>-3.2266106842650318E-3</c:v>
                </c:pt>
                <c:pt idx="8">
                  <c:v>-3.5694927809178487E-3</c:v>
                </c:pt>
                <c:pt idx="9">
                  <c:v>-3.2956040654024779E-3</c:v>
                </c:pt>
                <c:pt idx="10">
                  <c:v>-3.3576695079917274E-3</c:v>
                </c:pt>
                <c:pt idx="11">
                  <c:v>-3.5353136049474758E-3</c:v>
                </c:pt>
                <c:pt idx="12">
                  <c:v>-3.3104840978686631E-3</c:v>
                </c:pt>
                <c:pt idx="13">
                  <c:v>-3.1806144123395674E-3</c:v>
                </c:pt>
                <c:pt idx="14">
                  <c:v>-3.4009578796671616E-3</c:v>
                </c:pt>
                <c:pt idx="15">
                  <c:v>-3.0390538958843167E-3</c:v>
                </c:pt>
                <c:pt idx="16">
                  <c:v>-1.7026695720734257E-3</c:v>
                </c:pt>
                <c:pt idx="17">
                  <c:v>-4.6469683660093128E-4</c:v>
                </c:pt>
                <c:pt idx="18">
                  <c:v>-9.3684488308134155E-5</c:v>
                </c:pt>
                <c:pt idx="19">
                  <c:v>-1.016754961112769E-4</c:v>
                </c:pt>
                <c:pt idx="20">
                  <c:v>6.5912098290754212E-6</c:v>
                </c:pt>
                <c:pt idx="21">
                  <c:v>1.4992943261295634E-4</c:v>
                </c:pt>
                <c:pt idx="22">
                  <c:v>2.8996056233663442E-4</c:v>
                </c:pt>
                <c:pt idx="23">
                  <c:v>4.0045801156599384E-4</c:v>
                </c:pt>
                <c:pt idx="24">
                  <c:v>3.8464306911880351E-4</c:v>
                </c:pt>
                <c:pt idx="25">
                  <c:v>6.9663914510133696E-4</c:v>
                </c:pt>
                <c:pt idx="26">
                  <c:v>1.8648994112334611E-3</c:v>
                </c:pt>
                <c:pt idx="27">
                  <c:v>3.1961463820354653E-3</c:v>
                </c:pt>
                <c:pt idx="28">
                  <c:v>3.5741446182895129E-3</c:v>
                </c:pt>
                <c:pt idx="29">
                  <c:v>3.3020627646321858E-3</c:v>
                </c:pt>
                <c:pt idx="30">
                  <c:v>3.349459816693589E-3</c:v>
                </c:pt>
                <c:pt idx="31">
                  <c:v>3.535683616364567E-3</c:v>
                </c:pt>
                <c:pt idx="32">
                  <c:v>3.3207547420095601E-3</c:v>
                </c:pt>
                <c:pt idx="33">
                  <c:v>3.1769082262951389E-3</c:v>
                </c:pt>
                <c:pt idx="34">
                  <c:v>3.3967027934146739E-3</c:v>
                </c:pt>
                <c:pt idx="35">
                  <c:v>3.0687271614485631E-3</c:v>
                </c:pt>
                <c:pt idx="36">
                  <c:v>1.7520455576917119E-3</c:v>
                </c:pt>
                <c:pt idx="37">
                  <c:v>4.9149997364921036E-4</c:v>
                </c:pt>
                <c:pt idx="38">
                  <c:v>9.5395860289198945E-5</c:v>
                </c:pt>
                <c:pt idx="39">
                  <c:v>1.0257378702244877E-4</c:v>
                </c:pt>
                <c:pt idx="40">
                  <c:v>-1.5979663341869893E-6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B3-411E-A223-64CBDC911DAF}"/>
            </c:ext>
          </c:extLst>
        </c:ser>
        <c:ser>
          <c:idx val="4"/>
          <c:order val="3"/>
          <c:tx>
            <c:v>d 0.5</c:v>
          </c:tx>
          <c:marker>
            <c:symbol val="none"/>
          </c:marker>
          <c:cat>
            <c:numRef>
              <c:f>Лист1!$N$1:$N$41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Лист1!$AB$1:$AB$41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-1.3086860458115929E-3</c:v>
                </c:pt>
                <c:pt idx="3">
                  <c:v>-1.2205807463148931E-3</c:v>
                </c:pt>
                <c:pt idx="4">
                  <c:v>-1.0203377557254885E-3</c:v>
                </c:pt>
                <c:pt idx="5">
                  <c:v>-1.1767784128704491E-3</c:v>
                </c:pt>
                <c:pt idx="6">
                  <c:v>-2.1338230269469251E-3</c:v>
                </c:pt>
                <c:pt idx="7">
                  <c:v>-3.1091357128946819E-3</c:v>
                </c:pt>
                <c:pt idx="8">
                  <c:v>-3.0682576958579854E-3</c:v>
                </c:pt>
                <c:pt idx="9">
                  <c:v>-2.4566829891037451E-3</c:v>
                </c:pt>
                <c:pt idx="10">
                  <c:v>-2.2323243854974082E-3</c:v>
                </c:pt>
                <c:pt idx="11">
                  <c:v>-2.1414725901942756E-3</c:v>
                </c:pt>
                <c:pt idx="12">
                  <c:v>-1.6852252371111773E-3</c:v>
                </c:pt>
                <c:pt idx="13">
                  <c:v>-1.3785538780770891E-3</c:v>
                </c:pt>
                <c:pt idx="14">
                  <c:v>-1.4425491908392123E-3</c:v>
                </c:pt>
                <c:pt idx="15">
                  <c:v>-9.5014809361326628E-4</c:v>
                </c:pt>
                <c:pt idx="16">
                  <c:v>4.0897300581415176E-4</c:v>
                </c:pt>
                <c:pt idx="17">
                  <c:v>1.5265203954569881E-3</c:v>
                </c:pt>
                <c:pt idx="18">
                  <c:v>1.7033363733592252E-3</c:v>
                </c:pt>
                <c:pt idx="19">
                  <c:v>1.4986087756748651E-3</c:v>
                </c:pt>
                <c:pt idx="20">
                  <c:v>1.4157464099967014E-3</c:v>
                </c:pt>
                <c:pt idx="21">
                  <c:v>1.3651560024556249E-3</c:v>
                </c:pt>
                <c:pt idx="22">
                  <c:v>1.3101363218084583E-3</c:v>
                </c:pt>
                <c:pt idx="23">
                  <c:v>1.2257534737295792E-3</c:v>
                </c:pt>
                <c:pt idx="24">
                  <c:v>1.0253729136650001E-3</c:v>
                </c:pt>
                <c:pt idx="25">
                  <c:v>1.1588356257706191E-3</c:v>
                </c:pt>
                <c:pt idx="26">
                  <c:v>2.0950518828550058E-3</c:v>
                </c:pt>
                <c:pt idx="27">
                  <c:v>3.090948733376845E-3</c:v>
                </c:pt>
                <c:pt idx="28">
                  <c:v>3.0849727967168224E-3</c:v>
                </c:pt>
                <c:pt idx="29">
                  <c:v>2.4730819387171728E-3</c:v>
                </c:pt>
                <c:pt idx="30">
                  <c:v>2.2330650554398439E-3</c:v>
                </c:pt>
                <c:pt idx="31">
                  <c:v>2.150203245635043E-3</c:v>
                </c:pt>
                <c:pt idx="32">
                  <c:v>1.7020772635749229E-3</c:v>
                </c:pt>
                <c:pt idx="33">
                  <c:v>1.3800492148998596E-3</c:v>
                </c:pt>
                <c:pt idx="34">
                  <c:v>1.4432684584325508E-3</c:v>
                </c:pt>
                <c:pt idx="35">
                  <c:v>9.8285248264468939E-4</c:v>
                </c:pt>
                <c:pt idx="36">
                  <c:v>-3.6124471063531441E-4</c:v>
                </c:pt>
                <c:pt idx="37">
                  <c:v>-1.5053138824205868E-3</c:v>
                </c:pt>
                <c:pt idx="38">
                  <c:v>-1.7081764776334515E-3</c:v>
                </c:pt>
                <c:pt idx="39">
                  <c:v>-1.5039406754831603E-3</c:v>
                </c:pt>
                <c:pt idx="40">
                  <c:v>-1.4169969442808402E-3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B3-411E-A223-64CBDC911DAF}"/>
            </c:ext>
          </c:extLst>
        </c:ser>
        <c:ser>
          <c:idx val="5"/>
          <c:order val="4"/>
          <c:tx>
            <c:v>d 0.3</c:v>
          </c:tx>
          <c:marker>
            <c:symbol val="none"/>
          </c:marker>
          <c:cat>
            <c:numRef>
              <c:f>Лист1!$N$1:$N$41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Лист1!$AC$1:$AC$41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-1.217542187646519E-3</c:v>
                </c:pt>
                <c:pt idx="3">
                  <c:v>-1.2138027574215794E-3</c:v>
                </c:pt>
                <c:pt idx="4">
                  <c:v>-1.0867844143796661E-3</c:v>
                </c:pt>
                <c:pt idx="5">
                  <c:v>-1.3084343453635442E-3</c:v>
                </c:pt>
                <c:pt idx="6">
                  <c:v>-2.3485278943681728E-3</c:v>
                </c:pt>
                <c:pt idx="7">
                  <c:v>-3.4433813318755766E-3</c:v>
                </c:pt>
                <c:pt idx="8">
                  <c:v>-3.5325809544990774E-3</c:v>
                </c:pt>
                <c:pt idx="9">
                  <c:v>-3.0235420055109959E-3</c:v>
                </c:pt>
                <c:pt idx="10">
                  <c:v>-2.8739965141339517E-3</c:v>
                </c:pt>
                <c:pt idx="11">
                  <c:v>-2.8458029746953523E-3</c:v>
                </c:pt>
                <c:pt idx="12">
                  <c:v>-2.4330383540736604E-3</c:v>
                </c:pt>
                <c:pt idx="13">
                  <c:v>-2.1449089708343891E-3</c:v>
                </c:pt>
                <c:pt idx="14">
                  <c:v>-2.2183973514440449E-3</c:v>
                </c:pt>
                <c:pt idx="15">
                  <c:v>-1.7248748129626091E-3</c:v>
                </c:pt>
                <c:pt idx="16">
                  <c:v>-3.2097243775583759E-4</c:v>
                </c:pt>
                <c:pt idx="17">
                  <c:v>8.9678822232990626E-4</c:v>
                </c:pt>
                <c:pt idx="18">
                  <c:v>1.1971412340552325E-3</c:v>
                </c:pt>
                <c:pt idx="19">
                  <c:v>1.1084335230630985E-3</c:v>
                </c:pt>
                <c:pt idx="20">
                  <c:v>1.1310466565343398E-3</c:v>
                </c:pt>
                <c:pt idx="21">
                  <c:v>1.1793112925619494E-3</c:v>
                </c:pt>
                <c:pt idx="22">
                  <c:v>1.2161250812420387E-3</c:v>
                </c:pt>
                <c:pt idx="23">
                  <c:v>1.2163812267290391E-3</c:v>
                </c:pt>
                <c:pt idx="24">
                  <c:v>1.0896449890932343E-3</c:v>
                </c:pt>
                <c:pt idx="25">
                  <c:v>1.2882748365102919E-3</c:v>
                </c:pt>
                <c:pt idx="26">
                  <c:v>2.306479937374587E-3</c:v>
                </c:pt>
                <c:pt idx="27">
                  <c:v>3.4208996668111699E-3</c:v>
                </c:pt>
                <c:pt idx="28">
                  <c:v>3.5453765888926753E-3</c:v>
                </c:pt>
                <c:pt idx="29">
                  <c:v>3.0371507727309588E-3</c:v>
                </c:pt>
                <c:pt idx="30">
                  <c:v>2.8725333041021385E-3</c:v>
                </c:pt>
                <c:pt idx="31">
                  <c:v>2.852712451506974E-3</c:v>
                </c:pt>
                <c:pt idx="32">
                  <c:v>2.4489121285489889E-3</c:v>
                </c:pt>
                <c:pt idx="33">
                  <c:v>2.1460418647355683E-3</c:v>
                </c:pt>
                <c:pt idx="34">
                  <c:v>2.2188506981938826E-3</c:v>
                </c:pt>
                <c:pt idx="35">
                  <c:v>1.7581096927338827E-3</c:v>
                </c:pt>
                <c:pt idx="36">
                  <c:v>3.7110288314719453E-4</c:v>
                </c:pt>
                <c:pt idx="37">
                  <c:v>-8.717283840348535E-4</c:v>
                </c:pt>
                <c:pt idx="38">
                  <c:v>-1.1980019334411208E-3</c:v>
                </c:pt>
                <c:pt idx="39">
                  <c:v>-1.110195951790511E-3</c:v>
                </c:pt>
                <c:pt idx="40">
                  <c:v>-1.1289803900669283E-3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B3-411E-A223-64CBDC911DAF}"/>
            </c:ext>
          </c:extLst>
        </c:ser>
        <c:ser>
          <c:idx val="3"/>
          <c:order val="5"/>
          <c:tx>
            <c:v>0,6</c:v>
          </c:tx>
          <c:marker>
            <c:symbol val="none"/>
          </c:marker>
          <c:val>
            <c:numRef>
              <c:f>Лист1!$AG$1:$AG$41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-1.2497102866296107E-3</c:v>
                </c:pt>
                <c:pt idx="3">
                  <c:v>-1.1335002427206729E-3</c:v>
                </c:pt>
                <c:pt idx="4">
                  <c:v>-9.1193231148131314E-4</c:v>
                </c:pt>
                <c:pt idx="5">
                  <c:v>-1.0517085091024641E-3</c:v>
                </c:pt>
                <c:pt idx="6">
                  <c:v>-1.9837561860995465E-3</c:v>
                </c:pt>
                <c:pt idx="7">
                  <c:v>-2.917118585527294E-3</c:v>
                </c:pt>
                <c:pt idx="8">
                  <c:v>-2.8308307153032861E-3</c:v>
                </c:pt>
                <c:pt idx="9">
                  <c:v>-2.188787453829116E-3</c:v>
                </c:pt>
                <c:pt idx="10">
                  <c:v>-1.9478319810134819E-3</c:v>
                </c:pt>
                <c:pt idx="11">
                  <c:v>-1.8458007780031089E-3</c:v>
                </c:pt>
                <c:pt idx="12">
                  <c:v>-1.3868508923861496E-3</c:v>
                </c:pt>
                <c:pt idx="13">
                  <c:v>-1.088154151909248E-3</c:v>
                </c:pt>
                <c:pt idx="14">
                  <c:v>-1.1624496311774485E-3</c:v>
                </c:pt>
                <c:pt idx="15">
                  <c:v>-6.8343029053286389E-4</c:v>
                </c:pt>
                <c:pt idx="16">
                  <c:v>6.4329332643455503E-4</c:v>
                </c:pt>
                <c:pt idx="17">
                  <c:v>1.7048292075449963E-3</c:v>
                </c:pt>
                <c:pt idx="18">
                  <c:v>1.8188304049498345E-3</c:v>
                </c:pt>
                <c:pt idx="19">
                  <c:v>1.5595057821338378E-3</c:v>
                </c:pt>
                <c:pt idx="20">
                  <c:v>1.4309277929221245E-3</c:v>
                </c:pt>
                <c:pt idx="21">
                  <c:v>1.3408446486270968E-3</c:v>
                </c:pt>
                <c:pt idx="22">
                  <c:v>1.2521637369441883E-3</c:v>
                </c:pt>
                <c:pt idx="23">
                  <c:v>1.1394907418100534E-3</c:v>
                </c:pt>
                <c:pt idx="24">
                  <c:v>9.1754557934919749E-4</c:v>
                </c:pt>
                <c:pt idx="25">
                  <c:v>1.0343492403319051E-3</c:v>
                </c:pt>
                <c:pt idx="26">
                  <c:v>1.9460713688603962E-3</c:v>
                </c:pt>
                <c:pt idx="27">
                  <c:v>2.9004718685006641E-3</c:v>
                </c:pt>
                <c:pt idx="28">
                  <c:v>2.8488434094282389E-3</c:v>
                </c:pt>
                <c:pt idx="29">
                  <c:v>2.2059004415935714E-3</c:v>
                </c:pt>
                <c:pt idx="30">
                  <c:v>1.9490070816619088E-3</c:v>
                </c:pt>
                <c:pt idx="31">
                  <c:v>1.854802004508375E-3</c:v>
                </c:pt>
                <c:pt idx="32">
                  <c:v>1.4035981737023698E-3</c:v>
                </c:pt>
                <c:pt idx="33">
                  <c:v>1.0893047239706288E-3</c:v>
                </c:pt>
                <c:pt idx="34">
                  <c:v>1.1628476836338685E-3</c:v>
                </c:pt>
                <c:pt idx="35">
                  <c:v>7.1549137717079293E-4</c:v>
                </c:pt>
                <c:pt idx="36">
                  <c:v>-5.9703372313312344E-4</c:v>
                </c:pt>
                <c:pt idx="37">
                  <c:v>-1.6856655583290599E-3</c:v>
                </c:pt>
                <c:pt idx="38">
                  <c:v>-1.825619691078082E-3</c:v>
                </c:pt>
                <c:pt idx="39">
                  <c:v>-1.566450525959518E-3</c:v>
                </c:pt>
                <c:pt idx="40">
                  <c:v>-1.4335596409667606E-3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B3-411E-A223-64CBDC911DAF}"/>
            </c:ext>
          </c:extLst>
        </c:ser>
        <c:ser>
          <c:idx val="6"/>
          <c:order val="6"/>
          <c:tx>
            <c:v>1</c:v>
          </c:tx>
          <c:marker>
            <c:symbol val="none"/>
          </c:marker>
          <c:val>
            <c:numRef>
              <c:f>Лист1!$AI$1:$AI$41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-8.576863244777953E-4</c:v>
                </c:pt>
                <c:pt idx="3">
                  <c:v>-7.0304685751257747E-4</c:v>
                </c:pt>
                <c:pt idx="4">
                  <c:v>-4.6610705075427101E-4</c:v>
                </c:pt>
                <c:pt idx="5">
                  <c:v>-6.0303076231762944E-4</c:v>
                </c:pt>
                <c:pt idx="6">
                  <c:v>-1.4940513105709127E-3</c:v>
                </c:pt>
                <c:pt idx="7">
                  <c:v>-2.3195665852684144E-3</c:v>
                </c:pt>
                <c:pt idx="8">
                  <c:v>-2.1163735731343381E-3</c:v>
                </c:pt>
                <c:pt idx="9">
                  <c:v>-1.4180904686457952E-3</c:v>
                </c:pt>
                <c:pt idx="10">
                  <c:v>-1.1707737478480593E-3</c:v>
                </c:pt>
                <c:pt idx="11">
                  <c:v>-1.0758203158623841E-3</c:v>
                </c:pt>
                <c:pt idx="12">
                  <c:v>-6.4857165432062797E-4</c:v>
                </c:pt>
                <c:pt idx="13">
                  <c:v>-4.1255278742926345E-4</c:v>
                </c:pt>
                <c:pt idx="14">
                  <c:v>-5.4661697162551278E-4</c:v>
                </c:pt>
                <c:pt idx="15">
                  <c:v>-1.2923896087165861E-4</c:v>
                </c:pt>
                <c:pt idx="16">
                  <c:v>1.07239940419299E-3</c:v>
                </c:pt>
                <c:pt idx="17">
                  <c:v>1.9333244320838797E-3</c:v>
                </c:pt>
                <c:pt idx="18">
                  <c:v>1.8407017803693945E-3</c:v>
                </c:pt>
                <c:pt idx="19">
                  <c:v>1.4238440800855214E-3</c:v>
                </c:pt>
                <c:pt idx="20">
                  <c:v>1.1826177686670913E-3</c:v>
                </c:pt>
                <c:pt idx="21">
                  <c:v>1.0092862406312791E-3</c:v>
                </c:pt>
                <c:pt idx="22">
                  <c:v>8.617082001450045E-4</c:v>
                </c:pt>
                <c:pt idx="23">
                  <c:v>7.0995633451290357E-4</c:v>
                </c:pt>
                <c:pt idx="24">
                  <c:v>4.7185114241279842E-4</c:v>
                </c:pt>
                <c:pt idx="25">
                  <c:v>5.8603161698848221E-4</c:v>
                </c:pt>
                <c:pt idx="26">
                  <c:v>1.4588180676824635E-3</c:v>
                </c:pt>
                <c:pt idx="27">
                  <c:v>2.3070596435823651E-3</c:v>
                </c:pt>
                <c:pt idx="28">
                  <c:v>2.1374220291370373E-3</c:v>
                </c:pt>
                <c:pt idx="29">
                  <c:v>1.4359889028574613E-3</c:v>
                </c:pt>
                <c:pt idx="30">
                  <c:v>1.1718630294410238E-3</c:v>
                </c:pt>
                <c:pt idx="31">
                  <c:v>1.0843574453983764E-3</c:v>
                </c:pt>
                <c:pt idx="32">
                  <c:v>6.6369057588816212E-4</c:v>
                </c:pt>
                <c:pt idx="33">
                  <c:v>4.1152493360156473E-4</c:v>
                </c:pt>
                <c:pt idx="34">
                  <c:v>5.4529728621326406E-4</c:v>
                </c:pt>
                <c:pt idx="35">
                  <c:v>1.5863230210485987E-4</c:v>
                </c:pt>
                <c:pt idx="36">
                  <c:v>-1.0316038493774827E-3</c:v>
                </c:pt>
                <c:pt idx="37">
                  <c:v>-1.9212283318310527E-3</c:v>
                </c:pt>
                <c:pt idx="38">
                  <c:v>-1.8535441125454007E-3</c:v>
                </c:pt>
                <c:pt idx="39">
                  <c:v>-1.4350844654166068E-3</c:v>
                </c:pt>
                <c:pt idx="40">
                  <c:v>-1.1884028525925752E-3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B3-411E-A223-64CBDC911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28960"/>
        <c:axId val="74730496"/>
      </c:lineChart>
      <c:catAx>
        <c:axId val="7472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730496"/>
        <c:crosses val="autoZero"/>
        <c:auto val="1"/>
        <c:lblAlgn val="ctr"/>
        <c:lblOffset val="100"/>
        <c:noMultiLvlLbl val="0"/>
      </c:catAx>
      <c:valAx>
        <c:axId val="7473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7289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5"/>
          <c:y val="0.80054206765820934"/>
          <c:w val="0.9"/>
          <c:h val="0.1716801545640128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Тр 3с</c:v>
          </c:tx>
          <c:marker>
            <c:symbol val="none"/>
          </c:marker>
          <c:cat>
            <c:numRef>
              <c:f>Лист1!$N$1:$N$41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Лист1!$AK$51:$AK$91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2.4601230354075188E-4</c:v>
                </c:pt>
                <c:pt idx="3">
                  <c:v>2.6890696496338276E-4</c:v>
                </c:pt>
                <c:pt idx="4">
                  <c:v>3.6349241569857033E-4</c:v>
                </c:pt>
                <c:pt idx="5">
                  <c:v>3.7199164868293179E-5</c:v>
                </c:pt>
                <c:pt idx="6">
                  <c:v>-1.2116755798677414E-3</c:v>
                </c:pt>
                <c:pt idx="7">
                  <c:v>-2.6116148503565854E-3</c:v>
                </c:pt>
                <c:pt idx="8">
                  <c:v>-3.0318127563630556E-3</c:v>
                </c:pt>
                <c:pt idx="9">
                  <c:v>-2.8210579410572279E-3</c:v>
                </c:pt>
                <c:pt idx="10">
                  <c:v>-2.9436804920920426E-3</c:v>
                </c:pt>
                <c:pt idx="11">
                  <c:v>-3.1778440686232577E-3</c:v>
                </c:pt>
                <c:pt idx="12">
                  <c:v>-3.0002543801015678E-3</c:v>
                </c:pt>
                <c:pt idx="13">
                  <c:v>-2.9127443025597755E-3</c:v>
                </c:pt>
                <c:pt idx="14">
                  <c:v>-3.1673305980611365E-3</c:v>
                </c:pt>
                <c:pt idx="15">
                  <c:v>-2.8184593499877243E-3</c:v>
                </c:pt>
                <c:pt idx="16">
                  <c:v>-1.4838240041191526E-3</c:v>
                </c:pt>
                <c:pt idx="17">
                  <c:v>-2.7561622703219622E-4</c:v>
                </c:pt>
                <c:pt idx="18">
                  <c:v>9.112533085735084E-6</c:v>
                </c:pt>
                <c:pt idx="19">
                  <c:v>-1.3586111645266552E-4</c:v>
                </c:pt>
                <c:pt idx="20">
                  <c:v>-1.9340889246865652E-4</c:v>
                </c:pt>
                <c:pt idx="21">
                  <c:v>-2.2402006546776249E-4</c:v>
                </c:pt>
                <c:pt idx="22">
                  <c:v>-2.4607154783283118E-4</c:v>
                </c:pt>
                <c:pt idx="23">
                  <c:v>-2.6645448170934923E-4</c:v>
                </c:pt>
                <c:pt idx="24">
                  <c:v>-3.6265109430576488E-4</c:v>
                </c:pt>
                <c:pt idx="25">
                  <c:v>-6.225179088332229E-5</c:v>
                </c:pt>
                <c:pt idx="26">
                  <c:v>1.16109301794658E-3</c:v>
                </c:pt>
                <c:pt idx="27">
                  <c:v>2.5783564451508658E-3</c:v>
                </c:pt>
                <c:pt idx="28">
                  <c:v>3.0342375133345935E-3</c:v>
                </c:pt>
                <c:pt idx="29">
                  <c:v>2.8255491694766195E-3</c:v>
                </c:pt>
                <c:pt idx="30">
                  <c:v>2.9335205293681645E-3</c:v>
                </c:pt>
                <c:pt idx="31">
                  <c:v>3.1765261822378535E-3</c:v>
                </c:pt>
                <c:pt idx="32">
                  <c:v>3.0090979953028359E-3</c:v>
                </c:pt>
                <c:pt idx="33">
                  <c:v>2.9077219452166374E-3</c:v>
                </c:pt>
                <c:pt idx="34">
                  <c:v>3.1622480265612852E-3</c:v>
                </c:pt>
                <c:pt idx="35">
                  <c:v>2.848045600182167E-3</c:v>
                </c:pt>
                <c:pt idx="36">
                  <c:v>1.5329387942170309E-3</c:v>
                </c:pt>
                <c:pt idx="37">
                  <c:v>3.0062474693876213E-4</c:v>
                </c:pt>
                <c:pt idx="38">
                  <c:v>-1.1104502331052103E-5</c:v>
                </c:pt>
                <c:pt idx="39">
                  <c:v>1.3173765048287979E-4</c:v>
                </c:pt>
                <c:pt idx="40">
                  <c:v>1.9278332488108173E-4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8-4BE2-BEA7-52DFAABAAF6E}"/>
            </c:ext>
          </c:extLst>
        </c:ser>
        <c:ser>
          <c:idx val="1"/>
          <c:order val="1"/>
          <c:tx>
            <c:v>Тр 4с</c:v>
          </c:tx>
          <c:marker>
            <c:symbol val="none"/>
          </c:marker>
          <c:cat>
            <c:numRef>
              <c:f>Лист1!$N$1:$N$41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Лист1!$AL$51:$AL$91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2.4001200345439211E-3</c:v>
                </c:pt>
                <c:pt idx="3">
                  <c:v>2.2336255046469158E-4</c:v>
                </c:pt>
                <c:pt idx="4">
                  <c:v>9.2278488522134214E-4</c:v>
                </c:pt>
                <c:pt idx="5">
                  <c:v>-3.1833487885880698E-3</c:v>
                </c:pt>
                <c:pt idx="6">
                  <c:v>-1.2184143851083266E-2</c:v>
                </c:pt>
                <c:pt idx="7">
                  <c:v>-1.3657944102330186E-2</c:v>
                </c:pt>
                <c:pt idx="8">
                  <c:v>-4.0994917659167816E-3</c:v>
                </c:pt>
                <c:pt idx="9">
                  <c:v>2.0561445395690507E-3</c:v>
                </c:pt>
                <c:pt idx="10">
                  <c:v>-1.1963175710713635E-3</c:v>
                </c:pt>
                <c:pt idx="11">
                  <c:v>-2.2845226978655125E-3</c:v>
                </c:pt>
                <c:pt idx="12">
                  <c:v>1.7325823270408769E-3</c:v>
                </c:pt>
                <c:pt idx="13">
                  <c:v>8.5375685406626617E-4</c:v>
                </c:pt>
                <c:pt idx="14">
                  <c:v>-2.4837687365986444E-3</c:v>
                </c:pt>
                <c:pt idx="15">
                  <c:v>3.4036219324235341E-3</c:v>
                </c:pt>
                <c:pt idx="16">
                  <c:v>1.3020832642620212E-2</c:v>
                </c:pt>
                <c:pt idx="17">
                  <c:v>1.1787392947189819E-2</c:v>
                </c:pt>
                <c:pt idx="18">
                  <c:v>2.7778415621261595E-3</c:v>
                </c:pt>
                <c:pt idx="19">
                  <c:v>-1.4143770686673232E-3</c:v>
                </c:pt>
                <c:pt idx="20">
                  <c:v>-5.6144171722918043E-4</c:v>
                </c:pt>
                <c:pt idx="21">
                  <c:v>-2.9864559023518028E-4</c:v>
                </c:pt>
                <c:pt idx="22">
                  <c:v>-2.1513641331774331E-4</c:v>
                </c:pt>
                <c:pt idx="23">
                  <c:v>-1.9885789147822488E-4</c:v>
                </c:pt>
                <c:pt idx="24">
                  <c:v>-9.3850353752600638E-4</c:v>
                </c:pt>
                <c:pt idx="25">
                  <c:v>2.9307249114384642E-3</c:v>
                </c:pt>
                <c:pt idx="26">
                  <c:v>1.1935071305657585E-2</c:v>
                </c:pt>
                <c:pt idx="27">
                  <c:v>1.3826960265407667E-2</c:v>
                </c:pt>
                <c:pt idx="28">
                  <c:v>4.4476201774022225E-3</c:v>
                </c:pt>
                <c:pt idx="29">
                  <c:v>-2.0359838425168201E-3</c:v>
                </c:pt>
                <c:pt idx="30">
                  <c:v>1.0533791208931227E-3</c:v>
                </c:pt>
                <c:pt idx="31">
                  <c:v>2.3707868572652585E-3</c:v>
                </c:pt>
                <c:pt idx="32">
                  <c:v>-1.6334457261952943E-3</c:v>
                </c:pt>
                <c:pt idx="33">
                  <c:v>-9.8903463498730207E-4</c:v>
                </c:pt>
                <c:pt idx="34">
                  <c:v>2.4831812814111978E-3</c:v>
                </c:pt>
                <c:pt idx="35">
                  <c:v>-3.0653895256499337E-3</c:v>
                </c:pt>
                <c:pt idx="36">
                  <c:v>-1.283031030209889E-2</c:v>
                </c:pt>
                <c:pt idx="37">
                  <c:v>-1.20225760710075E-2</c:v>
                </c:pt>
                <c:pt idx="38">
                  <c:v>-3.0412609684859924E-3</c:v>
                </c:pt>
                <c:pt idx="39">
                  <c:v>1.3935819786725064E-3</c:v>
                </c:pt>
                <c:pt idx="40">
                  <c:v>5.9556755510440913E-4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8-4BE2-BEA7-52DFAABAAF6E}"/>
            </c:ext>
          </c:extLst>
        </c:ser>
        <c:ser>
          <c:idx val="2"/>
          <c:order val="2"/>
          <c:tx>
            <c:v>Тр 5с</c:v>
          </c:tx>
          <c:marker>
            <c:symbol val="none"/>
          </c:marker>
          <c:cat>
            <c:numRef>
              <c:f>Лист1!$N$1:$N$41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Лист1!$AM$51:$AM$91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-2.0278330888634341E-3</c:v>
                </c:pt>
                <c:pt idx="3">
                  <c:v>-2.6390482594040392E-3</c:v>
                </c:pt>
                <c:pt idx="4">
                  <c:v>-3.0813432453635661E-3</c:v>
                </c:pt>
                <c:pt idx="5">
                  <c:v>-3.8216707479113961E-3</c:v>
                </c:pt>
                <c:pt idx="6">
                  <c:v>-5.3521810839688771E-3</c:v>
                </c:pt>
                <c:pt idx="7">
                  <c:v>-6.9192605714705861E-3</c:v>
                </c:pt>
                <c:pt idx="8">
                  <c:v>-7.4170049299015642E-3</c:v>
                </c:pt>
                <c:pt idx="9">
                  <c:v>-7.1979051566528661E-3</c:v>
                </c:pt>
                <c:pt idx="10">
                  <c:v>-7.2170236844259156E-3</c:v>
                </c:pt>
                <c:pt idx="11">
                  <c:v>-7.2539553011607728E-3</c:v>
                </c:pt>
                <c:pt idx="12">
                  <c:v>-6.7935343162723429E-3</c:v>
                </c:pt>
                <c:pt idx="13">
                  <c:v>-6.3407067300981458E-3</c:v>
                </c:pt>
                <c:pt idx="14">
                  <c:v>-6.1566458321135305E-3</c:v>
                </c:pt>
                <c:pt idx="15">
                  <c:v>-5.3153118521561274E-3</c:v>
                </c:pt>
                <c:pt idx="16">
                  <c:v>-3.4408732674174763E-3</c:v>
                </c:pt>
                <c:pt idx="17">
                  <c:v>-1.6301865839153577E-3</c:v>
                </c:pt>
                <c:pt idx="18">
                  <c:v>-6.7092086597330227E-4</c:v>
                </c:pt>
                <c:pt idx="19">
                  <c:v>-8.6366290060246471E-5</c:v>
                </c:pt>
                <c:pt idx="20">
                  <c:v>6.0888025726564142E-4</c:v>
                </c:pt>
                <c:pt idx="21">
                  <c:v>1.3226309123940698E-3</c:v>
                </c:pt>
                <c:pt idx="22">
                  <c:v>2.0058663944502158E-3</c:v>
                </c:pt>
                <c:pt idx="23">
                  <c:v>2.6222860946982229E-3</c:v>
                </c:pt>
                <c:pt idx="24">
                  <c:v>3.0665615599985464E-3</c:v>
                </c:pt>
                <c:pt idx="25">
                  <c:v>3.7852758959158158E-3</c:v>
                </c:pt>
                <c:pt idx="26">
                  <c:v>5.2944066918048779E-3</c:v>
                </c:pt>
                <c:pt idx="27">
                  <c:v>6.8820763702202355E-3</c:v>
                </c:pt>
                <c:pt idx="28">
                  <c:v>7.4182153162051095E-3</c:v>
                </c:pt>
                <c:pt idx="29">
                  <c:v>7.2041254265388655E-3</c:v>
                </c:pt>
                <c:pt idx="30">
                  <c:v>7.2117435696783276E-3</c:v>
                </c:pt>
                <c:pt idx="31">
                  <c:v>7.2604183218793455E-3</c:v>
                </c:pt>
                <c:pt idx="32">
                  <c:v>6.8128704158157763E-3</c:v>
                </c:pt>
                <c:pt idx="33">
                  <c:v>6.3487904357595491E-3</c:v>
                </c:pt>
                <c:pt idx="34">
                  <c:v>6.1667553260428163E-3</c:v>
                </c:pt>
                <c:pt idx="35">
                  <c:v>5.361596118747417E-3</c:v>
                </c:pt>
                <c:pt idx="36">
                  <c:v>3.5083949858458604E-3</c:v>
                </c:pt>
                <c:pt idx="37">
                  <c:v>1.6759091312902276E-3</c:v>
                </c:pt>
                <c:pt idx="38">
                  <c:v>6.918522515572882E-4</c:v>
                </c:pt>
                <c:pt idx="39">
                  <c:v>1.0647692591269882E-4</c:v>
                </c:pt>
                <c:pt idx="40">
                  <c:v>-5.8502629492540831E-4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8-4BE2-BEA7-52DFAABAAF6E}"/>
            </c:ext>
          </c:extLst>
        </c:ser>
        <c:ser>
          <c:idx val="3"/>
          <c:order val="3"/>
          <c:tx>
            <c:v>Тр 6с</c:v>
          </c:tx>
          <c:marker>
            <c:symbol val="none"/>
          </c:marker>
          <c:cat>
            <c:numRef>
              <c:f>Лист1!$N$1:$N$41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Лист1!$AN$51:$AN$91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-8.1147606687759731E-4</c:v>
                </c:pt>
                <c:pt idx="3">
                  <c:v>-1.0750682741575129E-3</c:v>
                </c:pt>
                <c:pt idx="4">
                  <c:v>-1.2044074889444802E-3</c:v>
                </c:pt>
                <c:pt idx="5">
                  <c:v>-1.6721134288441213E-3</c:v>
                </c:pt>
                <c:pt idx="6">
                  <c:v>-2.9770255310773114E-3</c:v>
                </c:pt>
                <c:pt idx="7">
                  <c:v>-4.375008583318709E-3</c:v>
                </c:pt>
                <c:pt idx="8">
                  <c:v>-4.7688948583856855E-3</c:v>
                </c:pt>
                <c:pt idx="9">
                  <c:v>-4.5143756322853779E-3</c:v>
                </c:pt>
                <c:pt idx="10">
                  <c:v>-4.5655692897076851E-3</c:v>
                </c:pt>
                <c:pt idx="11">
                  <c:v>-4.7009922599699919E-3</c:v>
                </c:pt>
                <c:pt idx="12">
                  <c:v>-4.4036020528364483E-3</c:v>
                </c:pt>
                <c:pt idx="13">
                  <c:v>-4.1737487788840785E-3</c:v>
                </c:pt>
                <c:pt idx="14">
                  <c:v>-4.2672997041047047E-3</c:v>
                </c:pt>
                <c:pt idx="15">
                  <c:v>-3.7531111923854725E-3</c:v>
                </c:pt>
                <c:pt idx="16">
                  <c:v>-2.2466721371941678E-3</c:v>
                </c:pt>
                <c:pt idx="17">
                  <c:v>-8.3127362996029161E-4</c:v>
                </c:pt>
                <c:pt idx="18">
                  <c:v>-2.8101459471270373E-4</c:v>
                </c:pt>
                <c:pt idx="19">
                  <c:v>-1.0929242168351399E-4</c:v>
                </c:pt>
                <c:pt idx="20">
                  <c:v>1.7722502910412667E-4</c:v>
                </c:pt>
                <c:pt idx="21">
                  <c:v>4.9443205217658385E-4</c:v>
                </c:pt>
                <c:pt idx="22">
                  <c:v>8.0130582949324979E-4</c:v>
                </c:pt>
                <c:pt idx="23">
                  <c:v>1.0690829170849933E-3</c:v>
                </c:pt>
                <c:pt idx="24">
                  <c:v>1.1991846866342365E-3</c:v>
                </c:pt>
                <c:pt idx="25">
                  <c:v>1.6438768112747666E-3</c:v>
                </c:pt>
                <c:pt idx="26">
                  <c:v>2.9257455460387216E-3</c:v>
                </c:pt>
                <c:pt idx="27">
                  <c:v>4.3423259369556816E-3</c:v>
                </c:pt>
                <c:pt idx="28">
                  <c:v>4.7724037976468354E-3</c:v>
                </c:pt>
                <c:pt idx="29">
                  <c:v>4.5206777822904276E-3</c:v>
                </c:pt>
                <c:pt idx="30">
                  <c:v>4.5581997773520185E-3</c:v>
                </c:pt>
                <c:pt idx="31">
                  <c:v>4.7032257130183407E-3</c:v>
                </c:pt>
                <c:pt idx="32">
                  <c:v>4.416671880469957E-3</c:v>
                </c:pt>
                <c:pt idx="33">
                  <c:v>4.1737074198132332E-3</c:v>
                </c:pt>
                <c:pt idx="34">
                  <c:v>4.2675840577044285E-3</c:v>
                </c:pt>
                <c:pt idx="35">
                  <c:v>3.7880675163317703E-3</c:v>
                </c:pt>
                <c:pt idx="36">
                  <c:v>2.3017346155195808E-3</c:v>
                </c:pt>
                <c:pt idx="37">
                  <c:v>8.6388005187882895E-4</c:v>
                </c:pt>
                <c:pt idx="38">
                  <c:v>2.8855937062148042E-4</c:v>
                </c:pt>
                <c:pt idx="39">
                  <c:v>1.1601882726817936E-4</c:v>
                </c:pt>
                <c:pt idx="40">
                  <c:v>-1.6649685219655508E-4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8-4BE2-BEA7-52DFAABAAF6E}"/>
            </c:ext>
          </c:extLst>
        </c:ser>
        <c:ser>
          <c:idx val="4"/>
          <c:order val="4"/>
          <c:tx>
            <c:v>Тр 8с</c:v>
          </c:tx>
          <c:marker>
            <c:symbol val="none"/>
          </c:marker>
          <c:cat>
            <c:numRef>
              <c:f>Лист1!$N$1:$N$41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Лист1!$AO$51:$AO$91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-3.9334553760833672E-4</c:v>
                </c:pt>
                <c:pt idx="3">
                  <c:v>-4.959412236597426E-4</c:v>
                </c:pt>
                <c:pt idx="4">
                  <c:v>-4.7497464908158597E-4</c:v>
                </c:pt>
                <c:pt idx="5">
                  <c:v>-8.047828396086416E-4</c:v>
                </c:pt>
                <c:pt idx="6">
                  <c:v>-1.987561331547445E-3</c:v>
                </c:pt>
                <c:pt idx="7">
                  <c:v>-3.2860105513930976E-3</c:v>
                </c:pt>
                <c:pt idx="8">
                  <c:v>-3.6098678440561324E-3</c:v>
                </c:pt>
                <c:pt idx="9">
                  <c:v>-3.3171180049740628E-3</c:v>
                </c:pt>
                <c:pt idx="10">
                  <c:v>-3.3609753491417671E-3</c:v>
                </c:pt>
                <c:pt idx="11">
                  <c:v>-3.5198265488750845E-3</c:v>
                </c:pt>
                <c:pt idx="12">
                  <c:v>-3.2765864339479606E-3</c:v>
                </c:pt>
                <c:pt idx="13">
                  <c:v>-3.1296983494085435E-3</c:v>
                </c:pt>
                <c:pt idx="14">
                  <c:v>-3.3331865495018357E-3</c:v>
                </c:pt>
                <c:pt idx="15">
                  <c:v>-2.9549532238149355E-3</c:v>
                </c:pt>
                <c:pt idx="16">
                  <c:v>-1.6065773604510127E-3</c:v>
                </c:pt>
                <c:pt idx="17">
                  <c:v>-3.630571029863701E-4</c:v>
                </c:pt>
                <c:pt idx="18">
                  <c:v>9.5007004569251255E-6</c:v>
                </c:pt>
                <c:pt idx="19">
                  <c:v>1.8996109582038181E-6</c:v>
                </c:pt>
                <c:pt idx="20">
                  <c:v>1.0972373275424177E-4</c:v>
                </c:pt>
                <c:pt idx="21">
                  <c:v>2.5139260035265411E-4</c:v>
                </c:pt>
                <c:pt idx="22">
                  <c:v>3.8855915528557641E-4</c:v>
                </c:pt>
                <c:pt idx="23">
                  <c:v>4.9502597578311497E-4</c:v>
                </c:pt>
                <c:pt idx="24">
                  <c:v>4.7444785081339431E-4</c:v>
                </c:pt>
                <c:pt idx="25">
                  <c:v>7.8080427897948975E-4</c:v>
                </c:pt>
                <c:pt idx="26">
                  <c:v>1.9399361881775601E-3</c:v>
                </c:pt>
                <c:pt idx="27">
                  <c:v>3.2561243357949283E-3</c:v>
                </c:pt>
                <c:pt idx="28">
                  <c:v>3.6151500182640055E-3</c:v>
                </c:pt>
                <c:pt idx="29">
                  <c:v>3.324170953061375E-3</c:v>
                </c:pt>
                <c:pt idx="30">
                  <c:v>3.3533638141771105E-3</c:v>
                </c:pt>
                <c:pt idx="31">
                  <c:v>3.5208114872758356E-3</c:v>
                </c:pt>
                <c:pt idx="32">
                  <c:v>3.287431431389046E-3</c:v>
                </c:pt>
                <c:pt idx="33">
                  <c:v>3.1265337368872456E-3</c:v>
                </c:pt>
                <c:pt idx="34">
                  <c:v>3.3294843185418363E-3</c:v>
                </c:pt>
                <c:pt idx="35">
                  <c:v>2.9851120173537333E-3</c:v>
                </c:pt>
                <c:pt idx="36">
                  <c:v>1.6562391890439655E-3</c:v>
                </c:pt>
                <c:pt idx="37">
                  <c:v>3.8995697764285931E-4</c:v>
                </c:pt>
                <c:pt idx="38">
                  <c:v>-7.765762217553242E-6</c:v>
                </c:pt>
                <c:pt idx="39">
                  <c:v>-9.9863615625295149E-7</c:v>
                </c:pt>
                <c:pt idx="40">
                  <c:v>-1.0476358029101698E-4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78-4BE2-BEA7-52DFAABAAF6E}"/>
            </c:ext>
          </c:extLst>
        </c:ser>
        <c:ser>
          <c:idx val="5"/>
          <c:order val="5"/>
          <c:tx>
            <c:v>Тр 10с</c:v>
          </c:tx>
          <c:marker>
            <c:symbol val="none"/>
          </c:marker>
          <c:cat>
            <c:numRef>
              <c:f>Лист1!$N$1:$N$41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Лист1!$AP$51:$AP$91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-2.8526866652423064E-4</c:v>
                </c:pt>
                <c:pt idx="3">
                  <c:v>-3.4014880528282E-4</c:v>
                </c:pt>
                <c:pt idx="4">
                  <c:v>-2.7371537416447637E-4</c:v>
                </c:pt>
                <c:pt idx="5">
                  <c:v>-5.6051866075413378E-4</c:v>
                </c:pt>
                <c:pt idx="6">
                  <c:v>-1.7037880380977556E-3</c:v>
                </c:pt>
                <c:pt idx="7">
                  <c:v>-2.9689438814943822E-3</c:v>
                </c:pt>
                <c:pt idx="8">
                  <c:v>-3.2685744409574526E-3</c:v>
                </c:pt>
                <c:pt idx="9">
                  <c:v>-2.9615021251963407E-3</c:v>
                </c:pt>
                <c:pt idx="10">
                  <c:v>-3.0004279622979856E-3</c:v>
                </c:pt>
                <c:pt idx="11">
                  <c:v>-3.1637101278591709E-3</c:v>
                </c:pt>
                <c:pt idx="12">
                  <c:v>-2.934399529421225E-3</c:v>
                </c:pt>
                <c:pt idx="13">
                  <c:v>-2.8103343389633178E-3</c:v>
                </c:pt>
                <c:pt idx="14">
                  <c:v>-3.0450764890796638E-3</c:v>
                </c:pt>
                <c:pt idx="15">
                  <c:v>-2.7065818836813824E-3</c:v>
                </c:pt>
                <c:pt idx="16">
                  <c:v>-1.4052121977255385E-3</c:v>
                </c:pt>
                <c:pt idx="17">
                  <c:v>-2.1279939926938514E-4</c:v>
                </c:pt>
                <c:pt idx="18">
                  <c:v>1.0752699517659551E-4</c:v>
                </c:pt>
                <c:pt idx="19">
                  <c:v>4.7773090223427076E-5</c:v>
                </c:pt>
                <c:pt idx="20">
                  <c:v>1.038215299771486E-4</c:v>
                </c:pt>
                <c:pt idx="21">
                  <c:v>1.945263767017395E-4</c:v>
                </c:pt>
                <c:pt idx="22">
                  <c:v>2.8206568654829577E-4</c:v>
                </c:pt>
                <c:pt idx="23">
                  <c:v>3.4074902094401638E-4</c:v>
                </c:pt>
                <c:pt idx="24">
                  <c:v>2.7462799569169294E-4</c:v>
                </c:pt>
                <c:pt idx="25">
                  <c:v>5.3789188714351661E-4</c:v>
                </c:pt>
                <c:pt idx="26">
                  <c:v>1.6573663389271907E-3</c:v>
                </c:pt>
                <c:pt idx="27">
                  <c:v>2.9400076560098577E-3</c:v>
                </c:pt>
                <c:pt idx="28">
                  <c:v>3.2744862741440652E-3</c:v>
                </c:pt>
                <c:pt idx="29">
                  <c:v>2.9688699967701537E-3</c:v>
                </c:pt>
                <c:pt idx="30">
                  <c:v>2.9928313967464196E-3</c:v>
                </c:pt>
                <c:pt idx="31">
                  <c:v>3.1644007724591855E-3</c:v>
                </c:pt>
                <c:pt idx="32">
                  <c:v>2.9446479382336239E-3</c:v>
                </c:pt>
                <c:pt idx="33">
                  <c:v>2.8062960529721664E-3</c:v>
                </c:pt>
                <c:pt idx="34">
                  <c:v>3.0402253731118311E-3</c:v>
                </c:pt>
                <c:pt idx="35">
                  <c:v>2.7353231644482129E-3</c:v>
                </c:pt>
                <c:pt idx="36">
                  <c:v>1.4532634520537766E-3</c:v>
                </c:pt>
                <c:pt idx="37">
                  <c:v>2.3801041787033901E-4</c:v>
                </c:pt>
                <c:pt idx="38">
                  <c:v>-1.0748930443914031E-4</c:v>
                </c:pt>
                <c:pt idx="39">
                  <c:v>-4.8561354623953491E-5</c:v>
                </c:pt>
                <c:pt idx="40">
                  <c:v>-1.0053288304207153E-4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78-4BE2-BEA7-52DFAABAAF6E}"/>
            </c:ext>
          </c:extLst>
        </c:ser>
        <c:ser>
          <c:idx val="6"/>
          <c:order val="6"/>
          <c:tx>
            <c:v>мом/10</c:v>
          </c:tx>
          <c:marker>
            <c:symbol val="none"/>
          </c:marker>
          <c:val>
            <c:numRef>
              <c:f>Лист1!$D$1:$D$41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78-4BE2-BEA7-52DFAABAAF6E}"/>
            </c:ext>
          </c:extLst>
        </c:ser>
        <c:ser>
          <c:idx val="7"/>
          <c:order val="7"/>
          <c:tx>
            <c:v>Тр 1с</c:v>
          </c:tx>
          <c:marker>
            <c:symbol val="none"/>
          </c:marker>
          <c:val>
            <c:numRef>
              <c:f>Лист1!$AJ$51:$AJ$91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8.475230154812738E-4</c:v>
                </c:pt>
                <c:pt idx="3">
                  <c:v>1.4801208969129746E-3</c:v>
                </c:pt>
                <c:pt idx="4">
                  <c:v>1.8517247028971636E-3</c:v>
                </c:pt>
                <c:pt idx="5">
                  <c:v>1.4014520927881559E-3</c:v>
                </c:pt>
                <c:pt idx="6">
                  <c:v>-1.9633870487034997E-4</c:v>
                </c:pt>
                <c:pt idx="7">
                  <c:v>-1.6874488417016244E-3</c:v>
                </c:pt>
                <c:pt idx="8">
                  <c:v>-1.5744657541961157E-3</c:v>
                </c:pt>
                <c:pt idx="9">
                  <c:v>-4.1068710386526623E-4</c:v>
                </c:pt>
                <c:pt idx="10">
                  <c:v>2.7742262968735617E-4</c:v>
                </c:pt>
                <c:pt idx="11">
                  <c:v>3.2873754965216244E-4</c:v>
                </c:pt>
                <c:pt idx="12">
                  <c:v>1.87065177534689E-4</c:v>
                </c:pt>
                <c:pt idx="13">
                  <c:v>-5.278758394870127E-4</c:v>
                </c:pt>
                <c:pt idx="14">
                  <c:v>-1.6699816553392968E-3</c:v>
                </c:pt>
                <c:pt idx="15">
                  <c:v>-1.7457707905377162E-3</c:v>
                </c:pt>
                <c:pt idx="16">
                  <c:v>-1.9908679163719624E-4</c:v>
                </c:pt>
                <c:pt idx="17">
                  <c:v>1.4572796046010807E-3</c:v>
                </c:pt>
                <c:pt idx="18">
                  <c:v>1.9214539968430652E-3</c:v>
                </c:pt>
                <c:pt idx="19">
                  <c:v>1.5134484139292519E-3</c:v>
                </c:pt>
                <c:pt idx="20">
                  <c:v>8.4007424513665577E-4</c:v>
                </c:pt>
                <c:pt idx="21">
                  <c:v>3.151517052651051E-6</c:v>
                </c:pt>
                <c:pt idx="22">
                  <c:v>-8.236908364450459E-4</c:v>
                </c:pt>
                <c:pt idx="23">
                  <c:v>-1.462436325997078E-3</c:v>
                </c:pt>
                <c:pt idx="24">
                  <c:v>-1.8482104308203756E-3</c:v>
                </c:pt>
                <c:pt idx="25">
                  <c:v>-1.4360008325582973E-3</c:v>
                </c:pt>
                <c:pt idx="26">
                  <c:v>1.3547872916119054E-4</c:v>
                </c:pt>
                <c:pt idx="27">
                  <c:v>1.6603630803779818E-3</c:v>
                </c:pt>
                <c:pt idx="28">
                  <c:v>1.6034822673295103E-3</c:v>
                </c:pt>
                <c:pt idx="29">
                  <c:v>4.469056918212028E-4</c:v>
                </c:pt>
                <c:pt idx="30">
                  <c:v>-2.6839051496898859E-4</c:v>
                </c:pt>
                <c:pt idx="31">
                  <c:v>-3.3041131417997372E-4</c:v>
                </c:pt>
                <c:pt idx="32">
                  <c:v>-1.9743988699498291E-4</c:v>
                </c:pt>
                <c:pt idx="33">
                  <c:v>4.9247461051529795E-4</c:v>
                </c:pt>
                <c:pt idx="34">
                  <c:v>1.6407670331015051E-3</c:v>
                </c:pt>
                <c:pt idx="35">
                  <c:v>1.772371627782482E-3</c:v>
                </c:pt>
                <c:pt idx="36">
                  <c:v>2.6195473340211921E-4</c:v>
                </c:pt>
                <c:pt idx="37">
                  <c:v>-1.4199062438724971E-3</c:v>
                </c:pt>
                <c:pt idx="38">
                  <c:v>-1.9246053547607716E-3</c:v>
                </c:pt>
                <c:pt idx="39">
                  <c:v>-1.5324481821068446E-3</c:v>
                </c:pt>
                <c:pt idx="40">
                  <c:v>-8.6465130473254131E-4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78-4BE2-BEA7-52DFAABAAF6E}"/>
            </c:ext>
          </c:extLst>
        </c:ser>
        <c:ser>
          <c:idx val="8"/>
          <c:order val="8"/>
          <c:tx>
            <c:v>Тр 2с</c:v>
          </c:tx>
          <c:marker>
            <c:symbol val="none"/>
          </c:marker>
          <c:val>
            <c:numRef>
              <c:f>Лист1!$AI$51:$AI$91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6.2463133411499257E-4</c:v>
                </c:pt>
                <c:pt idx="3">
                  <c:v>1.1165189235029756E-3</c:v>
                </c:pt>
                <c:pt idx="4">
                  <c:v>1.5728172720933184E-3</c:v>
                </c:pt>
                <c:pt idx="5">
                  <c:v>1.4621714403618912E-3</c:v>
                </c:pt>
                <c:pt idx="6">
                  <c:v>2.837201212777816E-4</c:v>
                </c:pt>
                <c:pt idx="7">
                  <c:v>-1.1296859960077082E-3</c:v>
                </c:pt>
                <c:pt idx="8">
                  <c:v>-1.5714739313758567E-3</c:v>
                </c:pt>
                <c:pt idx="9">
                  <c:v>-1.3623709580032391E-3</c:v>
                </c:pt>
                <c:pt idx="10">
                  <c:v>-1.4735378010882491E-3</c:v>
                </c:pt>
                <c:pt idx="11">
                  <c:v>-1.6788290656847887E-3</c:v>
                </c:pt>
                <c:pt idx="12">
                  <c:v>-1.4477336824971576E-3</c:v>
                </c:pt>
                <c:pt idx="13">
                  <c:v>-1.2950832764521227E-3</c:v>
                </c:pt>
                <c:pt idx="14">
                  <c:v>-1.4830960586103179E-3</c:v>
                </c:pt>
                <c:pt idx="15">
                  <c:v>-1.0636594197471717E-3</c:v>
                </c:pt>
                <c:pt idx="16">
                  <c:v>3.1628142357373676E-4</c:v>
                </c:pt>
                <c:pt idx="17">
                  <c:v>1.4701878176985028E-3</c:v>
                </c:pt>
                <c:pt idx="18">
                  <c:v>1.5430406858430732E-3</c:v>
                </c:pt>
                <c:pt idx="19">
                  <c:v>1.032963004611642E-3</c:v>
                </c:pt>
                <c:pt idx="20">
                  <c:v>5.0161171463956324E-4</c:v>
                </c:pt>
                <c:pt idx="21">
                  <c:v>-5.8140105831510821E-5</c:v>
                </c:pt>
                <c:pt idx="22">
                  <c:v>-6.0820641675182231E-4</c:v>
                </c:pt>
                <c:pt idx="23">
                  <c:v>-1.1002689867845557E-3</c:v>
                </c:pt>
                <c:pt idx="24">
                  <c:v>-1.5623747112661502E-3</c:v>
                </c:pt>
                <c:pt idx="25">
                  <c:v>-1.4826754798044016E-3</c:v>
                </c:pt>
                <c:pt idx="26">
                  <c:v>-3.3378994830547952E-4</c:v>
                </c:pt>
                <c:pt idx="27">
                  <c:v>1.0955421588849179E-3</c:v>
                </c:pt>
                <c:pt idx="28">
                  <c:v>1.5735113982687371E-3</c:v>
                </c:pt>
                <c:pt idx="29">
                  <c:v>1.3670515354423025E-3</c:v>
                </c:pt>
                <c:pt idx="30">
                  <c:v>1.4639508866114703E-3</c:v>
                </c:pt>
                <c:pt idx="31">
                  <c:v>1.6788495483875683E-3</c:v>
                </c:pt>
                <c:pt idx="32">
                  <c:v>1.458603129407329E-3</c:v>
                </c:pt>
                <c:pt idx="33">
                  <c:v>1.2921938029265161E-3</c:v>
                </c:pt>
                <c:pt idx="34">
                  <c:v>1.4802492377444414E-3</c:v>
                </c:pt>
                <c:pt idx="35">
                  <c:v>1.0954536834614926E-3</c:v>
                </c:pt>
                <c:pt idx="36">
                  <c:v>-2.6681529481606305E-4</c:v>
                </c:pt>
                <c:pt idx="37">
                  <c:v>-1.449262203037402E-3</c:v>
                </c:pt>
                <c:pt idx="38">
                  <c:v>-1.5544983403666549E-3</c:v>
                </c:pt>
                <c:pt idx="39">
                  <c:v>-1.0509316047132874E-3</c:v>
                </c:pt>
                <c:pt idx="40">
                  <c:v>-5.1878883214113633E-4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78-4BE2-BEA7-52DFAABAA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89440"/>
        <c:axId val="83403520"/>
      </c:lineChart>
      <c:catAx>
        <c:axId val="8338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403520"/>
        <c:crosses val="autoZero"/>
        <c:auto val="1"/>
        <c:lblAlgn val="ctr"/>
        <c:lblOffset val="100"/>
        <c:noMultiLvlLbl val="0"/>
      </c:catAx>
      <c:valAx>
        <c:axId val="8340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8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Лист1!$AA$2:$AA$41</c:f>
              <c:numCache>
                <c:formatCode>General</c:formatCode>
                <c:ptCount val="40"/>
                <c:pt idx="0">
                  <c:v>0</c:v>
                </c:pt>
                <c:pt idx="1">
                  <c:v>6.2463133411499257E-4</c:v>
                </c:pt>
                <c:pt idx="2">
                  <c:v>1.1165189235029756E-3</c:v>
                </c:pt>
                <c:pt idx="3">
                  <c:v>1.5728172720933184E-3</c:v>
                </c:pt>
                <c:pt idx="4">
                  <c:v>1.4621714403618912E-3</c:v>
                </c:pt>
                <c:pt idx="5">
                  <c:v>2.837201212777816E-4</c:v>
                </c:pt>
                <c:pt idx="6">
                  <c:v>-1.1296859960077082E-3</c:v>
                </c:pt>
                <c:pt idx="7">
                  <c:v>-1.5714739313758567E-3</c:v>
                </c:pt>
                <c:pt idx="8">
                  <c:v>-1.3623709580032391E-3</c:v>
                </c:pt>
                <c:pt idx="9">
                  <c:v>-1.4735378010882491E-3</c:v>
                </c:pt>
                <c:pt idx="10">
                  <c:v>-1.6788290656847887E-3</c:v>
                </c:pt>
                <c:pt idx="11">
                  <c:v>-1.4477336824971576E-3</c:v>
                </c:pt>
                <c:pt idx="12">
                  <c:v>-1.2950832764521227E-3</c:v>
                </c:pt>
                <c:pt idx="13">
                  <c:v>-1.4830960586103179E-3</c:v>
                </c:pt>
                <c:pt idx="14">
                  <c:v>-1.0636594197471717E-3</c:v>
                </c:pt>
                <c:pt idx="15">
                  <c:v>3.1628142357373676E-4</c:v>
                </c:pt>
                <c:pt idx="16">
                  <c:v>1.4701878176985028E-3</c:v>
                </c:pt>
                <c:pt idx="17">
                  <c:v>1.5430406858430732E-3</c:v>
                </c:pt>
                <c:pt idx="18">
                  <c:v>1.032963004611642E-3</c:v>
                </c:pt>
                <c:pt idx="19">
                  <c:v>5.0161171463956324E-4</c:v>
                </c:pt>
                <c:pt idx="20">
                  <c:v>-5.8140105831510821E-5</c:v>
                </c:pt>
                <c:pt idx="21">
                  <c:v>-6.0820641675182231E-4</c:v>
                </c:pt>
                <c:pt idx="22">
                  <c:v>-1.1002689867845557E-3</c:v>
                </c:pt>
                <c:pt idx="23">
                  <c:v>-1.5623747112661502E-3</c:v>
                </c:pt>
                <c:pt idx="24">
                  <c:v>-1.4826754798044016E-3</c:v>
                </c:pt>
                <c:pt idx="25">
                  <c:v>-3.3378994830547952E-4</c:v>
                </c:pt>
                <c:pt idx="26">
                  <c:v>1.0955421588849179E-3</c:v>
                </c:pt>
                <c:pt idx="27">
                  <c:v>1.5735113982687371E-3</c:v>
                </c:pt>
                <c:pt idx="28">
                  <c:v>1.3670515354423025E-3</c:v>
                </c:pt>
                <c:pt idx="29">
                  <c:v>1.4639508866114703E-3</c:v>
                </c:pt>
                <c:pt idx="30">
                  <c:v>1.6788495483875683E-3</c:v>
                </c:pt>
                <c:pt idx="31">
                  <c:v>1.458603129407329E-3</c:v>
                </c:pt>
                <c:pt idx="32">
                  <c:v>1.2921938029265161E-3</c:v>
                </c:pt>
                <c:pt idx="33">
                  <c:v>1.4802492377444414E-3</c:v>
                </c:pt>
                <c:pt idx="34">
                  <c:v>1.0954536834614926E-3</c:v>
                </c:pt>
                <c:pt idx="35">
                  <c:v>-2.6681529481606305E-4</c:v>
                </c:pt>
                <c:pt idx="36">
                  <c:v>-1.449262203037402E-3</c:v>
                </c:pt>
                <c:pt idx="37">
                  <c:v>-1.5544983403666549E-3</c:v>
                </c:pt>
                <c:pt idx="38">
                  <c:v>-1.0509316047132874E-3</c:v>
                </c:pt>
                <c:pt idx="39">
                  <c:v>-5.1878883214113633E-4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4-455D-9C58-F243A886A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27712"/>
        <c:axId val="83429248"/>
      </c:lineChart>
      <c:catAx>
        <c:axId val="8342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83429248"/>
        <c:crosses val="autoZero"/>
        <c:auto val="1"/>
        <c:lblAlgn val="ctr"/>
        <c:lblOffset val="100"/>
        <c:noMultiLvlLbl val="0"/>
      </c:catAx>
      <c:valAx>
        <c:axId val="8342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42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Тр 3с</c:v>
          </c:tx>
          <c:marker>
            <c:symbol val="none"/>
          </c:marker>
          <c:cat>
            <c:numRef>
              <c:f>Лист1!$N$1:$N$41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Лист1!$AK$51:$AK$91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2.4601230354075188E-4</c:v>
                </c:pt>
                <c:pt idx="3">
                  <c:v>2.6890696496338276E-4</c:v>
                </c:pt>
                <c:pt idx="4">
                  <c:v>3.6349241569857033E-4</c:v>
                </c:pt>
                <c:pt idx="5">
                  <c:v>3.7199164868293179E-5</c:v>
                </c:pt>
                <c:pt idx="6">
                  <c:v>-1.2116755798677414E-3</c:v>
                </c:pt>
                <c:pt idx="7">
                  <c:v>-2.6116148503565854E-3</c:v>
                </c:pt>
                <c:pt idx="8">
                  <c:v>-3.0318127563630556E-3</c:v>
                </c:pt>
                <c:pt idx="9">
                  <c:v>-2.8210579410572279E-3</c:v>
                </c:pt>
                <c:pt idx="10">
                  <c:v>-2.9436804920920426E-3</c:v>
                </c:pt>
                <c:pt idx="11">
                  <c:v>-3.1778440686232577E-3</c:v>
                </c:pt>
                <c:pt idx="12">
                  <c:v>-3.0002543801015678E-3</c:v>
                </c:pt>
                <c:pt idx="13">
                  <c:v>-2.9127443025597755E-3</c:v>
                </c:pt>
                <c:pt idx="14">
                  <c:v>-3.1673305980611365E-3</c:v>
                </c:pt>
                <c:pt idx="15">
                  <c:v>-2.8184593499877243E-3</c:v>
                </c:pt>
                <c:pt idx="16">
                  <c:v>-1.4838240041191526E-3</c:v>
                </c:pt>
                <c:pt idx="17">
                  <c:v>-2.7561622703219622E-4</c:v>
                </c:pt>
                <c:pt idx="18">
                  <c:v>9.112533085735084E-6</c:v>
                </c:pt>
                <c:pt idx="19">
                  <c:v>-1.3586111645266552E-4</c:v>
                </c:pt>
                <c:pt idx="20">
                  <c:v>-1.9340889246865652E-4</c:v>
                </c:pt>
                <c:pt idx="21">
                  <c:v>-2.2402006546776249E-4</c:v>
                </c:pt>
                <c:pt idx="22">
                  <c:v>-2.4607154783283118E-4</c:v>
                </c:pt>
                <c:pt idx="23">
                  <c:v>-2.6645448170934923E-4</c:v>
                </c:pt>
                <c:pt idx="24">
                  <c:v>-3.6265109430576488E-4</c:v>
                </c:pt>
                <c:pt idx="25">
                  <c:v>-6.225179088332229E-5</c:v>
                </c:pt>
                <c:pt idx="26">
                  <c:v>1.16109301794658E-3</c:v>
                </c:pt>
                <c:pt idx="27">
                  <c:v>2.5783564451508658E-3</c:v>
                </c:pt>
                <c:pt idx="28">
                  <c:v>3.0342375133345935E-3</c:v>
                </c:pt>
                <c:pt idx="29">
                  <c:v>2.8255491694766195E-3</c:v>
                </c:pt>
                <c:pt idx="30">
                  <c:v>2.9335205293681645E-3</c:v>
                </c:pt>
                <c:pt idx="31">
                  <c:v>3.1765261822378535E-3</c:v>
                </c:pt>
                <c:pt idx="32">
                  <c:v>3.0090979953028359E-3</c:v>
                </c:pt>
                <c:pt idx="33">
                  <c:v>2.9077219452166374E-3</c:v>
                </c:pt>
                <c:pt idx="34">
                  <c:v>3.1622480265612852E-3</c:v>
                </c:pt>
                <c:pt idx="35">
                  <c:v>2.848045600182167E-3</c:v>
                </c:pt>
                <c:pt idx="36">
                  <c:v>1.5329387942170309E-3</c:v>
                </c:pt>
                <c:pt idx="37">
                  <c:v>3.0062474693876213E-4</c:v>
                </c:pt>
                <c:pt idx="38">
                  <c:v>-1.1104502331052103E-5</c:v>
                </c:pt>
                <c:pt idx="39">
                  <c:v>1.3173765048287979E-4</c:v>
                </c:pt>
                <c:pt idx="40">
                  <c:v>1.9278332488108173E-4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2-4DFE-8D5C-54484EDD0E15}"/>
            </c:ext>
          </c:extLst>
        </c:ser>
        <c:ser>
          <c:idx val="1"/>
          <c:order val="1"/>
          <c:tx>
            <c:v>Тр 4с</c:v>
          </c:tx>
          <c:marker>
            <c:symbol val="none"/>
          </c:marker>
          <c:cat>
            <c:numRef>
              <c:f>Лист1!$N$1:$N$41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Лист1!$AL$51:$AL$91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2.4001200345439211E-3</c:v>
                </c:pt>
                <c:pt idx="3">
                  <c:v>2.2336255046469158E-4</c:v>
                </c:pt>
                <c:pt idx="4">
                  <c:v>9.2278488522134214E-4</c:v>
                </c:pt>
                <c:pt idx="5">
                  <c:v>-3.1833487885880698E-3</c:v>
                </c:pt>
                <c:pt idx="6">
                  <c:v>-1.2184143851083266E-2</c:v>
                </c:pt>
                <c:pt idx="7">
                  <c:v>-1.3657944102330186E-2</c:v>
                </c:pt>
                <c:pt idx="8">
                  <c:v>-4.0994917659167816E-3</c:v>
                </c:pt>
                <c:pt idx="9">
                  <c:v>2.0561445395690507E-3</c:v>
                </c:pt>
                <c:pt idx="10">
                  <c:v>-1.1963175710713635E-3</c:v>
                </c:pt>
                <c:pt idx="11">
                  <c:v>-2.2845226978655125E-3</c:v>
                </c:pt>
                <c:pt idx="12">
                  <c:v>1.7325823270408769E-3</c:v>
                </c:pt>
                <c:pt idx="13">
                  <c:v>8.5375685406626617E-4</c:v>
                </c:pt>
                <c:pt idx="14">
                  <c:v>-2.4837687365986444E-3</c:v>
                </c:pt>
                <c:pt idx="15">
                  <c:v>3.4036219324235341E-3</c:v>
                </c:pt>
                <c:pt idx="16">
                  <c:v>1.3020832642620212E-2</c:v>
                </c:pt>
                <c:pt idx="17">
                  <c:v>1.1787392947189819E-2</c:v>
                </c:pt>
                <c:pt idx="18">
                  <c:v>2.7778415621261595E-3</c:v>
                </c:pt>
                <c:pt idx="19">
                  <c:v>-1.4143770686673232E-3</c:v>
                </c:pt>
                <c:pt idx="20">
                  <c:v>-5.6144171722918043E-4</c:v>
                </c:pt>
                <c:pt idx="21">
                  <c:v>-2.9864559023518028E-4</c:v>
                </c:pt>
                <c:pt idx="22">
                  <c:v>-2.1513641331774331E-4</c:v>
                </c:pt>
                <c:pt idx="23">
                  <c:v>-1.9885789147822488E-4</c:v>
                </c:pt>
                <c:pt idx="24">
                  <c:v>-9.3850353752600638E-4</c:v>
                </c:pt>
                <c:pt idx="25">
                  <c:v>2.9307249114384642E-3</c:v>
                </c:pt>
                <c:pt idx="26">
                  <c:v>1.1935071305657585E-2</c:v>
                </c:pt>
                <c:pt idx="27">
                  <c:v>1.3826960265407667E-2</c:v>
                </c:pt>
                <c:pt idx="28">
                  <c:v>4.4476201774022225E-3</c:v>
                </c:pt>
                <c:pt idx="29">
                  <c:v>-2.0359838425168201E-3</c:v>
                </c:pt>
                <c:pt idx="30">
                  <c:v>1.0533791208931227E-3</c:v>
                </c:pt>
                <c:pt idx="31">
                  <c:v>2.3707868572652585E-3</c:v>
                </c:pt>
                <c:pt idx="32">
                  <c:v>-1.6334457261952943E-3</c:v>
                </c:pt>
                <c:pt idx="33">
                  <c:v>-9.8903463498730207E-4</c:v>
                </c:pt>
                <c:pt idx="34">
                  <c:v>2.4831812814111978E-3</c:v>
                </c:pt>
                <c:pt idx="35">
                  <c:v>-3.0653895256499337E-3</c:v>
                </c:pt>
                <c:pt idx="36">
                  <c:v>-1.283031030209889E-2</c:v>
                </c:pt>
                <c:pt idx="37">
                  <c:v>-1.20225760710075E-2</c:v>
                </c:pt>
                <c:pt idx="38">
                  <c:v>-3.0412609684859924E-3</c:v>
                </c:pt>
                <c:pt idx="39">
                  <c:v>1.3935819786725064E-3</c:v>
                </c:pt>
                <c:pt idx="40">
                  <c:v>5.9556755510440913E-4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2-4DFE-8D5C-54484EDD0E15}"/>
            </c:ext>
          </c:extLst>
        </c:ser>
        <c:ser>
          <c:idx val="2"/>
          <c:order val="2"/>
          <c:tx>
            <c:v>Тр 5с</c:v>
          </c:tx>
          <c:marker>
            <c:symbol val="none"/>
          </c:marker>
          <c:cat>
            <c:numRef>
              <c:f>Лист1!$N$1:$N$41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Лист1!$AM$51:$AM$91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-2.0278330888634341E-3</c:v>
                </c:pt>
                <c:pt idx="3">
                  <c:v>-2.6390482594040392E-3</c:v>
                </c:pt>
                <c:pt idx="4">
                  <c:v>-3.0813432453635661E-3</c:v>
                </c:pt>
                <c:pt idx="5">
                  <c:v>-3.8216707479113961E-3</c:v>
                </c:pt>
                <c:pt idx="6">
                  <c:v>-5.3521810839688771E-3</c:v>
                </c:pt>
                <c:pt idx="7">
                  <c:v>-6.9192605714705861E-3</c:v>
                </c:pt>
                <c:pt idx="8">
                  <c:v>-7.4170049299015642E-3</c:v>
                </c:pt>
                <c:pt idx="9">
                  <c:v>-7.1979051566528661E-3</c:v>
                </c:pt>
                <c:pt idx="10">
                  <c:v>-7.2170236844259156E-3</c:v>
                </c:pt>
                <c:pt idx="11">
                  <c:v>-7.2539553011607728E-3</c:v>
                </c:pt>
                <c:pt idx="12">
                  <c:v>-6.7935343162723429E-3</c:v>
                </c:pt>
                <c:pt idx="13">
                  <c:v>-6.3407067300981458E-3</c:v>
                </c:pt>
                <c:pt idx="14">
                  <c:v>-6.1566458321135305E-3</c:v>
                </c:pt>
                <c:pt idx="15">
                  <c:v>-5.3153118521561274E-3</c:v>
                </c:pt>
                <c:pt idx="16">
                  <c:v>-3.4408732674174763E-3</c:v>
                </c:pt>
                <c:pt idx="17">
                  <c:v>-1.6301865839153577E-3</c:v>
                </c:pt>
                <c:pt idx="18">
                  <c:v>-6.7092086597330227E-4</c:v>
                </c:pt>
                <c:pt idx="19">
                  <c:v>-8.6366290060246471E-5</c:v>
                </c:pt>
                <c:pt idx="20">
                  <c:v>6.0888025726564142E-4</c:v>
                </c:pt>
                <c:pt idx="21">
                  <c:v>1.3226309123940698E-3</c:v>
                </c:pt>
                <c:pt idx="22">
                  <c:v>2.0058663944502158E-3</c:v>
                </c:pt>
                <c:pt idx="23">
                  <c:v>2.6222860946982229E-3</c:v>
                </c:pt>
                <c:pt idx="24">
                  <c:v>3.0665615599985464E-3</c:v>
                </c:pt>
                <c:pt idx="25">
                  <c:v>3.7852758959158158E-3</c:v>
                </c:pt>
                <c:pt idx="26">
                  <c:v>5.2944066918048779E-3</c:v>
                </c:pt>
                <c:pt idx="27">
                  <c:v>6.8820763702202355E-3</c:v>
                </c:pt>
                <c:pt idx="28">
                  <c:v>7.4182153162051095E-3</c:v>
                </c:pt>
                <c:pt idx="29">
                  <c:v>7.2041254265388655E-3</c:v>
                </c:pt>
                <c:pt idx="30">
                  <c:v>7.2117435696783276E-3</c:v>
                </c:pt>
                <c:pt idx="31">
                  <c:v>7.2604183218793455E-3</c:v>
                </c:pt>
                <c:pt idx="32">
                  <c:v>6.8128704158157763E-3</c:v>
                </c:pt>
                <c:pt idx="33">
                  <c:v>6.3487904357595491E-3</c:v>
                </c:pt>
                <c:pt idx="34">
                  <c:v>6.1667553260428163E-3</c:v>
                </c:pt>
                <c:pt idx="35">
                  <c:v>5.361596118747417E-3</c:v>
                </c:pt>
                <c:pt idx="36">
                  <c:v>3.5083949858458604E-3</c:v>
                </c:pt>
                <c:pt idx="37">
                  <c:v>1.6759091312902276E-3</c:v>
                </c:pt>
                <c:pt idx="38">
                  <c:v>6.918522515572882E-4</c:v>
                </c:pt>
                <c:pt idx="39">
                  <c:v>1.0647692591269882E-4</c:v>
                </c:pt>
                <c:pt idx="40">
                  <c:v>-5.8502629492540831E-4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2-4DFE-8D5C-54484EDD0E15}"/>
            </c:ext>
          </c:extLst>
        </c:ser>
        <c:ser>
          <c:idx val="3"/>
          <c:order val="3"/>
          <c:tx>
            <c:v>Тр 6с</c:v>
          </c:tx>
          <c:marker>
            <c:symbol val="none"/>
          </c:marker>
          <c:cat>
            <c:numRef>
              <c:f>Лист1!$N$1:$N$41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Лист1!$AN$51:$AN$91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-8.1147606687759731E-4</c:v>
                </c:pt>
                <c:pt idx="3">
                  <c:v>-1.0750682741575129E-3</c:v>
                </c:pt>
                <c:pt idx="4">
                  <c:v>-1.2044074889444802E-3</c:v>
                </c:pt>
                <c:pt idx="5">
                  <c:v>-1.6721134288441213E-3</c:v>
                </c:pt>
                <c:pt idx="6">
                  <c:v>-2.9770255310773114E-3</c:v>
                </c:pt>
                <c:pt idx="7">
                  <c:v>-4.375008583318709E-3</c:v>
                </c:pt>
                <c:pt idx="8">
                  <c:v>-4.7688948583856855E-3</c:v>
                </c:pt>
                <c:pt idx="9">
                  <c:v>-4.5143756322853779E-3</c:v>
                </c:pt>
                <c:pt idx="10">
                  <c:v>-4.5655692897076851E-3</c:v>
                </c:pt>
                <c:pt idx="11">
                  <c:v>-4.7009922599699919E-3</c:v>
                </c:pt>
                <c:pt idx="12">
                  <c:v>-4.4036020528364483E-3</c:v>
                </c:pt>
                <c:pt idx="13">
                  <c:v>-4.1737487788840785E-3</c:v>
                </c:pt>
                <c:pt idx="14">
                  <c:v>-4.2672997041047047E-3</c:v>
                </c:pt>
                <c:pt idx="15">
                  <c:v>-3.7531111923854725E-3</c:v>
                </c:pt>
                <c:pt idx="16">
                  <c:v>-2.2466721371941678E-3</c:v>
                </c:pt>
                <c:pt idx="17">
                  <c:v>-8.3127362996029161E-4</c:v>
                </c:pt>
                <c:pt idx="18">
                  <c:v>-2.8101459471270373E-4</c:v>
                </c:pt>
                <c:pt idx="19">
                  <c:v>-1.0929242168351399E-4</c:v>
                </c:pt>
                <c:pt idx="20">
                  <c:v>1.7722502910412667E-4</c:v>
                </c:pt>
                <c:pt idx="21">
                  <c:v>4.9443205217658385E-4</c:v>
                </c:pt>
                <c:pt idx="22">
                  <c:v>8.0130582949324979E-4</c:v>
                </c:pt>
                <c:pt idx="23">
                  <c:v>1.0690829170849933E-3</c:v>
                </c:pt>
                <c:pt idx="24">
                  <c:v>1.1991846866342365E-3</c:v>
                </c:pt>
                <c:pt idx="25">
                  <c:v>1.6438768112747666E-3</c:v>
                </c:pt>
                <c:pt idx="26">
                  <c:v>2.9257455460387216E-3</c:v>
                </c:pt>
                <c:pt idx="27">
                  <c:v>4.3423259369556816E-3</c:v>
                </c:pt>
                <c:pt idx="28">
                  <c:v>4.7724037976468354E-3</c:v>
                </c:pt>
                <c:pt idx="29">
                  <c:v>4.5206777822904276E-3</c:v>
                </c:pt>
                <c:pt idx="30">
                  <c:v>4.5581997773520185E-3</c:v>
                </c:pt>
                <c:pt idx="31">
                  <c:v>4.7032257130183407E-3</c:v>
                </c:pt>
                <c:pt idx="32">
                  <c:v>4.416671880469957E-3</c:v>
                </c:pt>
                <c:pt idx="33">
                  <c:v>4.1737074198132332E-3</c:v>
                </c:pt>
                <c:pt idx="34">
                  <c:v>4.2675840577044285E-3</c:v>
                </c:pt>
                <c:pt idx="35">
                  <c:v>3.7880675163317703E-3</c:v>
                </c:pt>
                <c:pt idx="36">
                  <c:v>2.3017346155195808E-3</c:v>
                </c:pt>
                <c:pt idx="37">
                  <c:v>8.6388005187882895E-4</c:v>
                </c:pt>
                <c:pt idx="38">
                  <c:v>2.8855937062148042E-4</c:v>
                </c:pt>
                <c:pt idx="39">
                  <c:v>1.1601882726817936E-4</c:v>
                </c:pt>
                <c:pt idx="40">
                  <c:v>-1.6649685219655508E-4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92-4DFE-8D5C-54484EDD0E15}"/>
            </c:ext>
          </c:extLst>
        </c:ser>
        <c:ser>
          <c:idx val="4"/>
          <c:order val="4"/>
          <c:tx>
            <c:v>Тр 8с</c:v>
          </c:tx>
          <c:marker>
            <c:symbol val="none"/>
          </c:marker>
          <c:cat>
            <c:numRef>
              <c:f>Лист1!$N$1:$N$41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Лист1!$AO$51:$AO$91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-3.9334553760833672E-4</c:v>
                </c:pt>
                <c:pt idx="3">
                  <c:v>-4.959412236597426E-4</c:v>
                </c:pt>
                <c:pt idx="4">
                  <c:v>-4.7497464908158597E-4</c:v>
                </c:pt>
                <c:pt idx="5">
                  <c:v>-8.047828396086416E-4</c:v>
                </c:pt>
                <c:pt idx="6">
                  <c:v>-1.987561331547445E-3</c:v>
                </c:pt>
                <c:pt idx="7">
                  <c:v>-3.2860105513930976E-3</c:v>
                </c:pt>
                <c:pt idx="8">
                  <c:v>-3.6098678440561324E-3</c:v>
                </c:pt>
                <c:pt idx="9">
                  <c:v>-3.3171180049740628E-3</c:v>
                </c:pt>
                <c:pt idx="10">
                  <c:v>-3.3609753491417671E-3</c:v>
                </c:pt>
                <c:pt idx="11">
                  <c:v>-3.5198265488750845E-3</c:v>
                </c:pt>
                <c:pt idx="12">
                  <c:v>-3.2765864339479606E-3</c:v>
                </c:pt>
                <c:pt idx="13">
                  <c:v>-3.1296983494085435E-3</c:v>
                </c:pt>
                <c:pt idx="14">
                  <c:v>-3.3331865495018357E-3</c:v>
                </c:pt>
                <c:pt idx="15">
                  <c:v>-2.9549532238149355E-3</c:v>
                </c:pt>
                <c:pt idx="16">
                  <c:v>-1.6065773604510127E-3</c:v>
                </c:pt>
                <c:pt idx="17">
                  <c:v>-3.630571029863701E-4</c:v>
                </c:pt>
                <c:pt idx="18">
                  <c:v>9.5007004569251255E-6</c:v>
                </c:pt>
                <c:pt idx="19">
                  <c:v>1.8996109582038181E-6</c:v>
                </c:pt>
                <c:pt idx="20">
                  <c:v>1.0972373275424177E-4</c:v>
                </c:pt>
                <c:pt idx="21">
                  <c:v>2.5139260035265411E-4</c:v>
                </c:pt>
                <c:pt idx="22">
                  <c:v>3.8855915528557641E-4</c:v>
                </c:pt>
                <c:pt idx="23">
                  <c:v>4.9502597578311497E-4</c:v>
                </c:pt>
                <c:pt idx="24">
                  <c:v>4.7444785081339431E-4</c:v>
                </c:pt>
                <c:pt idx="25">
                  <c:v>7.8080427897948975E-4</c:v>
                </c:pt>
                <c:pt idx="26">
                  <c:v>1.9399361881775601E-3</c:v>
                </c:pt>
                <c:pt idx="27">
                  <c:v>3.2561243357949283E-3</c:v>
                </c:pt>
                <c:pt idx="28">
                  <c:v>3.6151500182640055E-3</c:v>
                </c:pt>
                <c:pt idx="29">
                  <c:v>3.324170953061375E-3</c:v>
                </c:pt>
                <c:pt idx="30">
                  <c:v>3.3533638141771105E-3</c:v>
                </c:pt>
                <c:pt idx="31">
                  <c:v>3.5208114872758356E-3</c:v>
                </c:pt>
                <c:pt idx="32">
                  <c:v>3.287431431389046E-3</c:v>
                </c:pt>
                <c:pt idx="33">
                  <c:v>3.1265337368872456E-3</c:v>
                </c:pt>
                <c:pt idx="34">
                  <c:v>3.3294843185418363E-3</c:v>
                </c:pt>
                <c:pt idx="35">
                  <c:v>2.9851120173537333E-3</c:v>
                </c:pt>
                <c:pt idx="36">
                  <c:v>1.6562391890439655E-3</c:v>
                </c:pt>
                <c:pt idx="37">
                  <c:v>3.8995697764285931E-4</c:v>
                </c:pt>
                <c:pt idx="38">
                  <c:v>-7.765762217553242E-6</c:v>
                </c:pt>
                <c:pt idx="39">
                  <c:v>-9.9863615625295149E-7</c:v>
                </c:pt>
                <c:pt idx="40">
                  <c:v>-1.0476358029101698E-4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92-4DFE-8D5C-54484EDD0E15}"/>
            </c:ext>
          </c:extLst>
        </c:ser>
        <c:ser>
          <c:idx val="5"/>
          <c:order val="5"/>
          <c:tx>
            <c:v>Тр 10с</c:v>
          </c:tx>
          <c:marker>
            <c:symbol val="none"/>
          </c:marker>
          <c:cat>
            <c:numRef>
              <c:f>Лист1!$N$1:$N$41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Лист1!$AP$51:$AP$91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-2.8526866652423064E-4</c:v>
                </c:pt>
                <c:pt idx="3">
                  <c:v>-3.4014880528282E-4</c:v>
                </c:pt>
                <c:pt idx="4">
                  <c:v>-2.7371537416447637E-4</c:v>
                </c:pt>
                <c:pt idx="5">
                  <c:v>-5.6051866075413378E-4</c:v>
                </c:pt>
                <c:pt idx="6">
                  <c:v>-1.7037880380977556E-3</c:v>
                </c:pt>
                <c:pt idx="7">
                  <c:v>-2.9689438814943822E-3</c:v>
                </c:pt>
                <c:pt idx="8">
                  <c:v>-3.2685744409574526E-3</c:v>
                </c:pt>
                <c:pt idx="9">
                  <c:v>-2.9615021251963407E-3</c:v>
                </c:pt>
                <c:pt idx="10">
                  <c:v>-3.0004279622979856E-3</c:v>
                </c:pt>
                <c:pt idx="11">
                  <c:v>-3.1637101278591709E-3</c:v>
                </c:pt>
                <c:pt idx="12">
                  <c:v>-2.934399529421225E-3</c:v>
                </c:pt>
                <c:pt idx="13">
                  <c:v>-2.8103343389633178E-3</c:v>
                </c:pt>
                <c:pt idx="14">
                  <c:v>-3.0450764890796638E-3</c:v>
                </c:pt>
                <c:pt idx="15">
                  <c:v>-2.7065818836813824E-3</c:v>
                </c:pt>
                <c:pt idx="16">
                  <c:v>-1.4052121977255385E-3</c:v>
                </c:pt>
                <c:pt idx="17">
                  <c:v>-2.1279939926938514E-4</c:v>
                </c:pt>
                <c:pt idx="18">
                  <c:v>1.0752699517659551E-4</c:v>
                </c:pt>
                <c:pt idx="19">
                  <c:v>4.7773090223427076E-5</c:v>
                </c:pt>
                <c:pt idx="20">
                  <c:v>1.038215299771486E-4</c:v>
                </c:pt>
                <c:pt idx="21">
                  <c:v>1.945263767017395E-4</c:v>
                </c:pt>
                <c:pt idx="22">
                  <c:v>2.8206568654829577E-4</c:v>
                </c:pt>
                <c:pt idx="23">
                  <c:v>3.4074902094401638E-4</c:v>
                </c:pt>
                <c:pt idx="24">
                  <c:v>2.7462799569169294E-4</c:v>
                </c:pt>
                <c:pt idx="25">
                  <c:v>5.3789188714351661E-4</c:v>
                </c:pt>
                <c:pt idx="26">
                  <c:v>1.6573663389271907E-3</c:v>
                </c:pt>
                <c:pt idx="27">
                  <c:v>2.9400076560098577E-3</c:v>
                </c:pt>
                <c:pt idx="28">
                  <c:v>3.2744862741440652E-3</c:v>
                </c:pt>
                <c:pt idx="29">
                  <c:v>2.9688699967701537E-3</c:v>
                </c:pt>
                <c:pt idx="30">
                  <c:v>2.9928313967464196E-3</c:v>
                </c:pt>
                <c:pt idx="31">
                  <c:v>3.1644007724591855E-3</c:v>
                </c:pt>
                <c:pt idx="32">
                  <c:v>2.9446479382336239E-3</c:v>
                </c:pt>
                <c:pt idx="33">
                  <c:v>2.8062960529721664E-3</c:v>
                </c:pt>
                <c:pt idx="34">
                  <c:v>3.0402253731118311E-3</c:v>
                </c:pt>
                <c:pt idx="35">
                  <c:v>2.7353231644482129E-3</c:v>
                </c:pt>
                <c:pt idx="36">
                  <c:v>1.4532634520537766E-3</c:v>
                </c:pt>
                <c:pt idx="37">
                  <c:v>2.3801041787033901E-4</c:v>
                </c:pt>
                <c:pt idx="38">
                  <c:v>-1.0748930443914031E-4</c:v>
                </c:pt>
                <c:pt idx="39">
                  <c:v>-4.8561354623953491E-5</c:v>
                </c:pt>
                <c:pt idx="40">
                  <c:v>-1.0053288304207153E-4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92-4DFE-8D5C-54484EDD0E15}"/>
            </c:ext>
          </c:extLst>
        </c:ser>
        <c:ser>
          <c:idx val="6"/>
          <c:order val="6"/>
          <c:tx>
            <c:v>мом/10</c:v>
          </c:tx>
          <c:marker>
            <c:symbol val="none"/>
          </c:marker>
          <c:val>
            <c:numRef>
              <c:f>Лист1!$D$1:$D$41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92-4DFE-8D5C-54484EDD0E15}"/>
            </c:ext>
          </c:extLst>
        </c:ser>
        <c:ser>
          <c:idx val="7"/>
          <c:order val="7"/>
          <c:tx>
            <c:v>Тс 1с</c:v>
          </c:tx>
          <c:marker>
            <c:symbol val="none"/>
          </c:marker>
          <c:val>
            <c:numRef>
              <c:f>Лист1!$AJ$51:$AJ$91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8.475230154812738E-4</c:v>
                </c:pt>
                <c:pt idx="3">
                  <c:v>1.4801208969129746E-3</c:v>
                </c:pt>
                <c:pt idx="4">
                  <c:v>1.8517247028971636E-3</c:v>
                </c:pt>
                <c:pt idx="5">
                  <c:v>1.4014520927881559E-3</c:v>
                </c:pt>
                <c:pt idx="6">
                  <c:v>-1.9633870487034997E-4</c:v>
                </c:pt>
                <c:pt idx="7">
                  <c:v>-1.6874488417016244E-3</c:v>
                </c:pt>
                <c:pt idx="8">
                  <c:v>-1.5744657541961157E-3</c:v>
                </c:pt>
                <c:pt idx="9">
                  <c:v>-4.1068710386526623E-4</c:v>
                </c:pt>
                <c:pt idx="10">
                  <c:v>2.7742262968735617E-4</c:v>
                </c:pt>
                <c:pt idx="11">
                  <c:v>3.2873754965216244E-4</c:v>
                </c:pt>
                <c:pt idx="12">
                  <c:v>1.87065177534689E-4</c:v>
                </c:pt>
                <c:pt idx="13">
                  <c:v>-5.278758394870127E-4</c:v>
                </c:pt>
                <c:pt idx="14">
                  <c:v>-1.6699816553392968E-3</c:v>
                </c:pt>
                <c:pt idx="15">
                  <c:v>-1.7457707905377162E-3</c:v>
                </c:pt>
                <c:pt idx="16">
                  <c:v>-1.9908679163719624E-4</c:v>
                </c:pt>
                <c:pt idx="17">
                  <c:v>1.4572796046010807E-3</c:v>
                </c:pt>
                <c:pt idx="18">
                  <c:v>1.9214539968430652E-3</c:v>
                </c:pt>
                <c:pt idx="19">
                  <c:v>1.5134484139292519E-3</c:v>
                </c:pt>
                <c:pt idx="20">
                  <c:v>8.4007424513665577E-4</c:v>
                </c:pt>
                <c:pt idx="21">
                  <c:v>3.151517052651051E-6</c:v>
                </c:pt>
                <c:pt idx="22">
                  <c:v>-8.236908364450459E-4</c:v>
                </c:pt>
                <c:pt idx="23">
                  <c:v>-1.462436325997078E-3</c:v>
                </c:pt>
                <c:pt idx="24">
                  <c:v>-1.8482104308203756E-3</c:v>
                </c:pt>
                <c:pt idx="25">
                  <c:v>-1.4360008325582973E-3</c:v>
                </c:pt>
                <c:pt idx="26">
                  <c:v>1.3547872916119054E-4</c:v>
                </c:pt>
                <c:pt idx="27">
                  <c:v>1.6603630803779818E-3</c:v>
                </c:pt>
                <c:pt idx="28">
                  <c:v>1.6034822673295103E-3</c:v>
                </c:pt>
                <c:pt idx="29">
                  <c:v>4.469056918212028E-4</c:v>
                </c:pt>
                <c:pt idx="30">
                  <c:v>-2.6839051496898859E-4</c:v>
                </c:pt>
                <c:pt idx="31">
                  <c:v>-3.3041131417997372E-4</c:v>
                </c:pt>
                <c:pt idx="32">
                  <c:v>-1.9743988699498291E-4</c:v>
                </c:pt>
                <c:pt idx="33">
                  <c:v>4.9247461051529795E-4</c:v>
                </c:pt>
                <c:pt idx="34">
                  <c:v>1.6407670331015051E-3</c:v>
                </c:pt>
                <c:pt idx="35">
                  <c:v>1.772371627782482E-3</c:v>
                </c:pt>
                <c:pt idx="36">
                  <c:v>2.6195473340211921E-4</c:v>
                </c:pt>
                <c:pt idx="37">
                  <c:v>-1.4199062438724971E-3</c:v>
                </c:pt>
                <c:pt idx="38">
                  <c:v>-1.9246053547607716E-3</c:v>
                </c:pt>
                <c:pt idx="39">
                  <c:v>-1.5324481821068446E-3</c:v>
                </c:pt>
                <c:pt idx="40">
                  <c:v>-8.6465130473254131E-4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92-4DFE-8D5C-54484EDD0E15}"/>
            </c:ext>
          </c:extLst>
        </c:ser>
        <c:ser>
          <c:idx val="8"/>
          <c:order val="8"/>
          <c:tx>
            <c:v>Тр 2с</c:v>
          </c:tx>
          <c:marker>
            <c:symbol val="none"/>
          </c:marker>
          <c:val>
            <c:numRef>
              <c:f>Лист1!$AI$51:$AI$91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6.2463133411499257E-4</c:v>
                </c:pt>
                <c:pt idx="3">
                  <c:v>1.1165189235029756E-3</c:v>
                </c:pt>
                <c:pt idx="4">
                  <c:v>1.5728172720933184E-3</c:v>
                </c:pt>
                <c:pt idx="5">
                  <c:v>1.4621714403618912E-3</c:v>
                </c:pt>
                <c:pt idx="6">
                  <c:v>2.837201212777816E-4</c:v>
                </c:pt>
                <c:pt idx="7">
                  <c:v>-1.1296859960077082E-3</c:v>
                </c:pt>
                <c:pt idx="8">
                  <c:v>-1.5714739313758567E-3</c:v>
                </c:pt>
                <c:pt idx="9">
                  <c:v>-1.3623709580032391E-3</c:v>
                </c:pt>
                <c:pt idx="10">
                  <c:v>-1.4735378010882491E-3</c:v>
                </c:pt>
                <c:pt idx="11">
                  <c:v>-1.6788290656847887E-3</c:v>
                </c:pt>
                <c:pt idx="12">
                  <c:v>-1.4477336824971576E-3</c:v>
                </c:pt>
                <c:pt idx="13">
                  <c:v>-1.2950832764521227E-3</c:v>
                </c:pt>
                <c:pt idx="14">
                  <c:v>-1.4830960586103179E-3</c:v>
                </c:pt>
                <c:pt idx="15">
                  <c:v>-1.0636594197471717E-3</c:v>
                </c:pt>
                <c:pt idx="16">
                  <c:v>3.1628142357373676E-4</c:v>
                </c:pt>
                <c:pt idx="17">
                  <c:v>1.4701878176985028E-3</c:v>
                </c:pt>
                <c:pt idx="18">
                  <c:v>1.5430406858430732E-3</c:v>
                </c:pt>
                <c:pt idx="19">
                  <c:v>1.032963004611642E-3</c:v>
                </c:pt>
                <c:pt idx="20">
                  <c:v>5.0161171463956324E-4</c:v>
                </c:pt>
                <c:pt idx="21">
                  <c:v>-5.8140105831510821E-5</c:v>
                </c:pt>
                <c:pt idx="22">
                  <c:v>-6.0820641675182231E-4</c:v>
                </c:pt>
                <c:pt idx="23">
                  <c:v>-1.1002689867845557E-3</c:v>
                </c:pt>
                <c:pt idx="24">
                  <c:v>-1.5623747112661502E-3</c:v>
                </c:pt>
                <c:pt idx="25">
                  <c:v>-1.4826754798044016E-3</c:v>
                </c:pt>
                <c:pt idx="26">
                  <c:v>-3.3378994830547952E-4</c:v>
                </c:pt>
                <c:pt idx="27">
                  <c:v>1.0955421588849179E-3</c:v>
                </c:pt>
                <c:pt idx="28">
                  <c:v>1.5735113982687371E-3</c:v>
                </c:pt>
                <c:pt idx="29">
                  <c:v>1.3670515354423025E-3</c:v>
                </c:pt>
                <c:pt idx="30">
                  <c:v>1.4639508866114703E-3</c:v>
                </c:pt>
                <c:pt idx="31">
                  <c:v>1.6788495483875683E-3</c:v>
                </c:pt>
                <c:pt idx="32">
                  <c:v>1.458603129407329E-3</c:v>
                </c:pt>
                <c:pt idx="33">
                  <c:v>1.2921938029265161E-3</c:v>
                </c:pt>
                <c:pt idx="34">
                  <c:v>1.4802492377444414E-3</c:v>
                </c:pt>
                <c:pt idx="35">
                  <c:v>1.0954536834614926E-3</c:v>
                </c:pt>
                <c:pt idx="36">
                  <c:v>-2.6681529481606305E-4</c:v>
                </c:pt>
                <c:pt idx="37">
                  <c:v>-1.449262203037402E-3</c:v>
                </c:pt>
                <c:pt idx="38">
                  <c:v>-1.5544983403666549E-3</c:v>
                </c:pt>
                <c:pt idx="39">
                  <c:v>-1.0509316047132874E-3</c:v>
                </c:pt>
                <c:pt idx="40">
                  <c:v>-5.1878883214113633E-4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92-4DFE-8D5C-54484EDD0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90688"/>
        <c:axId val="83492224"/>
      </c:lineChart>
      <c:catAx>
        <c:axId val="8349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492224"/>
        <c:crosses val="autoZero"/>
        <c:auto val="1"/>
        <c:lblAlgn val="ctr"/>
        <c:lblOffset val="100"/>
        <c:noMultiLvlLbl val="0"/>
      </c:catAx>
      <c:valAx>
        <c:axId val="8349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49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Лист2!$B$13:$B$53</c:f>
              <c:numCache>
                <c:formatCode>General</c:formatCode>
                <c:ptCount val="41"/>
                <c:pt idx="0">
                  <c:v>5.0620476336565284E-5</c:v>
                </c:pt>
                <c:pt idx="1">
                  <c:v>2.282459046351785E-4</c:v>
                </c:pt>
                <c:pt idx="2">
                  <c:v>3.9997322672660188E-4</c:v>
                </c:pt>
                <c:pt idx="3">
                  <c:v>5.6136483403253321E-4</c:v>
                </c:pt>
                <c:pt idx="4">
                  <c:v>7.082502033518615E-4</c:v>
                </c:pt>
                <c:pt idx="5">
                  <c:v>8.3683366741987787E-4</c:v>
                </c:pt>
                <c:pt idx="6">
                  <c:v>9.4379249880901389E-4</c:v>
                </c:pt>
                <c:pt idx="7">
                  <c:v>1.0263627725834051E-3</c:v>
                </c:pt>
                <c:pt idx="8">
                  <c:v>1.082410788929E-3</c:v>
                </c:pt>
                <c:pt idx="9">
                  <c:v>1.1104882101258429E-3</c:v>
                </c:pt>
                <c:pt idx="10">
                  <c:v>1.1098694870671152E-3</c:v>
                </c:pt>
                <c:pt idx="11">
                  <c:v>1.0805706081856391E-3</c:v>
                </c:pt>
                <c:pt idx="12">
                  <c:v>1.0233486862965199E-3</c:v>
                </c:pt>
                <c:pt idx="13">
                  <c:v>9.396823940323333E-4</c:v>
                </c:pt>
                <c:pt idx="14">
                  <c:v>8.3173375343910351E-4</c:v>
                </c:pt>
                <c:pt idx="15">
                  <c:v>7.0229226712875323E-4</c:v>
                </c:pt>
                <c:pt idx="16">
                  <c:v>5.5470283469584642E-4</c:v>
                </c:pt>
                <c:pt idx="17">
                  <c:v>3.9277931711168663E-4</c:v>
                </c:pt>
                <c:pt idx="18">
                  <c:v>2.2070598267970624E-4</c:v>
                </c:pt>
                <c:pt idx="19">
                  <c:v>4.2929381288839283E-5</c:v>
                </c:pt>
                <c:pt idx="20">
                  <c:v>-1.3595655895590645E-4</c:v>
                </c:pt>
                <c:pt idx="21">
                  <c:v>-3.1132924350580151E-4</c:v>
                </c:pt>
                <c:pt idx="22">
                  <c:v>-4.7865686391079435E-4</c:v>
                </c:pt>
                <c:pt idx="23">
                  <c:v>-6.3361550435683095E-4</c:v>
                </c:pt>
                <c:pt idx="24">
                  <c:v>-7.7220087604612075E-4</c:v>
                </c:pt>
                <c:pt idx="25">
                  <c:v>-8.9083179209036945E-4</c:v>
                </c:pt>
                <c:pt idx="26">
                  <c:v>-9.8644270902055529E-4</c:v>
                </c:pt>
                <c:pt idx="27">
                  <c:v>-1.056562943546556E-3</c:v>
                </c:pt>
                <c:pt idx="28">
                  <c:v>-1.0993805175250251E-3</c:v>
                </c:pt>
                <c:pt idx="29">
                  <c:v>-1.1137889813166452E-3</c:v>
                </c:pt>
                <c:pt idx="30">
                  <c:v>-1.099416005569609E-3</c:v>
                </c:pt>
                <c:pt idx="31">
                  <c:v>-1.0566330025885754E-3</c:v>
                </c:pt>
                <c:pt idx="32">
                  <c:v>-9.8654552866314291E-4</c:v>
                </c:pt>
                <c:pt idx="33">
                  <c:v>-8.9096471536943573E-4</c:v>
                </c:pt>
                <c:pt idx="34">
                  <c:v>-7.723604680890077E-4</c:v>
                </c:pt>
                <c:pt idx="35">
                  <c:v>-6.337976411429114E-4</c:v>
                </c:pt>
                <c:pt idx="36">
                  <c:v>-4.7885683884035714E-4</c:v>
                </c:pt>
                <c:pt idx="37">
                  <c:v>-3.1154188902337654E-4</c:v>
                </c:pt>
                <c:pt idx="38">
                  <c:v>-1.361763800851472E-4</c:v>
                </c:pt>
                <c:pt idx="39">
                  <c:v>4.2708064949379728E-5</c:v>
                </c:pt>
                <c:pt idx="40">
                  <c:v>2.2048889016922641E-4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5-4FBA-ABB8-B585EDC6F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69216"/>
        <c:axId val="83770752"/>
      </c:lineChart>
      <c:catAx>
        <c:axId val="8376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83770752"/>
        <c:crosses val="autoZero"/>
        <c:auto val="1"/>
        <c:lblAlgn val="ctr"/>
        <c:lblOffset val="100"/>
        <c:noMultiLvlLbl val="0"/>
      </c:catAx>
      <c:valAx>
        <c:axId val="8377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6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Лист3!$B$3:$B$44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4-4C17-8A29-CA65C2672477}"/>
            </c:ext>
          </c:extLst>
        </c:ser>
        <c:ser>
          <c:idx val="1"/>
          <c:order val="1"/>
          <c:marker>
            <c:symbol val="none"/>
          </c:marker>
          <c:val>
            <c:numRef>
              <c:f>Лист3!$D$3:$D$44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-1.3141025641025641E-4</c:v>
                </c:pt>
                <c:pt idx="7">
                  <c:v>-3.9423076923076922E-4</c:v>
                </c:pt>
                <c:pt idx="8">
                  <c:v>-6.5705128205128204E-4</c:v>
                </c:pt>
                <c:pt idx="9">
                  <c:v>-9.1987179487179485E-4</c:v>
                </c:pt>
                <c:pt idx="10">
                  <c:v>-1.1826923076923078E-3</c:v>
                </c:pt>
                <c:pt idx="11">
                  <c:v>-1.4455128205128206E-3</c:v>
                </c:pt>
                <c:pt idx="12">
                  <c:v>-1.7083333333333334E-3</c:v>
                </c:pt>
                <c:pt idx="13">
                  <c:v>-1.9711538461538464E-3</c:v>
                </c:pt>
                <c:pt idx="14">
                  <c:v>-2.2339743589743595E-3</c:v>
                </c:pt>
                <c:pt idx="15">
                  <c:v>-2.4967948717948725E-3</c:v>
                </c:pt>
                <c:pt idx="16">
                  <c:v>-2.628205128205129E-3</c:v>
                </c:pt>
                <c:pt idx="17">
                  <c:v>-2.628205128205129E-3</c:v>
                </c:pt>
                <c:pt idx="18">
                  <c:v>-2.628205128205129E-3</c:v>
                </c:pt>
                <c:pt idx="19">
                  <c:v>-2.628205128205129E-3</c:v>
                </c:pt>
                <c:pt idx="20">
                  <c:v>-2.628205128205129E-3</c:v>
                </c:pt>
                <c:pt idx="21">
                  <c:v>-2.628205128205129E-3</c:v>
                </c:pt>
                <c:pt idx="22">
                  <c:v>-2.628205128205129E-3</c:v>
                </c:pt>
                <c:pt idx="23">
                  <c:v>-2.628205128205129E-3</c:v>
                </c:pt>
                <c:pt idx="24">
                  <c:v>-2.628205128205129E-3</c:v>
                </c:pt>
                <c:pt idx="25">
                  <c:v>-2.628205128205129E-3</c:v>
                </c:pt>
                <c:pt idx="26">
                  <c:v>-2.4967948717948725E-3</c:v>
                </c:pt>
                <c:pt idx="27">
                  <c:v>-2.2339743589743595E-3</c:v>
                </c:pt>
                <c:pt idx="28">
                  <c:v>-1.9711538461538464E-3</c:v>
                </c:pt>
                <c:pt idx="29">
                  <c:v>-1.7083333333333336E-3</c:v>
                </c:pt>
                <c:pt idx="30">
                  <c:v>-1.4455128205128208E-3</c:v>
                </c:pt>
                <c:pt idx="31">
                  <c:v>-1.182692307692308E-3</c:v>
                </c:pt>
                <c:pt idx="32">
                  <c:v>-9.1987179487179518E-4</c:v>
                </c:pt>
                <c:pt idx="33">
                  <c:v>-6.5705128205128236E-4</c:v>
                </c:pt>
                <c:pt idx="34">
                  <c:v>-3.9423076923076955E-4</c:v>
                </c:pt>
                <c:pt idx="35">
                  <c:v>-1.3141025641025673E-4</c:v>
                </c:pt>
                <c:pt idx="36">
                  <c:v>-3.2526065174565133E-19</c:v>
                </c:pt>
                <c:pt idx="37">
                  <c:v>-3.2526065174565133E-19</c:v>
                </c:pt>
                <c:pt idx="38">
                  <c:v>-3.2526065174565133E-19</c:v>
                </c:pt>
                <c:pt idx="39">
                  <c:v>-3.2526065174565133E-19</c:v>
                </c:pt>
                <c:pt idx="40">
                  <c:v>-3.2526065174565133E-19</c:v>
                </c:pt>
                <c:pt idx="41">
                  <c:v>-3.2526065174565133E-19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4-4C17-8A29-CA65C2672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65376"/>
        <c:axId val="84166912"/>
      </c:lineChart>
      <c:catAx>
        <c:axId val="8416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84166912"/>
        <c:crosses val="autoZero"/>
        <c:auto val="1"/>
        <c:lblAlgn val="ctr"/>
        <c:lblOffset val="100"/>
        <c:noMultiLvlLbl val="0"/>
      </c:catAx>
      <c:valAx>
        <c:axId val="8416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6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Лист3!$E$3:$E$44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-6.7347756410256409E-6</c:v>
                </c:pt>
                <c:pt idx="7">
                  <c:v>-3.3673878205128208E-5</c:v>
                </c:pt>
                <c:pt idx="8">
                  <c:v>-8.7552083333333335E-5</c:v>
                </c:pt>
                <c:pt idx="9">
                  <c:v>-1.6836939102564104E-4</c:v>
                </c:pt>
                <c:pt idx="10">
                  <c:v>-2.7612580128205129E-4</c:v>
                </c:pt>
                <c:pt idx="11">
                  <c:v>-4.1082131410256412E-4</c:v>
                </c:pt>
                <c:pt idx="12">
                  <c:v>-5.7245592948717953E-4</c:v>
                </c:pt>
                <c:pt idx="13">
                  <c:v>-7.6102964743589752E-4</c:v>
                </c:pt>
                <c:pt idx="14">
                  <c:v>-9.7654246794871803E-4</c:v>
                </c:pt>
                <c:pt idx="15">
                  <c:v>-1.2189943910256411E-3</c:v>
                </c:pt>
                <c:pt idx="16">
                  <c:v>-1.4816506410256411E-3</c:v>
                </c:pt>
                <c:pt idx="17">
                  <c:v>-1.7510416666666668E-3</c:v>
                </c:pt>
                <c:pt idx="18">
                  <c:v>-2.0204326923076925E-3</c:v>
                </c:pt>
                <c:pt idx="19">
                  <c:v>-2.2898237179487181E-3</c:v>
                </c:pt>
                <c:pt idx="20">
                  <c:v>-2.5592147435897438E-3</c:v>
                </c:pt>
                <c:pt idx="21">
                  <c:v>-2.8286057692307695E-3</c:v>
                </c:pt>
                <c:pt idx="22">
                  <c:v>-3.0979967948717951E-3</c:v>
                </c:pt>
                <c:pt idx="23">
                  <c:v>-3.3673878205128208E-3</c:v>
                </c:pt>
                <c:pt idx="24">
                  <c:v>-3.6367788461538464E-3</c:v>
                </c:pt>
                <c:pt idx="25">
                  <c:v>-3.9061698717948721E-3</c:v>
                </c:pt>
                <c:pt idx="26">
                  <c:v>-4.1688261217948724E-3</c:v>
                </c:pt>
                <c:pt idx="27">
                  <c:v>-4.4112780448717958E-3</c:v>
                </c:pt>
                <c:pt idx="28">
                  <c:v>-4.6267908653846159E-3</c:v>
                </c:pt>
                <c:pt idx="29">
                  <c:v>-4.8153645833333338E-3</c:v>
                </c:pt>
                <c:pt idx="30">
                  <c:v>-4.9769991987179494E-3</c:v>
                </c:pt>
                <c:pt idx="31">
                  <c:v>-5.1116947115384618E-3</c:v>
                </c:pt>
                <c:pt idx="32">
                  <c:v>-5.2194511217948719E-3</c:v>
                </c:pt>
                <c:pt idx="33">
                  <c:v>-5.3002684294871797E-3</c:v>
                </c:pt>
                <c:pt idx="34">
                  <c:v>-5.3541466346153851E-3</c:v>
                </c:pt>
                <c:pt idx="35">
                  <c:v>-5.3810857371794875E-3</c:v>
                </c:pt>
                <c:pt idx="36">
                  <c:v>-5.3878205128205132E-3</c:v>
                </c:pt>
                <c:pt idx="37">
                  <c:v>-5.3878205128205132E-3</c:v>
                </c:pt>
                <c:pt idx="38">
                  <c:v>-5.3878205128205132E-3</c:v>
                </c:pt>
                <c:pt idx="39">
                  <c:v>-5.3878205128205132E-3</c:v>
                </c:pt>
                <c:pt idx="40">
                  <c:v>-5.3878205128205132E-3</c:v>
                </c:pt>
                <c:pt idx="41">
                  <c:v>-5.3878205128205132E-3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D-4613-AC8A-C1B36DC25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95200"/>
        <c:axId val="84196736"/>
      </c:lineChart>
      <c:catAx>
        <c:axId val="8419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84196736"/>
        <c:crosses val="autoZero"/>
        <c:auto val="1"/>
        <c:lblAlgn val="ctr"/>
        <c:lblOffset val="100"/>
        <c:noMultiLvlLbl val="0"/>
      </c:catAx>
      <c:valAx>
        <c:axId val="8419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9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Лист3!$D$3:$D$44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-1.3141025641025641E-4</c:v>
                </c:pt>
                <c:pt idx="7">
                  <c:v>-3.9423076923076922E-4</c:v>
                </c:pt>
                <c:pt idx="8">
                  <c:v>-6.5705128205128204E-4</c:v>
                </c:pt>
                <c:pt idx="9">
                  <c:v>-9.1987179487179485E-4</c:v>
                </c:pt>
                <c:pt idx="10">
                  <c:v>-1.1826923076923078E-3</c:v>
                </c:pt>
                <c:pt idx="11">
                  <c:v>-1.4455128205128206E-3</c:v>
                </c:pt>
                <c:pt idx="12">
                  <c:v>-1.7083333333333334E-3</c:v>
                </c:pt>
                <c:pt idx="13">
                  <c:v>-1.9711538461538464E-3</c:v>
                </c:pt>
                <c:pt idx="14">
                  <c:v>-2.2339743589743595E-3</c:v>
                </c:pt>
                <c:pt idx="15">
                  <c:v>-2.4967948717948725E-3</c:v>
                </c:pt>
                <c:pt idx="16">
                  <c:v>-2.628205128205129E-3</c:v>
                </c:pt>
                <c:pt idx="17">
                  <c:v>-2.628205128205129E-3</c:v>
                </c:pt>
                <c:pt idx="18">
                  <c:v>-2.628205128205129E-3</c:v>
                </c:pt>
                <c:pt idx="19">
                  <c:v>-2.628205128205129E-3</c:v>
                </c:pt>
                <c:pt idx="20">
                  <c:v>-2.628205128205129E-3</c:v>
                </c:pt>
                <c:pt idx="21">
                  <c:v>-2.628205128205129E-3</c:v>
                </c:pt>
                <c:pt idx="22">
                  <c:v>-2.628205128205129E-3</c:v>
                </c:pt>
                <c:pt idx="23">
                  <c:v>-2.628205128205129E-3</c:v>
                </c:pt>
                <c:pt idx="24">
                  <c:v>-2.628205128205129E-3</c:v>
                </c:pt>
                <c:pt idx="25">
                  <c:v>-2.628205128205129E-3</c:v>
                </c:pt>
                <c:pt idx="26">
                  <c:v>-2.4967948717948725E-3</c:v>
                </c:pt>
                <c:pt idx="27">
                  <c:v>-2.2339743589743595E-3</c:v>
                </c:pt>
                <c:pt idx="28">
                  <c:v>-1.9711538461538464E-3</c:v>
                </c:pt>
                <c:pt idx="29">
                  <c:v>-1.7083333333333336E-3</c:v>
                </c:pt>
                <c:pt idx="30">
                  <c:v>-1.4455128205128208E-3</c:v>
                </c:pt>
                <c:pt idx="31">
                  <c:v>-1.182692307692308E-3</c:v>
                </c:pt>
                <c:pt idx="32">
                  <c:v>-9.1987179487179518E-4</c:v>
                </c:pt>
                <c:pt idx="33">
                  <c:v>-6.5705128205128236E-4</c:v>
                </c:pt>
                <c:pt idx="34">
                  <c:v>-3.9423076923076955E-4</c:v>
                </c:pt>
                <c:pt idx="35">
                  <c:v>-1.3141025641025673E-4</c:v>
                </c:pt>
                <c:pt idx="36">
                  <c:v>-3.2526065174565133E-19</c:v>
                </c:pt>
                <c:pt idx="37">
                  <c:v>-3.2526065174565133E-19</c:v>
                </c:pt>
                <c:pt idx="38">
                  <c:v>-3.2526065174565133E-19</c:v>
                </c:pt>
                <c:pt idx="39">
                  <c:v>-3.2526065174565133E-19</c:v>
                </c:pt>
                <c:pt idx="40">
                  <c:v>-3.2526065174565133E-19</c:v>
                </c:pt>
                <c:pt idx="41">
                  <c:v>-3.2526065174565133E-19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9-4DA8-B01A-6B3FA4F7B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04544"/>
        <c:axId val="93922048"/>
      </c:lineChart>
      <c:catAx>
        <c:axId val="8420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93922048"/>
        <c:crosses val="autoZero"/>
        <c:auto val="1"/>
        <c:lblAlgn val="ctr"/>
        <c:lblOffset val="100"/>
        <c:noMultiLvlLbl val="0"/>
      </c:catAx>
      <c:valAx>
        <c:axId val="9392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20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Лист3!$C$3:$C$44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-2.5641025641025641E-3</c:v>
                </c:pt>
                <c:pt idx="7">
                  <c:v>-2.5641025641025641E-3</c:v>
                </c:pt>
                <c:pt idx="8">
                  <c:v>-2.5641025641025641E-3</c:v>
                </c:pt>
                <c:pt idx="9">
                  <c:v>-2.5641025641025641E-3</c:v>
                </c:pt>
                <c:pt idx="10">
                  <c:v>-2.5641025641025641E-3</c:v>
                </c:pt>
                <c:pt idx="11">
                  <c:v>-2.5641025641025641E-3</c:v>
                </c:pt>
                <c:pt idx="12">
                  <c:v>-2.5641025641025641E-3</c:v>
                </c:pt>
                <c:pt idx="13">
                  <c:v>-2.5641025641025641E-3</c:v>
                </c:pt>
                <c:pt idx="14">
                  <c:v>-2.5641025641025641E-3</c:v>
                </c:pt>
                <c:pt idx="15">
                  <c:v>-2.5641025641025641E-3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2.5641025641025641E-3</c:v>
                </c:pt>
                <c:pt idx="27">
                  <c:v>2.5641025641025641E-3</c:v>
                </c:pt>
                <c:pt idx="28">
                  <c:v>2.5641025641025641E-3</c:v>
                </c:pt>
                <c:pt idx="29">
                  <c:v>2.5641025641025641E-3</c:v>
                </c:pt>
                <c:pt idx="30">
                  <c:v>2.5641025641025641E-3</c:v>
                </c:pt>
                <c:pt idx="31">
                  <c:v>2.5641025641025641E-3</c:v>
                </c:pt>
                <c:pt idx="32">
                  <c:v>2.5641025641025641E-3</c:v>
                </c:pt>
                <c:pt idx="33">
                  <c:v>2.5641025641025641E-3</c:v>
                </c:pt>
                <c:pt idx="34">
                  <c:v>2.5641025641025641E-3</c:v>
                </c:pt>
                <c:pt idx="35">
                  <c:v>2.5641025641025641E-3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A-40D7-B0B6-87FC79B5C4B2}"/>
            </c:ext>
          </c:extLst>
        </c:ser>
        <c:ser>
          <c:idx val="1"/>
          <c:order val="1"/>
          <c:marker>
            <c:symbol val="none"/>
          </c:marker>
          <c:val>
            <c:numRef>
              <c:f>Лист3!$D$3:$D$44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-1.3141025641025641E-4</c:v>
                </c:pt>
                <c:pt idx="7">
                  <c:v>-3.9423076923076922E-4</c:v>
                </c:pt>
                <c:pt idx="8">
                  <c:v>-6.5705128205128204E-4</c:v>
                </c:pt>
                <c:pt idx="9">
                  <c:v>-9.1987179487179485E-4</c:v>
                </c:pt>
                <c:pt idx="10">
                  <c:v>-1.1826923076923078E-3</c:v>
                </c:pt>
                <c:pt idx="11">
                  <c:v>-1.4455128205128206E-3</c:v>
                </c:pt>
                <c:pt idx="12">
                  <c:v>-1.7083333333333334E-3</c:v>
                </c:pt>
                <c:pt idx="13">
                  <c:v>-1.9711538461538464E-3</c:v>
                </c:pt>
                <c:pt idx="14">
                  <c:v>-2.2339743589743595E-3</c:v>
                </c:pt>
                <c:pt idx="15">
                  <c:v>-2.4967948717948725E-3</c:v>
                </c:pt>
                <c:pt idx="16">
                  <c:v>-2.628205128205129E-3</c:v>
                </c:pt>
                <c:pt idx="17">
                  <c:v>-2.628205128205129E-3</c:v>
                </c:pt>
                <c:pt idx="18">
                  <c:v>-2.628205128205129E-3</c:v>
                </c:pt>
                <c:pt idx="19">
                  <c:v>-2.628205128205129E-3</c:v>
                </c:pt>
                <c:pt idx="20">
                  <c:v>-2.628205128205129E-3</c:v>
                </c:pt>
                <c:pt idx="21">
                  <c:v>-2.628205128205129E-3</c:v>
                </c:pt>
                <c:pt idx="22">
                  <c:v>-2.628205128205129E-3</c:v>
                </c:pt>
                <c:pt idx="23">
                  <c:v>-2.628205128205129E-3</c:v>
                </c:pt>
                <c:pt idx="24">
                  <c:v>-2.628205128205129E-3</c:v>
                </c:pt>
                <c:pt idx="25">
                  <c:v>-2.628205128205129E-3</c:v>
                </c:pt>
                <c:pt idx="26">
                  <c:v>-2.4967948717948725E-3</c:v>
                </c:pt>
                <c:pt idx="27">
                  <c:v>-2.2339743589743595E-3</c:v>
                </c:pt>
                <c:pt idx="28">
                  <c:v>-1.9711538461538464E-3</c:v>
                </c:pt>
                <c:pt idx="29">
                  <c:v>-1.7083333333333336E-3</c:v>
                </c:pt>
                <c:pt idx="30">
                  <c:v>-1.4455128205128208E-3</c:v>
                </c:pt>
                <c:pt idx="31">
                  <c:v>-1.182692307692308E-3</c:v>
                </c:pt>
                <c:pt idx="32">
                  <c:v>-9.1987179487179518E-4</c:v>
                </c:pt>
                <c:pt idx="33">
                  <c:v>-6.5705128205128236E-4</c:v>
                </c:pt>
                <c:pt idx="34">
                  <c:v>-3.9423076923076955E-4</c:v>
                </c:pt>
                <c:pt idx="35">
                  <c:v>-1.3141025641025673E-4</c:v>
                </c:pt>
                <c:pt idx="36">
                  <c:v>-3.2526065174565133E-19</c:v>
                </c:pt>
                <c:pt idx="37">
                  <c:v>-3.2526065174565133E-19</c:v>
                </c:pt>
                <c:pt idx="38">
                  <c:v>-3.2526065174565133E-19</c:v>
                </c:pt>
                <c:pt idx="39">
                  <c:v>-3.2526065174565133E-19</c:v>
                </c:pt>
                <c:pt idx="40">
                  <c:v>-3.2526065174565133E-19</c:v>
                </c:pt>
                <c:pt idx="41">
                  <c:v>-3.2526065174565133E-19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A-40D7-B0B6-87FC79B5C4B2}"/>
            </c:ext>
          </c:extLst>
        </c:ser>
        <c:ser>
          <c:idx val="2"/>
          <c:order val="2"/>
          <c:marker>
            <c:symbol val="none"/>
          </c:marker>
          <c:val>
            <c:numRef>
              <c:f>Лист3!$E$3:$E$44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-6.7347756410256409E-6</c:v>
                </c:pt>
                <c:pt idx="7">
                  <c:v>-3.3673878205128208E-5</c:v>
                </c:pt>
                <c:pt idx="8">
                  <c:v>-8.7552083333333335E-5</c:v>
                </c:pt>
                <c:pt idx="9">
                  <c:v>-1.6836939102564104E-4</c:v>
                </c:pt>
                <c:pt idx="10">
                  <c:v>-2.7612580128205129E-4</c:v>
                </c:pt>
                <c:pt idx="11">
                  <c:v>-4.1082131410256412E-4</c:v>
                </c:pt>
                <c:pt idx="12">
                  <c:v>-5.7245592948717953E-4</c:v>
                </c:pt>
                <c:pt idx="13">
                  <c:v>-7.6102964743589752E-4</c:v>
                </c:pt>
                <c:pt idx="14">
                  <c:v>-9.7654246794871803E-4</c:v>
                </c:pt>
                <c:pt idx="15">
                  <c:v>-1.2189943910256411E-3</c:v>
                </c:pt>
                <c:pt idx="16">
                  <c:v>-1.4816506410256411E-3</c:v>
                </c:pt>
                <c:pt idx="17">
                  <c:v>-1.7510416666666668E-3</c:v>
                </c:pt>
                <c:pt idx="18">
                  <c:v>-2.0204326923076925E-3</c:v>
                </c:pt>
                <c:pt idx="19">
                  <c:v>-2.2898237179487181E-3</c:v>
                </c:pt>
                <c:pt idx="20">
                  <c:v>-2.5592147435897438E-3</c:v>
                </c:pt>
                <c:pt idx="21">
                  <c:v>-2.8286057692307695E-3</c:v>
                </c:pt>
                <c:pt idx="22">
                  <c:v>-3.0979967948717951E-3</c:v>
                </c:pt>
                <c:pt idx="23">
                  <c:v>-3.3673878205128208E-3</c:v>
                </c:pt>
                <c:pt idx="24">
                  <c:v>-3.6367788461538464E-3</c:v>
                </c:pt>
                <c:pt idx="25">
                  <c:v>-3.9061698717948721E-3</c:v>
                </c:pt>
                <c:pt idx="26">
                  <c:v>-4.1688261217948724E-3</c:v>
                </c:pt>
                <c:pt idx="27">
                  <c:v>-4.4112780448717958E-3</c:v>
                </c:pt>
                <c:pt idx="28">
                  <c:v>-4.6267908653846159E-3</c:v>
                </c:pt>
                <c:pt idx="29">
                  <c:v>-4.8153645833333338E-3</c:v>
                </c:pt>
                <c:pt idx="30">
                  <c:v>-4.9769991987179494E-3</c:v>
                </c:pt>
                <c:pt idx="31">
                  <c:v>-5.1116947115384618E-3</c:v>
                </c:pt>
                <c:pt idx="32">
                  <c:v>-5.2194511217948719E-3</c:v>
                </c:pt>
                <c:pt idx="33">
                  <c:v>-5.3002684294871797E-3</c:v>
                </c:pt>
                <c:pt idx="34">
                  <c:v>-5.3541466346153851E-3</c:v>
                </c:pt>
                <c:pt idx="35">
                  <c:v>-5.3810857371794875E-3</c:v>
                </c:pt>
                <c:pt idx="36">
                  <c:v>-5.3878205128205132E-3</c:v>
                </c:pt>
                <c:pt idx="37">
                  <c:v>-5.3878205128205132E-3</c:v>
                </c:pt>
                <c:pt idx="38">
                  <c:v>-5.3878205128205132E-3</c:v>
                </c:pt>
                <c:pt idx="39">
                  <c:v>-5.3878205128205132E-3</c:v>
                </c:pt>
                <c:pt idx="40">
                  <c:v>-5.3878205128205132E-3</c:v>
                </c:pt>
                <c:pt idx="41">
                  <c:v>-5.3878205128205132E-3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6A-40D7-B0B6-87FC79B5C4B2}"/>
            </c:ext>
          </c:extLst>
        </c:ser>
        <c:ser>
          <c:idx val="3"/>
          <c:order val="3"/>
          <c:marker>
            <c:symbol val="none"/>
          </c:marker>
          <c:val>
            <c:numRef>
              <c:f>Лист3!$F$3:$F$44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-6.5705128205128204E-5</c:v>
                </c:pt>
                <c:pt idx="7">
                  <c:v>-2.6282051282051287E-4</c:v>
                </c:pt>
                <c:pt idx="8">
                  <c:v>-5.2564102564102563E-4</c:v>
                </c:pt>
                <c:pt idx="9">
                  <c:v>-7.8846153846153866E-4</c:v>
                </c:pt>
                <c:pt idx="10">
                  <c:v>-1.0512820512820513E-3</c:v>
                </c:pt>
                <c:pt idx="11">
                  <c:v>-1.3141025641025643E-3</c:v>
                </c:pt>
                <c:pt idx="12">
                  <c:v>-1.5769230769230773E-3</c:v>
                </c:pt>
                <c:pt idx="13">
                  <c:v>-1.8397435897435901E-3</c:v>
                </c:pt>
                <c:pt idx="14">
                  <c:v>-2.1025641025641025E-3</c:v>
                </c:pt>
                <c:pt idx="15">
                  <c:v>-2.3653846153846151E-3</c:v>
                </c:pt>
                <c:pt idx="16">
                  <c:v>-2.562500000000001E-3</c:v>
                </c:pt>
                <c:pt idx="17">
                  <c:v>-2.6282051282051286E-3</c:v>
                </c:pt>
                <c:pt idx="18">
                  <c:v>-2.6282051282051286E-3</c:v>
                </c:pt>
                <c:pt idx="19">
                  <c:v>-2.6282051282051286E-3</c:v>
                </c:pt>
                <c:pt idx="20">
                  <c:v>-2.6282051282051286E-3</c:v>
                </c:pt>
                <c:pt idx="21">
                  <c:v>-2.6282051282051286E-3</c:v>
                </c:pt>
                <c:pt idx="22">
                  <c:v>-2.6282051282051286E-3</c:v>
                </c:pt>
                <c:pt idx="23">
                  <c:v>-2.6282051282051286E-3</c:v>
                </c:pt>
                <c:pt idx="24">
                  <c:v>-2.6282051282051286E-3</c:v>
                </c:pt>
                <c:pt idx="25">
                  <c:v>-2.6282051282051286E-3</c:v>
                </c:pt>
                <c:pt idx="26">
                  <c:v>-2.5625000000000031E-3</c:v>
                </c:pt>
                <c:pt idx="27">
                  <c:v>-2.3653846153846182E-3</c:v>
                </c:pt>
                <c:pt idx="28">
                  <c:v>-2.1025641025640995E-3</c:v>
                </c:pt>
                <c:pt idx="29">
                  <c:v>-1.8397435897435891E-3</c:v>
                </c:pt>
                <c:pt idx="30">
                  <c:v>-1.5769230769230788E-3</c:v>
                </c:pt>
                <c:pt idx="31">
                  <c:v>-1.31410256410256E-3</c:v>
                </c:pt>
                <c:pt idx="32">
                  <c:v>-1.0512820512820497E-3</c:v>
                </c:pt>
                <c:pt idx="33">
                  <c:v>-7.8846153846153942E-4</c:v>
                </c:pt>
                <c:pt idx="34">
                  <c:v>-5.256410256410291E-4</c:v>
                </c:pt>
                <c:pt idx="35">
                  <c:v>-2.6282051282051032E-4</c:v>
                </c:pt>
                <c:pt idx="36">
                  <c:v>-6.5705128205129694E-5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6A-40D7-B0B6-87FC79B5C4B2}"/>
            </c:ext>
          </c:extLst>
        </c:ser>
        <c:ser>
          <c:idx val="4"/>
          <c:order val="4"/>
          <c:marker>
            <c:symbol val="none"/>
          </c:marker>
          <c:val>
            <c:numRef>
              <c:f>Лист3!$G$3:$G$44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-6.4102564102564103E-4</c:v>
                </c:pt>
                <c:pt idx="7">
                  <c:v>-1.9230769230769236E-3</c:v>
                </c:pt>
                <c:pt idx="8">
                  <c:v>-2.5641025641025637E-3</c:v>
                </c:pt>
                <c:pt idx="9">
                  <c:v>-2.5641025641025663E-3</c:v>
                </c:pt>
                <c:pt idx="10">
                  <c:v>-2.5641025641025619E-3</c:v>
                </c:pt>
                <c:pt idx="11">
                  <c:v>-2.5641025641025663E-3</c:v>
                </c:pt>
                <c:pt idx="12">
                  <c:v>-2.5641025641025663E-3</c:v>
                </c:pt>
                <c:pt idx="13">
                  <c:v>-2.5641025641025641E-3</c:v>
                </c:pt>
                <c:pt idx="14">
                  <c:v>-2.5641025641025598E-3</c:v>
                </c:pt>
                <c:pt idx="15">
                  <c:v>-2.5641025641025619E-3</c:v>
                </c:pt>
                <c:pt idx="16">
                  <c:v>-1.9230769230769353E-3</c:v>
                </c:pt>
                <c:pt idx="17">
                  <c:v>-6.4102564102563528E-4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6.4102564102561403E-4</c:v>
                </c:pt>
                <c:pt idx="27">
                  <c:v>1.9230769230769269E-3</c:v>
                </c:pt>
                <c:pt idx="28">
                  <c:v>2.5641025641026213E-3</c:v>
                </c:pt>
                <c:pt idx="29">
                  <c:v>2.5641025641025411E-3</c:v>
                </c:pt>
                <c:pt idx="30">
                  <c:v>2.5641025641025389E-3</c:v>
                </c:pt>
                <c:pt idx="31">
                  <c:v>2.5641025641026235E-3</c:v>
                </c:pt>
                <c:pt idx="32">
                  <c:v>2.5641025641025389E-3</c:v>
                </c:pt>
                <c:pt idx="33">
                  <c:v>2.5641025641025398E-3</c:v>
                </c:pt>
                <c:pt idx="34">
                  <c:v>2.5641025641025398E-3</c:v>
                </c:pt>
                <c:pt idx="35">
                  <c:v>2.5641025641026222E-3</c:v>
                </c:pt>
                <c:pt idx="36">
                  <c:v>1.9230769230768844E-3</c:v>
                </c:pt>
                <c:pt idx="37">
                  <c:v>6.4102564102565555E-4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6A-40D7-B0B6-87FC79B5C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67488"/>
        <c:axId val="93969024"/>
      </c:lineChart>
      <c:catAx>
        <c:axId val="9396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93969024"/>
        <c:crosses val="autoZero"/>
        <c:auto val="1"/>
        <c:lblAlgn val="ctr"/>
        <c:lblOffset val="100"/>
        <c:noMultiLvlLbl val="0"/>
      </c:catAx>
      <c:valAx>
        <c:axId val="9396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6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тр 3с</c:v>
          </c:tx>
          <c:marker>
            <c:symbol val="none"/>
          </c:marker>
          <c:cat>
            <c:numRef>
              <c:f>Лист3!$A$3:$A$43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Лист3!$Q$2:$Q$42</c:f>
              <c:numCache>
                <c:formatCode>General</c:formatCode>
                <c:ptCount val="41"/>
                <c:pt idx="0">
                  <c:v>1E-3</c:v>
                </c:pt>
                <c:pt idx="1">
                  <c:v>1.4746174987305375E-3</c:v>
                </c:pt>
                <c:pt idx="2">
                  <c:v>1.5223006408825309E-3</c:v>
                </c:pt>
                <c:pt idx="3">
                  <c:v>1.5713380015182619E-3</c:v>
                </c:pt>
                <c:pt idx="4">
                  <c:v>1.6280502556960241E-3</c:v>
                </c:pt>
                <c:pt idx="5">
                  <c:v>1.6485078654035917E-3</c:v>
                </c:pt>
                <c:pt idx="6">
                  <c:v>1.5382663718765241E-3</c:v>
                </c:pt>
                <c:pt idx="7">
                  <c:v>1.2827526085019223E-3</c:v>
                </c:pt>
                <c:pt idx="8">
                  <c:v>9.8286153491510225E-4</c:v>
                </c:pt>
                <c:pt idx="9">
                  <c:v>7.0281143412475407E-4</c:v>
                </c:pt>
                <c:pt idx="10">
                  <c:v>4.0796451768311786E-4</c:v>
                </c:pt>
                <c:pt idx="11">
                  <c:v>8.6872058911254812E-5</c:v>
                </c:pt>
                <c:pt idx="12">
                  <c:v>-2.183961652944466E-4</c:v>
                </c:pt>
                <c:pt idx="13">
                  <c:v>-5.1733199307044098E-4</c:v>
                </c:pt>
                <c:pt idx="14">
                  <c:v>-8.4480254083492607E-4</c:v>
                </c:pt>
                <c:pt idx="15">
                  <c:v>-1.1387303751484482E-3</c:v>
                </c:pt>
                <c:pt idx="16">
                  <c:v>-1.2987187748784424E-3</c:v>
                </c:pt>
                <c:pt idx="17">
                  <c:v>-1.3387456694735303E-3</c:v>
                </c:pt>
                <c:pt idx="18">
                  <c:v>-1.3536298549767633E-3</c:v>
                </c:pt>
                <c:pt idx="19">
                  <c:v>-1.3866181004141783E-3</c:v>
                </c:pt>
                <c:pt idx="20">
                  <c:v>-1.427699453177773E-3</c:v>
                </c:pt>
                <c:pt idx="21">
                  <c:v>-1.473068724051893E-3</c:v>
                </c:pt>
                <c:pt idx="22">
                  <c:v>-1.5207731225381346E-3</c:v>
                </c:pt>
                <c:pt idx="23">
                  <c:v>-1.5696074066448972E-3</c:v>
                </c:pt>
                <c:pt idx="24">
                  <c:v>-1.6263144521437936E-3</c:v>
                </c:pt>
                <c:pt idx="25">
                  <c:v>-1.6494355646297751E-3</c:v>
                </c:pt>
                <c:pt idx="26">
                  <c:v>-1.5444532974389345E-3</c:v>
                </c:pt>
                <c:pt idx="27">
                  <c:v>-1.2923932597016686E-3</c:v>
                </c:pt>
                <c:pt idx="28">
                  <c:v>-9.9229986066508334E-4</c:v>
                </c:pt>
                <c:pt idx="29">
                  <c:v>-7.1185668987601718E-4</c:v>
                </c:pt>
                <c:pt idx="30">
                  <c:v>-4.1812507659339052E-4</c:v>
                </c:pt>
                <c:pt idx="31">
                  <c:v>-9.7240639660651227E-5</c:v>
                </c:pt>
                <c:pt idx="32">
                  <c:v>2.0885155397962793E-4</c:v>
                </c:pt>
                <c:pt idx="33">
                  <c:v>5.0718713980950868E-4</c:v>
                </c:pt>
                <c:pt idx="34">
                  <c:v>8.3406397610561822E-4</c:v>
                </c:pt>
                <c:pt idx="35">
                  <c:v>1.1309476252559015E-3</c:v>
                </c:pt>
                <c:pt idx="36">
                  <c:v>1.2958596768117151E-3</c:v>
                </c:pt>
                <c:pt idx="37">
                  <c:v>1.3383148027304374E-3</c:v>
                </c:pt>
                <c:pt idx="38">
                  <c:v>1.3528727960952366E-3</c:v>
                </c:pt>
                <c:pt idx="39">
                  <c:v>1.3853496042866818E-3</c:v>
                </c:pt>
                <c:pt idx="40">
                  <c:v>1.4263117950510467E-3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B-421F-AB93-A176CCD385FB}"/>
            </c:ext>
          </c:extLst>
        </c:ser>
        <c:ser>
          <c:idx val="1"/>
          <c:order val="1"/>
          <c:tx>
            <c:v>тр 4с</c:v>
          </c:tx>
          <c:marker>
            <c:symbol val="none"/>
          </c:marker>
          <c:cat>
            <c:numRef>
              <c:f>Лист3!$A$3:$A$43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Лист3!$T$2:$T$42</c:f>
              <c:numCache>
                <c:formatCode>General</c:formatCode>
                <c:ptCount val="41"/>
                <c:pt idx="0">
                  <c:v>1E-3</c:v>
                </c:pt>
                <c:pt idx="1">
                  <c:v>4.6246236171438564E-3</c:v>
                </c:pt>
                <c:pt idx="2">
                  <c:v>6.0926632467373804E-3</c:v>
                </c:pt>
                <c:pt idx="3">
                  <c:v>7.446534644526266E-3</c:v>
                </c:pt>
                <c:pt idx="4">
                  <c:v>8.6624876580706309E-3</c:v>
                </c:pt>
                <c:pt idx="5">
                  <c:v>9.6709237361103425E-3</c:v>
                </c:pt>
                <c:pt idx="6">
                  <c:v>1.0355810897552154E-2</c:v>
                </c:pt>
                <c:pt idx="7">
                  <c:v>1.0683901459666493E-2</c:v>
                </c:pt>
                <c:pt idx="8">
                  <c:v>1.0740532800022896E-2</c:v>
                </c:pt>
                <c:pt idx="9">
                  <c:v>1.057954390561679E-2</c:v>
                </c:pt>
                <c:pt idx="10">
                  <c:v>1.0162418165420904E-2</c:v>
                </c:pt>
                <c:pt idx="11">
                  <c:v>9.4798399705456424E-3</c:v>
                </c:pt>
                <c:pt idx="12">
                  <c:v>8.5816768638482897E-3</c:v>
                </c:pt>
                <c:pt idx="13">
                  <c:v>7.4722160096225374E-3</c:v>
                </c:pt>
                <c:pt idx="14">
                  <c:v>6.1357327190913113E-3</c:v>
                </c:pt>
                <c:pt idx="15">
                  <c:v>4.6577543905761435E-3</c:v>
                </c:pt>
                <c:pt idx="16">
                  <c:v>3.1668792854460041E-3</c:v>
                </c:pt>
                <c:pt idx="17">
                  <c:v>1.6829760145479723E-3</c:v>
                </c:pt>
                <c:pt idx="18">
                  <c:v>1.4952064622990552E-4</c:v>
                </c:pt>
                <c:pt idx="19">
                  <c:v>-1.4367037533045918E-3</c:v>
                </c:pt>
                <c:pt idx="20">
                  <c:v>-3.0258479411900486E-3</c:v>
                </c:pt>
                <c:pt idx="21">
                  <c:v>-4.5753891154698143E-3</c:v>
                </c:pt>
                <c:pt idx="22">
                  <c:v>-6.0466530659852484E-3</c:v>
                </c:pt>
                <c:pt idx="23">
                  <c:v>-7.4045675230658371E-3</c:v>
                </c:pt>
                <c:pt idx="24">
                  <c:v>-8.6256710903925508E-3</c:v>
                </c:pt>
                <c:pt idx="25">
                  <c:v>-9.6426901575376589E-3</c:v>
                </c:pt>
                <c:pt idx="26">
                  <c:v>-1.0339405979891166E-2</c:v>
                </c:pt>
                <c:pt idx="27">
                  <c:v>-1.0678084931785634E-2</c:v>
                </c:pt>
                <c:pt idx="28">
                  <c:v>-1.0742084962020115E-2</c:v>
                </c:pt>
                <c:pt idx="29">
                  <c:v>-1.0588510139179601E-2</c:v>
                </c:pt>
                <c:pt idx="30">
                  <c:v>-1.0180333584292109E-2</c:v>
                </c:pt>
                <c:pt idx="31">
                  <c:v>-9.5056403558182335E-3</c:v>
                </c:pt>
                <c:pt idx="32">
                  <c:v>-8.6139837660117232E-3</c:v>
                </c:pt>
                <c:pt idx="33">
                  <c:v>-7.5119149868483077E-3</c:v>
                </c:pt>
                <c:pt idx="34">
                  <c:v>-6.1821250481917155E-3</c:v>
                </c:pt>
                <c:pt idx="35">
                  <c:v>-4.70646125387909E-3</c:v>
                </c:pt>
                <c:pt idx="36">
                  <c:v>-3.214929354576429E-3</c:v>
                </c:pt>
                <c:pt idx="37">
                  <c:v>-1.7316825057199165E-3</c:v>
                </c:pt>
                <c:pt idx="38">
                  <c:v>-2.0035276031833625E-4</c:v>
                </c:pt>
                <c:pt idx="39">
                  <c:v>1.3848642576105125E-3</c:v>
                </c:pt>
                <c:pt idx="40">
                  <c:v>2.9746736819378588E-3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B-421F-AB93-A176CCD385FB}"/>
            </c:ext>
          </c:extLst>
        </c:ser>
        <c:ser>
          <c:idx val="2"/>
          <c:order val="2"/>
          <c:tx>
            <c:v>Тр 6с</c:v>
          </c:tx>
          <c:marker>
            <c:symbol val="none"/>
          </c:marker>
          <c:cat>
            <c:numRef>
              <c:f>Лист3!$A$3:$A$43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Лист3!$W$2:$W$42</c:f>
              <c:numCache>
                <c:formatCode>General</c:formatCode>
                <c:ptCount val="41"/>
                <c:pt idx="0">
                  <c:v>2E-3</c:v>
                </c:pt>
                <c:pt idx="1">
                  <c:v>2.422092332555813E-3</c:v>
                </c:pt>
                <c:pt idx="2">
                  <c:v>2.2950928464226402E-3</c:v>
                </c:pt>
                <c:pt idx="3">
                  <c:v>2.1450778986021562E-3</c:v>
                </c:pt>
                <c:pt idx="4">
                  <c:v>1.9863756205429853E-3</c:v>
                </c:pt>
                <c:pt idx="5">
                  <c:v>1.7848569061130425E-3</c:v>
                </c:pt>
                <c:pt idx="6">
                  <c:v>1.4558705796071008E-3</c:v>
                </c:pt>
                <c:pt idx="7">
                  <c:v>9.9154066196509467E-4</c:v>
                </c:pt>
                <c:pt idx="8">
                  <c:v>4.9578172609139918E-4</c:v>
                </c:pt>
                <c:pt idx="9">
                  <c:v>3.4930137174936387E-5</c:v>
                </c:pt>
                <c:pt idx="10">
                  <c:v>-4.2269795142284517E-4</c:v>
                </c:pt>
                <c:pt idx="11">
                  <c:v>-8.8586231994593168E-4</c:v>
                </c:pt>
                <c:pt idx="12">
                  <c:v>-1.3106653018656155E-3</c:v>
                </c:pt>
                <c:pt idx="13">
                  <c:v>-1.7048330114480222E-3</c:v>
                </c:pt>
                <c:pt idx="14">
                  <c:v>-2.1020724491990542E-3</c:v>
                </c:pt>
                <c:pt idx="15">
                  <c:v>-2.4408049538934655E-3</c:v>
                </c:pt>
                <c:pt idx="16">
                  <c:v>-2.6210603991846317E-3</c:v>
                </c:pt>
                <c:pt idx="17">
                  <c:v>-2.65445730655069E-3</c:v>
                </c:pt>
                <c:pt idx="18">
                  <c:v>-2.6313221025096485E-3</c:v>
                </c:pt>
                <c:pt idx="19">
                  <c:v>-2.5913564629790188E-3</c:v>
                </c:pt>
                <c:pt idx="20">
                  <c:v>-2.523588541598662E-3</c:v>
                </c:pt>
                <c:pt idx="21">
                  <c:v>-2.4257335990728567E-3</c:v>
                </c:pt>
                <c:pt idx="22">
                  <c:v>-2.2996585265195055E-3</c:v>
                </c:pt>
                <c:pt idx="23">
                  <c:v>-2.1501169420176948E-3</c:v>
                </c:pt>
                <c:pt idx="24">
                  <c:v>-1.9917943929592067E-3</c:v>
                </c:pt>
                <c:pt idx="25">
                  <c:v>-1.7929898795141538E-3</c:v>
                </c:pt>
                <c:pt idx="26">
                  <c:v>-1.4690295548552945E-3</c:v>
                </c:pt>
                <c:pt idx="27">
                  <c:v>-1.0077691411032614E-3</c:v>
                </c:pt>
                <c:pt idx="28">
                  <c:v>-5.1135762970660017E-4</c:v>
                </c:pt>
                <c:pt idx="29">
                  <c:v>-4.9580686793950253E-5</c:v>
                </c:pt>
                <c:pt idx="30">
                  <c:v>4.0756504436969355E-4</c:v>
                </c:pt>
                <c:pt idx="31">
                  <c:v>8.712252030472524E-4</c:v>
                </c:pt>
                <c:pt idx="32">
                  <c:v>1.2976110466668771E-3</c:v>
                </c:pt>
                <c:pt idx="33">
                  <c:v>1.6919936936421846E-3</c:v>
                </c:pt>
                <c:pt idx="34">
                  <c:v>2.0894665319615207E-3</c:v>
                </c:pt>
                <c:pt idx="35">
                  <c:v>2.4319493786912438E-3</c:v>
                </c:pt>
                <c:pt idx="36">
                  <c:v>2.6179442571418591E-3</c:v>
                </c:pt>
                <c:pt idx="37">
                  <c:v>2.6547098625622199E-3</c:v>
                </c:pt>
                <c:pt idx="38">
                  <c:v>2.6323357955806196E-3</c:v>
                </c:pt>
                <c:pt idx="39">
                  <c:v>2.5930227280109019E-3</c:v>
                </c:pt>
                <c:pt idx="40">
                  <c:v>2.5262899985213942E-3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1B-421F-AB93-A176CCD385FB}"/>
            </c:ext>
          </c:extLst>
        </c:ser>
        <c:ser>
          <c:idx val="3"/>
          <c:order val="3"/>
          <c:tx>
            <c:v>момент/10</c:v>
          </c:tx>
          <c:marker>
            <c:symbol val="none"/>
          </c:marker>
          <c:val>
            <c:numRef>
              <c:f>Лист3!$P$2:$P$41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1B-421F-AB93-A176CCD385FB}"/>
            </c:ext>
          </c:extLst>
        </c:ser>
        <c:ser>
          <c:idx val="4"/>
          <c:order val="4"/>
          <c:tx>
            <c:v>Тр10с</c:v>
          </c:tx>
          <c:marker>
            <c:symbol val="none"/>
          </c:marker>
          <c:val>
            <c:numRef>
              <c:f>Лист3!$Z$2:$Z$42</c:f>
              <c:numCache>
                <c:formatCode>General</c:formatCode>
                <c:ptCount val="41"/>
                <c:pt idx="0">
                  <c:v>1.8021870878824395E-4</c:v>
                </c:pt>
                <c:pt idx="1">
                  <c:v>3.397108664422579E-4</c:v>
                </c:pt>
                <c:pt idx="2">
                  <c:v>4.9430100761929923E-4</c:v>
                </c:pt>
                <c:pt idx="3">
                  <c:v>6.4351109459225161E-4</c:v>
                </c:pt>
                <c:pt idx="4">
                  <c:v>7.8814146073528935E-4</c:v>
                </c:pt>
                <c:pt idx="5">
                  <c:v>9.2529116049404759E-4</c:v>
                </c:pt>
                <c:pt idx="6">
                  <c:v>1.0431416297405995E-3</c:v>
                </c:pt>
                <c:pt idx="7">
                  <c:v>1.1287356486245756E-3</c:v>
                </c:pt>
                <c:pt idx="8">
                  <c:v>1.1793454570081727E-3</c:v>
                </c:pt>
                <c:pt idx="9">
                  <c:v>1.1986014232836866E-3</c:v>
                </c:pt>
                <c:pt idx="10">
                  <c:v>1.1864729397805627E-3</c:v>
                </c:pt>
                <c:pt idx="11">
                  <c:v>1.1416322301299705E-3</c:v>
                </c:pt>
                <c:pt idx="12">
                  <c:v>1.0668627379841183E-3</c:v>
                </c:pt>
                <c:pt idx="13">
                  <c:v>9.638052008031781E-4</c:v>
                </c:pt>
                <c:pt idx="14">
                  <c:v>8.3032868550266101E-4</c:v>
                </c:pt>
                <c:pt idx="15">
                  <c:v>6.7031566977234316E-4</c:v>
                </c:pt>
                <c:pt idx="16">
                  <c:v>4.9765857159951099E-4</c:v>
                </c:pt>
                <c:pt idx="17">
                  <c:v>3.2494721424503346E-4</c:v>
                </c:pt>
                <c:pt idx="18">
                  <c:v>1.5551810979038235E-4</c:v>
                </c:pt>
                <c:pt idx="19">
                  <c:v>-1.1300594884387275E-5</c:v>
                </c:pt>
                <c:pt idx="20">
                  <c:v>-1.7497054714025128E-4</c:v>
                </c:pt>
                <c:pt idx="21">
                  <c:v>-3.3460593079145918E-4</c:v>
                </c:pt>
                <c:pt idx="22">
                  <c:v>-4.8936998395710831E-4</c:v>
                </c:pt>
                <c:pt idx="23">
                  <c:v>-6.3874432816797425E-4</c:v>
                </c:pt>
                <c:pt idx="24">
                  <c:v>-7.8352607810249061E-4</c:v>
                </c:pt>
                <c:pt idx="25">
                  <c:v>-9.2106048919336271E-4</c:v>
                </c:pt>
                <c:pt idx="26">
                  <c:v>-1.039774959903147E-3</c:v>
                </c:pt>
                <c:pt idx="27">
                  <c:v>-1.1265241616716069E-3</c:v>
                </c:pt>
                <c:pt idx="28">
                  <c:v>-1.1782132665585079E-3</c:v>
                </c:pt>
                <c:pt idx="29">
                  <c:v>-1.1984586267129137E-3</c:v>
                </c:pt>
                <c:pt idx="30">
                  <c:v>-1.1873869888598765E-3</c:v>
                </c:pt>
                <c:pt idx="31">
                  <c:v>-1.1435832252711549E-3</c:v>
                </c:pt>
                <c:pt idx="32">
                  <c:v>-1.0697314939490433E-3</c:v>
                </c:pt>
                <c:pt idx="33">
                  <c:v>-9.6762345927444023E-4</c:v>
                </c:pt>
                <c:pt idx="34">
                  <c:v>-8.3513631964157167E-4</c:v>
                </c:pt>
                <c:pt idx="35">
                  <c:v>-6.7580119881868977E-4</c:v>
                </c:pt>
                <c:pt idx="36">
                  <c:v>-5.033125768857267E-4</c:v>
                </c:pt>
                <c:pt idx="37">
                  <c:v>-3.3050478632267366E-4</c:v>
                </c:pt>
                <c:pt idx="38">
                  <c:v>-1.6098025411775288E-4</c:v>
                </c:pt>
                <c:pt idx="39">
                  <c:v>5.9241451095240269E-6</c:v>
                </c:pt>
                <c:pt idx="40">
                  <c:v>1.6971245546240011E-4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1B-421F-AB93-A176CCD38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15488"/>
        <c:axId val="94017024"/>
      </c:lineChart>
      <c:catAx>
        <c:axId val="9401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17024"/>
        <c:crosses val="autoZero"/>
        <c:auto val="1"/>
        <c:lblAlgn val="ctr"/>
        <c:lblOffset val="100"/>
        <c:noMultiLvlLbl val="0"/>
      </c:catAx>
      <c:valAx>
        <c:axId val="9401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1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Лист1!$N$1:$N$41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Лист1!$I$60:$I$99</c:f>
              <c:numCache>
                <c:formatCode>General</c:formatCode>
                <c:ptCount val="40"/>
                <c:pt idx="0">
                  <c:v>1.5371063805700502E-5</c:v>
                </c:pt>
                <c:pt idx="1">
                  <c:v>3.9981489542246512E-5</c:v>
                </c:pt>
                <c:pt idx="2">
                  <c:v>7.8837099342753293E-5</c:v>
                </c:pt>
                <c:pt idx="3">
                  <c:v>1.3324177173880351E-4</c:v>
                </c:pt>
                <c:pt idx="4">
                  <c:v>1.9898711005568264E-4</c:v>
                </c:pt>
                <c:pt idx="5">
                  <c:v>2.6528279048379749E-4</c:v>
                </c:pt>
                <c:pt idx="6">
                  <c:v>3.2169651982159479E-4</c:v>
                </c:pt>
                <c:pt idx="7">
                  <c:v>3.6528097462858319E-4</c:v>
                </c:pt>
                <c:pt idx="8">
                  <c:v>3.9592810315230184E-4</c:v>
                </c:pt>
                <c:pt idx="9">
                  <c:v>4.0959658836477116E-4</c:v>
                </c:pt>
                <c:pt idx="10">
                  <c:v>4.0308153543347567E-4</c:v>
                </c:pt>
                <c:pt idx="11">
                  <c:v>3.7983792904641033E-4</c:v>
                </c:pt>
                <c:pt idx="12">
                  <c:v>3.4430651954432863E-4</c:v>
                </c:pt>
                <c:pt idx="13">
                  <c:v>2.9683632289185049E-4</c:v>
                </c:pt>
                <c:pt idx="14">
                  <c:v>2.4021442209896292E-4</c:v>
                </c:pt>
                <c:pt idx="15">
                  <c:v>1.8453165553658127E-4</c:v>
                </c:pt>
                <c:pt idx="16">
                  <c:v>1.4024540891419135E-4</c:v>
                </c:pt>
                <c:pt idx="17">
                  <c:v>1.1113113297009361E-4</c:v>
                </c:pt>
                <c:pt idx="18">
                  <c:v>9.5371378363225833E-5</c:v>
                </c:pt>
                <c:pt idx="19">
                  <c:v>8.7605042252616118E-5</c:v>
                </c:pt>
                <c:pt idx="20">
                  <c:v>7.9312343926588911E-5</c:v>
                </c:pt>
                <c:pt idx="21">
                  <c:v>6.2007227083624736E-5</c:v>
                </c:pt>
                <c:pt idx="22">
                  <c:v>3.056170169272934E-5</c:v>
                </c:pt>
                <c:pt idx="23">
                  <c:v>-1.6459315511036303E-5</c:v>
                </c:pt>
                <c:pt idx="24">
                  <c:v>-7.5073500480058266E-5</c:v>
                </c:pt>
                <c:pt idx="25">
                  <c:v>-1.3463948955356173E-4</c:v>
                </c:pt>
                <c:pt idx="26">
                  <c:v>-1.8455596248878397E-4</c:v>
                </c:pt>
                <c:pt idx="27">
                  <c:v>-2.2164087593215374E-4</c:v>
                </c:pt>
                <c:pt idx="28">
                  <c:v>-2.4584425960175215E-4</c:v>
                </c:pt>
                <c:pt idx="29">
                  <c:v>-2.5323902129857417E-4</c:v>
                </c:pt>
                <c:pt idx="30">
                  <c:v>-2.404512988234939E-4</c:v>
                </c:pt>
                <c:pt idx="31">
                  <c:v>-2.1075481404919292E-4</c:v>
                </c:pt>
                <c:pt idx="32">
                  <c:v>-1.6869623595954614E-4</c:v>
                </c:pt>
                <c:pt idx="33">
                  <c:v>-1.1470296167410301E-4</c:v>
                </c:pt>
                <c:pt idx="34">
                  <c:v>-5.1344794068899409E-5</c:v>
                </c:pt>
                <c:pt idx="35">
                  <c:v>1.1464494851828172E-5</c:v>
                </c:pt>
                <c:pt idx="36">
                  <c:v>6.3126092784924375E-5</c:v>
                </c:pt>
                <c:pt idx="37">
                  <c:v>9.9631535455994358E-5</c:v>
                </c:pt>
                <c:pt idx="38">
                  <c:v>1.2266590473277954E-4</c:v>
                </c:pt>
                <c:pt idx="39">
                  <c:v>1.374764740856622E-4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4-419B-BAC6-6AA6FD90F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03872"/>
        <c:axId val="69905408"/>
      </c:lineChart>
      <c:catAx>
        <c:axId val="6990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905408"/>
        <c:crosses val="autoZero"/>
        <c:auto val="1"/>
        <c:lblAlgn val="ctr"/>
        <c:lblOffset val="100"/>
        <c:noMultiLvlLbl val="0"/>
      </c:catAx>
      <c:valAx>
        <c:axId val="6990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90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Тр 3с</c:v>
          </c:tx>
          <c:marker>
            <c:symbol val="none"/>
          </c:marker>
          <c:cat>
            <c:numRef>
              <c:f>Лист3!$A$3:$A$43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Лист3!$R$2:$R$42</c:f>
              <c:numCache>
                <c:formatCode>General</c:formatCode>
                <c:ptCount val="41"/>
                <c:pt idx="0">
                  <c:v>0</c:v>
                </c:pt>
                <c:pt idx="1">
                  <c:v>1.2682414680994004E-4</c:v>
                </c:pt>
                <c:pt idx="2">
                  <c:v>2.8041620146510981E-4</c:v>
                </c:pt>
                <c:pt idx="3">
                  <c:v>4.3896518188815041E-4</c:v>
                </c:pt>
                <c:pt idx="4">
                  <c:v>6.029338300703826E-4</c:v>
                </c:pt>
                <c:pt idx="5">
                  <c:v>7.7085743377673785E-4</c:v>
                </c:pt>
                <c:pt idx="6">
                  <c:v>9.3417961343734372E-4</c:v>
                </c:pt>
                <c:pt idx="7">
                  <c:v>1.078756836181739E-3</c:v>
                </c:pt>
                <c:pt idx="8">
                  <c:v>1.1948695610318615E-3</c:v>
                </c:pt>
                <c:pt idx="9">
                  <c:v>1.2812603006951541E-3</c:v>
                </c:pt>
                <c:pt idx="10">
                  <c:v>1.3381875682253075E-3</c:v>
                </c:pt>
                <c:pt idx="11">
                  <c:v>1.363547942775769E-3</c:v>
                </c:pt>
                <c:pt idx="12">
                  <c:v>1.3568073323236304E-3</c:v>
                </c:pt>
                <c:pt idx="13">
                  <c:v>1.3191012642074298E-3</c:v>
                </c:pt>
                <c:pt idx="14">
                  <c:v>1.2492918693447798E-3</c:v>
                </c:pt>
                <c:pt idx="15">
                  <c:v>1.147635807400632E-3</c:v>
                </c:pt>
                <c:pt idx="16">
                  <c:v>1.0227165384617538E-3</c:v>
                </c:pt>
                <c:pt idx="17">
                  <c:v>8.8754648568871528E-4</c:v>
                </c:pt>
                <c:pt idx="18">
                  <c:v>7.4956224006063777E-4</c:v>
                </c:pt>
                <c:pt idx="19">
                  <c:v>6.0912453234685199E-4</c:v>
                </c:pt>
                <c:pt idx="20">
                  <c:v>4.6489075772526451E-4</c:v>
                </c:pt>
                <c:pt idx="21">
                  <c:v>3.1622638864224411E-4</c:v>
                </c:pt>
                <c:pt idx="22">
                  <c:v>1.6279199400450519E-4</c:v>
                </c:pt>
                <c:pt idx="23">
                  <c:v>4.4099918838748169E-6</c:v>
                </c:pt>
                <c:pt idx="24">
                  <c:v>-1.5938100337904558E-4</c:v>
                </c:pt>
                <c:pt idx="25">
                  <c:v>-3.2726319173869095E-4</c:v>
                </c:pt>
                <c:pt idx="26">
                  <c:v>-4.9094999591971233E-4</c:v>
                </c:pt>
                <c:pt idx="27">
                  <c:v>-6.3633838197316823E-4</c:v>
                </c:pt>
                <c:pt idx="28">
                  <c:v>-7.5342890439196431E-4</c:v>
                </c:pt>
                <c:pt idx="29">
                  <c:v>-8.4076692760719565E-4</c:v>
                </c:pt>
                <c:pt idx="30">
                  <c:v>-8.9867849313875279E-4</c:v>
                </c:pt>
                <c:pt idx="31">
                  <c:v>-9.2509098609677243E-4</c:v>
                </c:pt>
                <c:pt idx="32">
                  <c:v>-9.1937092673792487E-4</c:v>
                </c:pt>
                <c:pt idx="33">
                  <c:v>-8.8267394368123162E-4</c:v>
                </c:pt>
                <c:pt idx="34">
                  <c:v>-8.1393482399058138E-4</c:v>
                </c:pt>
                <c:pt idx="35">
                  <c:v>-7.1322797942080345E-4</c:v>
                </c:pt>
                <c:pt idx="36">
                  <c:v>-5.8885410518983816E-4</c:v>
                </c:pt>
                <c:pt idx="37">
                  <c:v>-4.5385266311330285E-4</c:v>
                </c:pt>
                <c:pt idx="38">
                  <c:v>-3.1592929867348704E-4</c:v>
                </c:pt>
                <c:pt idx="39">
                  <c:v>-1.7559540065391373E-4</c:v>
                </c:pt>
                <c:pt idx="40">
                  <c:v>-3.149775393785514E-5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5-42EE-B508-D27877117382}"/>
            </c:ext>
          </c:extLst>
        </c:ser>
        <c:ser>
          <c:idx val="1"/>
          <c:order val="1"/>
          <c:tx>
            <c:v>Тр 4с</c:v>
          </c:tx>
          <c:marker>
            <c:symbol val="none"/>
          </c:marker>
          <c:cat>
            <c:numRef>
              <c:f>Лист3!$A$3:$A$43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Лист3!$U$2:$U$42</c:f>
              <c:numCache>
                <c:formatCode>General</c:formatCode>
                <c:ptCount val="41"/>
                <c:pt idx="0">
                  <c:v>0</c:v>
                </c:pt>
                <c:pt idx="1">
                  <c:v>2.8826196037862265E-4</c:v>
                </c:pt>
                <c:pt idx="2">
                  <c:v>8.3752291215253606E-4</c:v>
                </c:pt>
                <c:pt idx="3">
                  <c:v>1.5314068040797979E-3</c:v>
                </c:pt>
                <c:pt idx="4">
                  <c:v>2.3569941970878888E-3</c:v>
                </c:pt>
                <c:pt idx="5">
                  <c:v>3.2965815310396634E-3</c:v>
                </c:pt>
                <c:pt idx="6">
                  <c:v>4.3229516810148663E-3</c:v>
                </c:pt>
                <c:pt idx="7">
                  <c:v>5.4012369393223215E-3</c:v>
                </c:pt>
                <c:pt idx="8">
                  <c:v>6.4992391951314028E-3</c:v>
                </c:pt>
                <c:pt idx="9">
                  <c:v>7.5918931262954365E-3</c:v>
                </c:pt>
                <c:pt idx="10">
                  <c:v>8.6549186824361191E-3</c:v>
                </c:pt>
                <c:pt idx="11">
                  <c:v>9.6615844119044038E-3</c:v>
                </c:pt>
                <c:pt idx="12">
                  <c:v>1.0587237149667092E-2</c:v>
                </c:pt>
                <c:pt idx="13">
                  <c:v>1.1409999159432471E-2</c:v>
                </c:pt>
                <c:pt idx="14">
                  <c:v>1.2107406531779056E-2</c:v>
                </c:pt>
                <c:pt idx="15">
                  <c:v>1.2660572746149512E-2</c:v>
                </c:pt>
                <c:pt idx="16">
                  <c:v>1.3061585222045646E-2</c:v>
                </c:pt>
                <c:pt idx="17">
                  <c:v>1.3310140306170337E-2</c:v>
                </c:pt>
                <c:pt idx="18">
                  <c:v>1.3404055760035203E-2</c:v>
                </c:pt>
                <c:pt idx="19">
                  <c:v>1.3338087625797626E-2</c:v>
                </c:pt>
                <c:pt idx="20">
                  <c:v>1.3109381851454776E-2</c:v>
                </c:pt>
                <c:pt idx="21">
                  <c:v>1.2719818452300958E-2</c:v>
                </c:pt>
                <c:pt idx="22">
                  <c:v>1.2175438790501387E-2</c:v>
                </c:pt>
                <c:pt idx="23">
                  <c:v>1.1486063735312519E-2</c:v>
                </c:pt>
                <c:pt idx="24">
                  <c:v>1.0664514006372777E-2</c:v>
                </c:pt>
                <c:pt idx="25">
                  <c:v>9.7282604924163549E-3</c:v>
                </c:pt>
                <c:pt idx="26">
                  <c:v>8.704178065373127E-3</c:v>
                </c:pt>
                <c:pt idx="27">
                  <c:v>7.6270316561496913E-3</c:v>
                </c:pt>
                <c:pt idx="28">
                  <c:v>6.5292479490921471E-3</c:v>
                </c:pt>
                <c:pt idx="29">
                  <c:v>5.4360549501556617E-3</c:v>
                </c:pt>
                <c:pt idx="30">
                  <c:v>4.371651709327737E-3</c:v>
                </c:pt>
                <c:pt idx="31">
                  <c:v>3.3627455448970818E-3</c:v>
                </c:pt>
                <c:pt idx="32">
                  <c:v>2.4341148086532965E-3</c:v>
                </c:pt>
                <c:pt idx="33">
                  <c:v>1.6076624975692199E-3</c:v>
                </c:pt>
                <c:pt idx="34">
                  <c:v>9.0584294577341869E-4</c:v>
                </c:pt>
                <c:pt idx="35">
                  <c:v>3.4780289779228998E-4</c:v>
                </c:pt>
                <c:pt idx="36">
                  <c:v>-5.8168370891055325E-5</c:v>
                </c:pt>
                <c:pt idx="37">
                  <c:v>-3.1168222873124301E-4</c:v>
                </c:pt>
                <c:pt idx="38">
                  <c:v>-4.1069903611570347E-4</c:v>
                </c:pt>
                <c:pt idx="39">
                  <c:v>-3.4999282187947944E-4</c:v>
                </c:pt>
                <c:pt idx="40">
                  <c:v>-1.2656650247762542E-4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5-42EE-B508-D27877117382}"/>
            </c:ext>
          </c:extLst>
        </c:ser>
        <c:ser>
          <c:idx val="2"/>
          <c:order val="2"/>
          <c:tx>
            <c:v>Тр 6с</c:v>
          </c:tx>
          <c:marker>
            <c:symbol val="none"/>
          </c:marker>
          <c:cat>
            <c:numRef>
              <c:f>Лист3!$A$3:$A$43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Лист3!$X$2:$X$42</c:f>
              <c:numCache>
                <c:formatCode>General</c:formatCode>
                <c:ptCount val="41"/>
                <c:pt idx="0">
                  <c:v>2E-3</c:v>
                </c:pt>
                <c:pt idx="1">
                  <c:v>2.2266322320434856E-3</c:v>
                </c:pt>
                <c:pt idx="2">
                  <c:v>2.4683879724661313E-3</c:v>
                </c:pt>
                <c:pt idx="3">
                  <c:v>2.6959467231486524E-3</c:v>
                </c:pt>
                <c:pt idx="4">
                  <c:v>2.9076837160048408E-3</c:v>
                </c:pt>
                <c:pt idx="5">
                  <c:v>3.1009593829959621E-3</c:v>
                </c:pt>
                <c:pt idx="6">
                  <c:v>3.2670466666391194E-3</c:v>
                </c:pt>
                <c:pt idx="7">
                  <c:v>3.3924764927696941E-3</c:v>
                </c:pt>
                <c:pt idx="8">
                  <c:v>3.4687017651575894E-3</c:v>
                </c:pt>
                <c:pt idx="9">
                  <c:v>3.4959007481499891E-3</c:v>
                </c:pt>
                <c:pt idx="10">
                  <c:v>3.4760276476697837E-3</c:v>
                </c:pt>
                <c:pt idx="11">
                  <c:v>3.4089639337621337E-3</c:v>
                </c:pt>
                <c:pt idx="12">
                  <c:v>3.2963918931442921E-3</c:v>
                </c:pt>
                <c:pt idx="13">
                  <c:v>3.1418476045869683E-3</c:v>
                </c:pt>
                <c:pt idx="14">
                  <c:v>2.9467436997288056E-3</c:v>
                </c:pt>
                <c:pt idx="15">
                  <c:v>2.713921232820314E-3</c:v>
                </c:pt>
                <c:pt idx="16">
                  <c:v>2.4545006334750616E-3</c:v>
                </c:pt>
                <c:pt idx="17">
                  <c:v>2.1841303510561263E-3</c:v>
                </c:pt>
                <c:pt idx="18">
                  <c:v>1.9132341563417839E-3</c:v>
                </c:pt>
                <c:pt idx="19">
                  <c:v>1.6455718798604898E-3</c:v>
                </c:pt>
                <c:pt idx="20">
                  <c:v>1.3834309483758836E-3</c:v>
                </c:pt>
                <c:pt idx="21">
                  <c:v>1.1297781886664684E-3</c:v>
                </c:pt>
                <c:pt idx="22">
                  <c:v>8.8760184222985987E-4</c:v>
                </c:pt>
                <c:pt idx="23">
                  <c:v>6.5955084946732836E-4</c:v>
                </c:pt>
                <c:pt idx="24">
                  <c:v>4.4727789354976212E-4</c:v>
                </c:pt>
                <c:pt idx="25">
                  <c:v>2.5330769958550241E-4</c:v>
                </c:pt>
                <c:pt idx="26">
                  <c:v>8.6129203574068195E-5</c:v>
                </c:pt>
                <c:pt idx="27">
                  <c:v>-4.0806729593807788E-5</c:v>
                </c:pt>
                <c:pt idx="28">
                  <c:v>-1.1866197659781319E-4</c:v>
                </c:pt>
                <c:pt idx="29">
                  <c:v>-1.474100653184664E-4</c:v>
                </c:pt>
                <c:pt idx="30">
                  <c:v>-1.2906336699270956E-4</c:v>
                </c:pt>
                <c:pt idx="31">
                  <c:v>-6.3525366812591084E-5</c:v>
                </c:pt>
                <c:pt idx="32">
                  <c:v>4.7627490985258049E-5</c:v>
                </c:pt>
                <c:pt idx="33">
                  <c:v>2.0084473392609746E-4</c:v>
                </c:pt>
                <c:pt idx="34">
                  <c:v>3.9464457048828735E-4</c:v>
                </c:pt>
                <c:pt idx="35">
                  <c:v>6.263671359092415E-4</c:v>
                </c:pt>
                <c:pt idx="36">
                  <c:v>8.8517418474568801E-4</c:v>
                </c:pt>
                <c:pt idx="37">
                  <c:v>1.1553977083805221E-3</c:v>
                </c:pt>
                <c:pt idx="38">
                  <c:v>1.4263587983603426E-3</c:v>
                </c:pt>
                <c:pt idx="39">
                  <c:v>1.6941584226944082E-3</c:v>
                </c:pt>
                <c:pt idx="40">
                  <c:v>1.9565231999291886E-3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5-42EE-B508-D27877117382}"/>
            </c:ext>
          </c:extLst>
        </c:ser>
        <c:ser>
          <c:idx val="3"/>
          <c:order val="3"/>
          <c:tx>
            <c:v>момент/10</c:v>
          </c:tx>
          <c:marker>
            <c:symbol val="none"/>
          </c:marker>
          <c:val>
            <c:numRef>
              <c:f>Лист3!$P$2:$P$41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45-42EE-B508-D27877117382}"/>
            </c:ext>
          </c:extLst>
        </c:ser>
        <c:ser>
          <c:idx val="4"/>
          <c:order val="4"/>
          <c:tx>
            <c:v>Тр10с</c:v>
          </c:tx>
          <c:marker>
            <c:symbol val="none"/>
          </c:marker>
          <c:val>
            <c:numRef>
              <c:f>Лист3!$AA$2:$AA$42</c:f>
              <c:numCache>
                <c:formatCode>General</c:formatCode>
                <c:ptCount val="41"/>
                <c:pt idx="0">
                  <c:v>2E-3</c:v>
                </c:pt>
                <c:pt idx="1">
                  <c:v>1.5560210502830632E-3</c:v>
                </c:pt>
                <c:pt idx="2">
                  <c:v>1.5081964992882081E-3</c:v>
                </c:pt>
                <c:pt idx="3">
                  <c:v>1.4557081655897793E-3</c:v>
                </c:pt>
                <c:pt idx="4">
                  <c:v>1.4110279623710999E-3</c:v>
                </c:pt>
                <c:pt idx="5">
                  <c:v>1.3380458513049585E-3</c:v>
                </c:pt>
                <c:pt idx="6">
                  <c:v>1.1497606755761166E-3</c:v>
                </c:pt>
                <c:pt idx="7">
                  <c:v>8.350635988680587E-4</c:v>
                </c:pt>
                <c:pt idx="8">
                  <c:v>4.9375422813265481E-4</c:v>
                </c:pt>
                <c:pt idx="9">
                  <c:v>1.8786308561477029E-4</c:v>
                </c:pt>
                <c:pt idx="10">
                  <c:v>-1.1832666832316061E-4</c:v>
                </c:pt>
                <c:pt idx="11">
                  <c:v>-4.374703380545579E-4</c:v>
                </c:pt>
                <c:pt idx="12">
                  <c:v>-7.2945845995953378E-4</c:v>
                </c:pt>
                <c:pt idx="13">
                  <c:v>-1.0054393871311237E-3</c:v>
                </c:pt>
                <c:pt idx="14">
                  <c:v>-1.3022099053708986E-3</c:v>
                </c:pt>
                <c:pt idx="15">
                  <c:v>-1.5611025924909059E-3</c:v>
                </c:pt>
                <c:pt idx="16">
                  <c:v>-1.6844594943690944E-3</c:v>
                </c:pt>
                <c:pt idx="17">
                  <c:v>-1.6849888522388052E-3</c:v>
                </c:pt>
                <c:pt idx="18">
                  <c:v>-1.6529668727283035E-3</c:v>
                </c:pt>
                <c:pt idx="19">
                  <c:v>-1.6274995578026306E-3</c:v>
                </c:pt>
                <c:pt idx="20">
                  <c:v>-1.5967800220084293E-3</c:v>
                </c:pt>
                <c:pt idx="21">
                  <c:v>-1.5574183770849551E-3</c:v>
                </c:pt>
                <c:pt idx="22">
                  <c:v>-1.5098932016160891E-3</c:v>
                </c:pt>
                <c:pt idx="23">
                  <c:v>-1.4573106752279604E-3</c:v>
                </c:pt>
                <c:pt idx="24">
                  <c:v>-1.4125048774099157E-3</c:v>
                </c:pt>
                <c:pt idx="25">
                  <c:v>-1.3417991325938741E-3</c:v>
                </c:pt>
                <c:pt idx="26">
                  <c:v>-1.1581899581442374E-3</c:v>
                </c:pt>
                <c:pt idx="27">
                  <c:v>-8.4633367578985279E-4</c:v>
                </c:pt>
                <c:pt idx="28">
                  <c:v>-5.0428395011610711E-4</c:v>
                </c:pt>
                <c:pt idx="29">
                  <c:v>-1.9751570882347086E-4</c:v>
                </c:pt>
                <c:pt idx="30">
                  <c:v>1.080159790540213E-4</c:v>
                </c:pt>
                <c:pt idx="31">
                  <c:v>4.2735379110947882E-4</c:v>
                </c:pt>
                <c:pt idx="32">
                  <c:v>7.205046958254789E-4</c:v>
                </c:pt>
                <c:pt idx="33">
                  <c:v>9.9617594804490817E-4</c:v>
                </c:pt>
                <c:pt idx="34">
                  <c:v>1.292557459832864E-3</c:v>
                </c:pt>
                <c:pt idx="35">
                  <c:v>1.5544889836378722E-3</c:v>
                </c:pt>
                <c:pt idx="36">
                  <c:v>1.6828158237362253E-3</c:v>
                </c:pt>
                <c:pt idx="37">
                  <c:v>1.6859296640297859E-3</c:v>
                </c:pt>
                <c:pt idx="38">
                  <c:v>1.6538978751699589E-3</c:v>
                </c:pt>
                <c:pt idx="39">
                  <c:v>1.6283356022173357E-3</c:v>
                </c:pt>
                <c:pt idx="40">
                  <c:v>1.5979347351500106E-3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45-42EE-B508-D27877117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00224"/>
        <c:axId val="95306112"/>
      </c:lineChart>
      <c:catAx>
        <c:axId val="9530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306112"/>
        <c:crosses val="autoZero"/>
        <c:auto val="1"/>
        <c:lblAlgn val="ctr"/>
        <c:lblOffset val="100"/>
        <c:noMultiLvlLbl val="0"/>
      </c:catAx>
      <c:valAx>
        <c:axId val="9530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0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Тр 3с</c:v>
          </c:tx>
          <c:marker>
            <c:symbol val="none"/>
          </c:marker>
          <c:cat>
            <c:numRef>
              <c:f>Лист3!$A$3:$A$43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Лист3!$S$2:$S$42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4.6520138684871701E-4</c:v>
                </c:pt>
                <c:pt idx="3">
                  <c:v>4.7841327449493613E-4</c:v>
                </c:pt>
                <c:pt idx="4">
                  <c:v>5.5329028466109429E-4</c:v>
                </c:pt>
                <c:pt idx="5">
                  <c:v>1.9958643617139143E-4</c:v>
                </c:pt>
                <c:pt idx="6">
                  <c:v>-1.0755267661177327E-3</c:v>
                </c:pt>
                <c:pt idx="7">
                  <c:v>-2.4928172036546518E-3</c:v>
                </c:pt>
                <c:pt idx="8">
                  <c:v>-2.9257665715787325E-3</c:v>
                </c:pt>
                <c:pt idx="9">
                  <c:v>-2.7321961052716899E-3</c:v>
                </c:pt>
                <c:pt idx="10">
                  <c:v>-2.8765552823574268E-3</c:v>
                </c:pt>
                <c:pt idx="11">
                  <c:v>-3.1326093538718348E-3</c:v>
                </c:pt>
                <c:pt idx="12">
                  <c:v>-2.9782265776165991E-3</c:v>
                </c:pt>
                <c:pt idx="13">
                  <c:v>-2.916447100253604E-3</c:v>
                </c:pt>
                <c:pt idx="14">
                  <c:v>-3.1948346123364399E-3</c:v>
                </c:pt>
                <c:pt idx="15">
                  <c:v>-2.8675886274489967E-3</c:v>
                </c:pt>
                <c:pt idx="16">
                  <c:v>-1.5608624363901867E-3</c:v>
                </c:pt>
                <c:pt idx="17">
                  <c:v>-3.9050628873256563E-4</c:v>
                </c:pt>
                <c:pt idx="18">
                  <c:v>-1.452115658851995E-4</c:v>
                </c:pt>
                <c:pt idx="19">
                  <c:v>-3.2183654085282963E-4</c:v>
                </c:pt>
                <c:pt idx="20">
                  <c:v>-4.0079368549848489E-4</c:v>
                </c:pt>
                <c:pt idx="21">
                  <c:v>-4.4262703291824367E-4</c:v>
                </c:pt>
                <c:pt idx="22">
                  <c:v>-4.6540876571943019E-4</c:v>
                </c:pt>
                <c:pt idx="23">
                  <c:v>-4.7643204006597684E-4</c:v>
                </c:pt>
                <c:pt idx="24">
                  <c:v>-5.532394682819156E-4</c:v>
                </c:pt>
                <c:pt idx="25">
                  <c:v>-2.2557182913152728E-4</c:v>
                </c:pt>
                <c:pt idx="26">
                  <c:v>1.02421724088625E-3</c:v>
                </c:pt>
                <c:pt idx="27">
                  <c:v>2.4591223193879603E-3</c:v>
                </c:pt>
                <c:pt idx="28">
                  <c:v>2.9277404784057094E-3</c:v>
                </c:pt>
                <c:pt idx="29">
                  <c:v>2.7360309345274749E-3</c:v>
                </c:pt>
                <c:pt idx="30">
                  <c:v>2.865674275928065E-3</c:v>
                </c:pt>
                <c:pt idx="31">
                  <c:v>3.1305798725145299E-3</c:v>
                </c:pt>
                <c:pt idx="32">
                  <c:v>2.9862653038076016E-3</c:v>
                </c:pt>
                <c:pt idx="33">
                  <c:v>2.9105910812671294E-3</c:v>
                </c:pt>
                <c:pt idx="34">
                  <c:v>3.1890423053278984E-3</c:v>
                </c:pt>
                <c:pt idx="35">
                  <c:v>2.8964258453686178E-3</c:v>
                </c:pt>
                <c:pt idx="36">
                  <c:v>1.6088980639591569E-3</c:v>
                </c:pt>
                <c:pt idx="37">
                  <c:v>4.1419635042655938E-4</c:v>
                </c:pt>
                <c:pt idx="38">
                  <c:v>1.4202920355901627E-4</c:v>
                </c:pt>
                <c:pt idx="39">
                  <c:v>3.1684690918483145E-4</c:v>
                </c:pt>
                <c:pt idx="40">
                  <c:v>3.9963112940843791E-4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0-4BDA-93F0-D0E7ACDEF899}"/>
            </c:ext>
          </c:extLst>
        </c:ser>
        <c:ser>
          <c:idx val="1"/>
          <c:order val="1"/>
          <c:tx>
            <c:v>Тр 4с</c:v>
          </c:tx>
          <c:marker>
            <c:symbol val="none"/>
          </c:marker>
          <c:cat>
            <c:numRef>
              <c:f>Лист3!$A$3:$A$43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Лист3!$V$2:$V$42</c:f>
              <c:numCache>
                <c:formatCode>General</c:formatCode>
                <c:ptCount val="41"/>
                <c:pt idx="0">
                  <c:v>1.4999999999999999E-2</c:v>
                </c:pt>
                <c:pt idx="1">
                  <c:v>1.4999999999999999E-2</c:v>
                </c:pt>
                <c:pt idx="2">
                  <c:v>1.4322337849692918E-2</c:v>
                </c:pt>
                <c:pt idx="3">
                  <c:v>1.3208501441842787E-2</c:v>
                </c:pt>
                <c:pt idx="4">
                  <c:v>1.1862956229701122E-2</c:v>
                </c:pt>
                <c:pt idx="5">
                  <c:v>9.8384007613630409E-3</c:v>
                </c:pt>
                <c:pt idx="6">
                  <c:v>6.6818259652859681E-3</c:v>
                </c:pt>
                <c:pt idx="7">
                  <c:v>3.2008835328228204E-3</c:v>
                </c:pt>
                <c:pt idx="8">
                  <c:v>5.5250088152587783E-4</c:v>
                </c:pt>
                <c:pt idx="9">
                  <c:v>-1.5706233600595663E-3</c:v>
                </c:pt>
                <c:pt idx="10">
                  <c:v>-4.0695194165452329E-3</c:v>
                </c:pt>
                <c:pt idx="11">
                  <c:v>-6.659299462197673E-3</c:v>
                </c:pt>
                <c:pt idx="12">
                  <c:v>-8.7625668946083209E-3</c:v>
                </c:pt>
                <c:pt idx="13">
                  <c:v>-1.0824008333909778E-2</c:v>
                </c:pt>
                <c:pt idx="14">
                  <c:v>-1.3038861371036353E-2</c:v>
                </c:pt>
                <c:pt idx="15">
                  <c:v>-1.4419300766001638E-2</c:v>
                </c:pt>
                <c:pt idx="16">
                  <c:v>-1.454512297687941E-2</c:v>
                </c:pt>
                <c:pt idx="17">
                  <c:v>-1.4477105081932019E-2</c:v>
                </c:pt>
                <c:pt idx="18">
                  <c:v>-1.4960540178712848E-2</c:v>
                </c:pt>
                <c:pt idx="19">
                  <c:v>-1.5475359995458512E-2</c:v>
                </c:pt>
                <c:pt idx="20">
                  <c:v>-1.5503845735467871E-2</c:v>
                </c:pt>
                <c:pt idx="21">
                  <c:v>-1.5117474871022106E-2</c:v>
                </c:pt>
                <c:pt idx="22">
                  <c:v>-1.4353794639174968E-2</c:v>
                </c:pt>
                <c:pt idx="23">
                  <c:v>-1.3247945922737451E-2</c:v>
                </c:pt>
                <c:pt idx="24">
                  <c:v>-1.1913205534894769E-2</c:v>
                </c:pt>
                <c:pt idx="25">
                  <c:v>-9.9221372404400803E-3</c:v>
                </c:pt>
                <c:pt idx="26">
                  <c:v>-6.7972275351561662E-3</c:v>
                </c:pt>
                <c:pt idx="27">
                  <c:v>-3.3041848965313955E-3</c:v>
                </c:pt>
                <c:pt idx="28">
                  <c:v>-6.2439053887298937E-4</c:v>
                </c:pt>
                <c:pt idx="29">
                  <c:v>1.4982909545416055E-3</c:v>
                </c:pt>
                <c:pt idx="30">
                  <c:v>3.9822102915852836E-3</c:v>
                </c:pt>
                <c:pt idx="31">
                  <c:v>6.5823729607207395E-3</c:v>
                </c:pt>
                <c:pt idx="32">
                  <c:v>8.6990886810391251E-3</c:v>
                </c:pt>
                <c:pt idx="33">
                  <c:v>1.0751890528423567E-2</c:v>
                </c:pt>
                <c:pt idx="34">
                  <c:v>1.2973560377137485E-2</c:v>
                </c:pt>
                <c:pt idx="35">
                  <c:v>1.4396719944513421E-2</c:v>
                </c:pt>
                <c:pt idx="36">
                  <c:v>1.455153072490401E-2</c:v>
                </c:pt>
                <c:pt idx="37">
                  <c:v>1.4470700964453782E-2</c:v>
                </c:pt>
                <c:pt idx="38">
                  <c:v>1.4939802394161759E-2</c:v>
                </c:pt>
                <c:pt idx="39">
                  <c:v>1.5465531882232672E-2</c:v>
                </c:pt>
                <c:pt idx="40">
                  <c:v>1.5510335847096062E-2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70-4BDA-93F0-D0E7ACDEF899}"/>
            </c:ext>
          </c:extLst>
        </c:ser>
        <c:ser>
          <c:idx val="2"/>
          <c:order val="2"/>
          <c:tx>
            <c:v>Тр 6с</c:v>
          </c:tx>
          <c:marker>
            <c:symbol val="none"/>
          </c:marker>
          <c:cat>
            <c:numRef>
              <c:f>Лист3!$A$3:$A$43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Лист3!$Y$2:$Y$42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-1.2390193769090032E-3</c:v>
                </c:pt>
                <c:pt idx="3">
                  <c:v>-1.4635604665413069E-3</c:v>
                </c:pt>
                <c:pt idx="4">
                  <c:v>-1.5483149078943503E-3</c:v>
                </c:pt>
                <c:pt idx="5">
                  <c:v>-1.966036238340906E-3</c:v>
                </c:pt>
                <c:pt idx="6">
                  <c:v>-3.2096226976189436E-3</c:v>
                </c:pt>
                <c:pt idx="7">
                  <c:v>-4.5300479769951815E-3</c:v>
                </c:pt>
                <c:pt idx="8">
                  <c:v>-4.8366725451092244E-3</c:v>
                </c:pt>
                <c:pt idx="9">
                  <c:v>-4.4961130625996368E-3</c:v>
                </c:pt>
                <c:pt idx="10">
                  <c:v>-4.4646642790027473E-3</c:v>
                </c:pt>
                <c:pt idx="11">
                  <c:v>-4.5186767660788931E-3</c:v>
                </c:pt>
                <c:pt idx="12">
                  <c:v>-4.1444193358017942E-3</c:v>
                </c:pt>
                <c:pt idx="13">
                  <c:v>-3.8455386300722603E-3</c:v>
                </c:pt>
                <c:pt idx="14">
                  <c:v>-3.8755067097661663E-3</c:v>
                </c:pt>
                <c:pt idx="15">
                  <c:v>-3.3047073628723052E-3</c:v>
                </c:pt>
                <c:pt idx="16">
                  <c:v>-1.7585897101577189E-3</c:v>
                </c:pt>
                <c:pt idx="17">
                  <c:v>-3.258234864981304E-4</c:v>
                </c:pt>
                <c:pt idx="18">
                  <c:v>2.2570930771747831E-4</c:v>
                </c:pt>
                <c:pt idx="19">
                  <c:v>3.8990867834760704E-4</c:v>
                </c:pt>
                <c:pt idx="20">
                  <c:v>6.6115045249128608E-4</c:v>
                </c:pt>
                <c:pt idx="21">
                  <c:v>9.5468236610541778E-4</c:v>
                </c:pt>
                <c:pt idx="22">
                  <c:v>1.2300007078375722E-3</c:v>
                </c:pt>
                <c:pt idx="23">
                  <c:v>1.4589422878225431E-3</c:v>
                </c:pt>
                <c:pt idx="24">
                  <c:v>1.5446102347169575E-3</c:v>
                </c:pt>
                <c:pt idx="25">
                  <c:v>1.9395562287322233E-3</c:v>
                </c:pt>
                <c:pt idx="26">
                  <c:v>3.1605885332571648E-3</c:v>
                </c:pt>
                <c:pt idx="27">
                  <c:v>4.5001015975808106E-3</c:v>
                </c:pt>
                <c:pt idx="28">
                  <c:v>4.8430391355771827E-3</c:v>
                </c:pt>
                <c:pt idx="29">
                  <c:v>4.5051409064648775E-3</c:v>
                </c:pt>
                <c:pt idx="30">
                  <c:v>4.4599583528160376E-3</c:v>
                </c:pt>
                <c:pt idx="31">
                  <c:v>4.5235137431956967E-3</c:v>
                </c:pt>
                <c:pt idx="32">
                  <c:v>4.1598618889719489E-3</c:v>
                </c:pt>
                <c:pt idx="33">
                  <c:v>3.8476355802469029E-3</c:v>
                </c:pt>
                <c:pt idx="34">
                  <c:v>3.8777837884813281E-3</c:v>
                </c:pt>
                <c:pt idx="35">
                  <c:v>3.341296065655835E-3</c:v>
                </c:pt>
                <c:pt idx="36">
                  <c:v>1.8145841800060029E-3</c:v>
                </c:pt>
                <c:pt idx="37">
                  <c:v>3.5868883336937347E-4</c:v>
                </c:pt>
                <c:pt idx="38">
                  <c:v>-2.1828358030829569E-4</c:v>
                </c:pt>
                <c:pt idx="39">
                  <c:v>-3.8354212263139159E-4</c:v>
                </c:pt>
                <c:pt idx="40">
                  <c:v>-6.5105101940983185E-4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70-4BDA-93F0-D0E7ACDEF899}"/>
            </c:ext>
          </c:extLst>
        </c:ser>
        <c:ser>
          <c:idx val="3"/>
          <c:order val="3"/>
          <c:tx>
            <c:v>момент/10</c:v>
          </c:tx>
          <c:marker>
            <c:symbol val="none"/>
          </c:marker>
          <c:val>
            <c:numRef>
              <c:f>Лист3!$P$2:$P$41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70-4BDA-93F0-D0E7ACDEF899}"/>
            </c:ext>
          </c:extLst>
        </c:ser>
        <c:ser>
          <c:idx val="4"/>
          <c:order val="4"/>
          <c:tx>
            <c:v>Тр 10с</c:v>
          </c:tx>
          <c:marker>
            <c:symbol val="none"/>
          </c:marker>
          <c:val>
            <c:numRef>
              <c:f>Лист3!$AB$2:$AB$42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-4.6658098531565976E-4</c:v>
                </c:pt>
                <c:pt idx="3">
                  <c:v>-5.1208130437491476E-4</c:v>
                </c:pt>
                <c:pt idx="4">
                  <c:v>-4.3590442164565235E-4</c:v>
                </c:pt>
                <c:pt idx="5">
                  <c:v>-7.1202059576723313E-4</c:v>
                </c:pt>
                <c:pt idx="6">
                  <c:v>-1.8369285436960188E-3</c:v>
                </c:pt>
                <c:pt idx="7">
                  <c:v>-3.0702153825176385E-3</c:v>
                </c:pt>
                <c:pt idx="8">
                  <c:v>-3.3298475193697941E-3</c:v>
                </c:pt>
                <c:pt idx="9">
                  <c:v>-2.984303829442776E-3</c:v>
                </c:pt>
                <c:pt idx="10">
                  <c:v>-2.98721711158957E-3</c:v>
                </c:pt>
                <c:pt idx="11">
                  <c:v>-3.1135967778672907E-3</c:v>
                </c:pt>
                <c:pt idx="12">
                  <c:v>-2.8486646039509846E-3</c:v>
                </c:pt>
                <c:pt idx="13">
                  <c:v>-2.6924968504545362E-3</c:v>
                </c:pt>
                <c:pt idx="14">
                  <c:v>-2.8953221291685358E-3</c:v>
                </c:pt>
                <c:pt idx="15">
                  <c:v>-2.5257823133659251E-3</c:v>
                </c:pt>
                <c:pt idx="16">
                  <c:v>-1.2034819695433024E-3</c:v>
                </c:pt>
                <c:pt idx="17">
                  <c:v>-5.1644670215691968E-6</c:v>
                </c:pt>
                <c:pt idx="18">
                  <c:v>3.1240955620001664E-4</c:v>
                </c:pt>
                <c:pt idx="19">
                  <c:v>2.4846160903095545E-4</c:v>
                </c:pt>
                <c:pt idx="20">
                  <c:v>2.9970278823611066E-4</c:v>
                </c:pt>
                <c:pt idx="21">
                  <c:v>3.8401604803389396E-4</c:v>
                </c:pt>
                <c:pt idx="22">
                  <c:v>4.6366024847674229E-4</c:v>
                </c:pt>
                <c:pt idx="23">
                  <c:v>5.1300025744515742E-4</c:v>
                </c:pt>
                <c:pt idx="24">
                  <c:v>4.3712973481019199E-4</c:v>
                </c:pt>
                <c:pt idx="25">
                  <c:v>6.8981214454674777E-4</c:v>
                </c:pt>
                <c:pt idx="26">
                  <c:v>1.7913090190208466E-3</c:v>
                </c:pt>
                <c:pt idx="27">
                  <c:v>3.0425003156525324E-3</c:v>
                </c:pt>
                <c:pt idx="28">
                  <c:v>3.337070494378007E-3</c:v>
                </c:pt>
                <c:pt idx="29">
                  <c:v>2.9928608906598661E-3</c:v>
                </c:pt>
                <c:pt idx="30">
                  <c:v>2.9807969549023629E-3</c:v>
                </c:pt>
                <c:pt idx="31">
                  <c:v>3.115490849321537E-3</c:v>
                </c:pt>
                <c:pt idx="32">
                  <c:v>2.8600088264975621E-3</c:v>
                </c:pt>
                <c:pt idx="33">
                  <c:v>2.6894756314090663E-3</c:v>
                </c:pt>
                <c:pt idx="34">
                  <c:v>2.89152694427274E-3</c:v>
                </c:pt>
                <c:pt idx="35">
                  <c:v>2.5554295005366661E-3</c:v>
                </c:pt>
                <c:pt idx="36">
                  <c:v>1.2519691716912497E-3</c:v>
                </c:pt>
                <c:pt idx="37">
                  <c:v>3.0378929693273615E-5</c:v>
                </c:pt>
                <c:pt idx="38">
                  <c:v>-3.125052571690432E-4</c:v>
                </c:pt>
                <c:pt idx="39">
                  <c:v>-2.4938802880608004E-4</c:v>
                </c:pt>
                <c:pt idx="40">
                  <c:v>-2.965938250470746E-4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70-4BDA-93F0-D0E7ACDEF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48224"/>
        <c:axId val="95349760"/>
      </c:lineChart>
      <c:catAx>
        <c:axId val="9534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349760"/>
        <c:crosses val="autoZero"/>
        <c:auto val="1"/>
        <c:lblAlgn val="ctr"/>
        <c:lblOffset val="100"/>
        <c:noMultiLvlLbl val="0"/>
      </c:catAx>
      <c:valAx>
        <c:axId val="9534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Тр 3с</c:v>
          </c:tx>
          <c:marker>
            <c:symbol val="none"/>
          </c:marker>
          <c:cat>
            <c:numRef>
              <c:f>Лист3!$A$3:$A$43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Лист3!$S$2:$S$42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4.6520138684871701E-4</c:v>
                </c:pt>
                <c:pt idx="3">
                  <c:v>4.7841327449493613E-4</c:v>
                </c:pt>
                <c:pt idx="4">
                  <c:v>5.5329028466109429E-4</c:v>
                </c:pt>
                <c:pt idx="5">
                  <c:v>1.9958643617139143E-4</c:v>
                </c:pt>
                <c:pt idx="6">
                  <c:v>-1.0755267661177327E-3</c:v>
                </c:pt>
                <c:pt idx="7">
                  <c:v>-2.4928172036546518E-3</c:v>
                </c:pt>
                <c:pt idx="8">
                  <c:v>-2.9257665715787325E-3</c:v>
                </c:pt>
                <c:pt idx="9">
                  <c:v>-2.7321961052716899E-3</c:v>
                </c:pt>
                <c:pt idx="10">
                  <c:v>-2.8765552823574268E-3</c:v>
                </c:pt>
                <c:pt idx="11">
                  <c:v>-3.1326093538718348E-3</c:v>
                </c:pt>
                <c:pt idx="12">
                  <c:v>-2.9782265776165991E-3</c:v>
                </c:pt>
                <c:pt idx="13">
                  <c:v>-2.916447100253604E-3</c:v>
                </c:pt>
                <c:pt idx="14">
                  <c:v>-3.1948346123364399E-3</c:v>
                </c:pt>
                <c:pt idx="15">
                  <c:v>-2.8675886274489967E-3</c:v>
                </c:pt>
                <c:pt idx="16">
                  <c:v>-1.5608624363901867E-3</c:v>
                </c:pt>
                <c:pt idx="17">
                  <c:v>-3.9050628873256563E-4</c:v>
                </c:pt>
                <c:pt idx="18">
                  <c:v>-1.452115658851995E-4</c:v>
                </c:pt>
                <c:pt idx="19">
                  <c:v>-3.2183654085282963E-4</c:v>
                </c:pt>
                <c:pt idx="20">
                  <c:v>-4.0079368549848489E-4</c:v>
                </c:pt>
                <c:pt idx="21">
                  <c:v>-4.4262703291824367E-4</c:v>
                </c:pt>
                <c:pt idx="22">
                  <c:v>-4.6540876571943019E-4</c:v>
                </c:pt>
                <c:pt idx="23">
                  <c:v>-4.7643204006597684E-4</c:v>
                </c:pt>
                <c:pt idx="24">
                  <c:v>-5.532394682819156E-4</c:v>
                </c:pt>
                <c:pt idx="25">
                  <c:v>-2.2557182913152728E-4</c:v>
                </c:pt>
                <c:pt idx="26">
                  <c:v>1.02421724088625E-3</c:v>
                </c:pt>
                <c:pt idx="27">
                  <c:v>2.4591223193879603E-3</c:v>
                </c:pt>
                <c:pt idx="28">
                  <c:v>2.9277404784057094E-3</c:v>
                </c:pt>
                <c:pt idx="29">
                  <c:v>2.7360309345274749E-3</c:v>
                </c:pt>
                <c:pt idx="30">
                  <c:v>2.865674275928065E-3</c:v>
                </c:pt>
                <c:pt idx="31">
                  <c:v>3.1305798725145299E-3</c:v>
                </c:pt>
                <c:pt idx="32">
                  <c:v>2.9862653038076016E-3</c:v>
                </c:pt>
                <c:pt idx="33">
                  <c:v>2.9105910812671294E-3</c:v>
                </c:pt>
                <c:pt idx="34">
                  <c:v>3.1890423053278984E-3</c:v>
                </c:pt>
                <c:pt idx="35">
                  <c:v>2.8964258453686178E-3</c:v>
                </c:pt>
                <c:pt idx="36">
                  <c:v>1.6088980639591569E-3</c:v>
                </c:pt>
                <c:pt idx="37">
                  <c:v>4.1419635042655938E-4</c:v>
                </c:pt>
                <c:pt idx="38">
                  <c:v>1.4202920355901627E-4</c:v>
                </c:pt>
                <c:pt idx="39">
                  <c:v>3.1684690918483145E-4</c:v>
                </c:pt>
                <c:pt idx="40">
                  <c:v>3.9963112940843791E-4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A-4631-A9C4-4F0F4425A73F}"/>
            </c:ext>
          </c:extLst>
        </c:ser>
        <c:ser>
          <c:idx val="1"/>
          <c:order val="1"/>
          <c:tx>
            <c:v>Тр 4с</c:v>
          </c:tx>
          <c:marker>
            <c:symbol val="none"/>
          </c:marker>
          <c:cat>
            <c:numRef>
              <c:f>Лист3!$A$3:$A$43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Лист3!$V$2:$V$42</c:f>
              <c:numCache>
                <c:formatCode>General</c:formatCode>
                <c:ptCount val="41"/>
                <c:pt idx="0">
                  <c:v>1.4999999999999999E-2</c:v>
                </c:pt>
                <c:pt idx="1">
                  <c:v>1.4999999999999999E-2</c:v>
                </c:pt>
                <c:pt idx="2">
                  <c:v>1.4322337849692918E-2</c:v>
                </c:pt>
                <c:pt idx="3">
                  <c:v>1.3208501441842787E-2</c:v>
                </c:pt>
                <c:pt idx="4">
                  <c:v>1.1862956229701122E-2</c:v>
                </c:pt>
                <c:pt idx="5">
                  <c:v>9.8384007613630409E-3</c:v>
                </c:pt>
                <c:pt idx="6">
                  <c:v>6.6818259652859681E-3</c:v>
                </c:pt>
                <c:pt idx="7">
                  <c:v>3.2008835328228204E-3</c:v>
                </c:pt>
                <c:pt idx="8">
                  <c:v>5.5250088152587783E-4</c:v>
                </c:pt>
                <c:pt idx="9">
                  <c:v>-1.5706233600595663E-3</c:v>
                </c:pt>
                <c:pt idx="10">
                  <c:v>-4.0695194165452329E-3</c:v>
                </c:pt>
                <c:pt idx="11">
                  <c:v>-6.659299462197673E-3</c:v>
                </c:pt>
                <c:pt idx="12">
                  <c:v>-8.7625668946083209E-3</c:v>
                </c:pt>
                <c:pt idx="13">
                  <c:v>-1.0824008333909778E-2</c:v>
                </c:pt>
                <c:pt idx="14">
                  <c:v>-1.3038861371036353E-2</c:v>
                </c:pt>
                <c:pt idx="15">
                  <c:v>-1.4419300766001638E-2</c:v>
                </c:pt>
                <c:pt idx="16">
                  <c:v>-1.454512297687941E-2</c:v>
                </c:pt>
                <c:pt idx="17">
                  <c:v>-1.4477105081932019E-2</c:v>
                </c:pt>
                <c:pt idx="18">
                  <c:v>-1.4960540178712848E-2</c:v>
                </c:pt>
                <c:pt idx="19">
                  <c:v>-1.5475359995458512E-2</c:v>
                </c:pt>
                <c:pt idx="20">
                  <c:v>-1.5503845735467871E-2</c:v>
                </c:pt>
                <c:pt idx="21">
                  <c:v>-1.5117474871022106E-2</c:v>
                </c:pt>
                <c:pt idx="22">
                  <c:v>-1.4353794639174968E-2</c:v>
                </c:pt>
                <c:pt idx="23">
                  <c:v>-1.3247945922737451E-2</c:v>
                </c:pt>
                <c:pt idx="24">
                  <c:v>-1.1913205534894769E-2</c:v>
                </c:pt>
                <c:pt idx="25">
                  <c:v>-9.9221372404400803E-3</c:v>
                </c:pt>
                <c:pt idx="26">
                  <c:v>-6.7972275351561662E-3</c:v>
                </c:pt>
                <c:pt idx="27">
                  <c:v>-3.3041848965313955E-3</c:v>
                </c:pt>
                <c:pt idx="28">
                  <c:v>-6.2439053887298937E-4</c:v>
                </c:pt>
                <c:pt idx="29">
                  <c:v>1.4982909545416055E-3</c:v>
                </c:pt>
                <c:pt idx="30">
                  <c:v>3.9822102915852836E-3</c:v>
                </c:pt>
                <c:pt idx="31">
                  <c:v>6.5823729607207395E-3</c:v>
                </c:pt>
                <c:pt idx="32">
                  <c:v>8.6990886810391251E-3</c:v>
                </c:pt>
                <c:pt idx="33">
                  <c:v>1.0751890528423567E-2</c:v>
                </c:pt>
                <c:pt idx="34">
                  <c:v>1.2973560377137485E-2</c:v>
                </c:pt>
                <c:pt idx="35">
                  <c:v>1.4396719944513421E-2</c:v>
                </c:pt>
                <c:pt idx="36">
                  <c:v>1.455153072490401E-2</c:v>
                </c:pt>
                <c:pt idx="37">
                  <c:v>1.4470700964453782E-2</c:v>
                </c:pt>
                <c:pt idx="38">
                  <c:v>1.4939802394161759E-2</c:v>
                </c:pt>
                <c:pt idx="39">
                  <c:v>1.5465531882232672E-2</c:v>
                </c:pt>
                <c:pt idx="40">
                  <c:v>1.5510335847096062E-2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A-4631-A9C4-4F0F4425A73F}"/>
            </c:ext>
          </c:extLst>
        </c:ser>
        <c:ser>
          <c:idx val="2"/>
          <c:order val="2"/>
          <c:tx>
            <c:v>Тр 6с</c:v>
          </c:tx>
          <c:marker>
            <c:symbol val="none"/>
          </c:marker>
          <c:cat>
            <c:numRef>
              <c:f>Лист3!$A$3:$A$43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Лист3!$Y$2:$Y$42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-1.2390193769090032E-3</c:v>
                </c:pt>
                <c:pt idx="3">
                  <c:v>-1.4635604665413069E-3</c:v>
                </c:pt>
                <c:pt idx="4">
                  <c:v>-1.5483149078943503E-3</c:v>
                </c:pt>
                <c:pt idx="5">
                  <c:v>-1.966036238340906E-3</c:v>
                </c:pt>
                <c:pt idx="6">
                  <c:v>-3.2096226976189436E-3</c:v>
                </c:pt>
                <c:pt idx="7">
                  <c:v>-4.5300479769951815E-3</c:v>
                </c:pt>
                <c:pt idx="8">
                  <c:v>-4.8366725451092244E-3</c:v>
                </c:pt>
                <c:pt idx="9">
                  <c:v>-4.4961130625996368E-3</c:v>
                </c:pt>
                <c:pt idx="10">
                  <c:v>-4.4646642790027473E-3</c:v>
                </c:pt>
                <c:pt idx="11">
                  <c:v>-4.5186767660788931E-3</c:v>
                </c:pt>
                <c:pt idx="12">
                  <c:v>-4.1444193358017942E-3</c:v>
                </c:pt>
                <c:pt idx="13">
                  <c:v>-3.8455386300722603E-3</c:v>
                </c:pt>
                <c:pt idx="14">
                  <c:v>-3.8755067097661663E-3</c:v>
                </c:pt>
                <c:pt idx="15">
                  <c:v>-3.3047073628723052E-3</c:v>
                </c:pt>
                <c:pt idx="16">
                  <c:v>-1.7585897101577189E-3</c:v>
                </c:pt>
                <c:pt idx="17">
                  <c:v>-3.258234864981304E-4</c:v>
                </c:pt>
                <c:pt idx="18">
                  <c:v>2.2570930771747831E-4</c:v>
                </c:pt>
                <c:pt idx="19">
                  <c:v>3.8990867834760704E-4</c:v>
                </c:pt>
                <c:pt idx="20">
                  <c:v>6.6115045249128608E-4</c:v>
                </c:pt>
                <c:pt idx="21">
                  <c:v>9.5468236610541778E-4</c:v>
                </c:pt>
                <c:pt idx="22">
                  <c:v>1.2300007078375722E-3</c:v>
                </c:pt>
                <c:pt idx="23">
                  <c:v>1.4589422878225431E-3</c:v>
                </c:pt>
                <c:pt idx="24">
                  <c:v>1.5446102347169575E-3</c:v>
                </c:pt>
                <c:pt idx="25">
                  <c:v>1.9395562287322233E-3</c:v>
                </c:pt>
                <c:pt idx="26">
                  <c:v>3.1605885332571648E-3</c:v>
                </c:pt>
                <c:pt idx="27">
                  <c:v>4.5001015975808106E-3</c:v>
                </c:pt>
                <c:pt idx="28">
                  <c:v>4.8430391355771827E-3</c:v>
                </c:pt>
                <c:pt idx="29">
                  <c:v>4.5051409064648775E-3</c:v>
                </c:pt>
                <c:pt idx="30">
                  <c:v>4.4599583528160376E-3</c:v>
                </c:pt>
                <c:pt idx="31">
                  <c:v>4.5235137431956967E-3</c:v>
                </c:pt>
                <c:pt idx="32">
                  <c:v>4.1598618889719489E-3</c:v>
                </c:pt>
                <c:pt idx="33">
                  <c:v>3.8476355802469029E-3</c:v>
                </c:pt>
                <c:pt idx="34">
                  <c:v>3.8777837884813281E-3</c:v>
                </c:pt>
                <c:pt idx="35">
                  <c:v>3.341296065655835E-3</c:v>
                </c:pt>
                <c:pt idx="36">
                  <c:v>1.8145841800060029E-3</c:v>
                </c:pt>
                <c:pt idx="37">
                  <c:v>3.5868883336937347E-4</c:v>
                </c:pt>
                <c:pt idx="38">
                  <c:v>-2.1828358030829569E-4</c:v>
                </c:pt>
                <c:pt idx="39">
                  <c:v>-3.8354212263139159E-4</c:v>
                </c:pt>
                <c:pt idx="40">
                  <c:v>-6.5105101940983185E-4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7A-4631-A9C4-4F0F4425A73F}"/>
            </c:ext>
          </c:extLst>
        </c:ser>
        <c:ser>
          <c:idx val="3"/>
          <c:order val="3"/>
          <c:tx>
            <c:v>момент/10</c:v>
          </c:tx>
          <c:marker>
            <c:symbol val="none"/>
          </c:marker>
          <c:val>
            <c:numRef>
              <c:f>Лист3!$P$2:$P$41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7A-4631-A9C4-4F0F4425A73F}"/>
            </c:ext>
          </c:extLst>
        </c:ser>
        <c:ser>
          <c:idx val="4"/>
          <c:order val="4"/>
          <c:tx>
            <c:v>Тр 10с</c:v>
          </c:tx>
          <c:marker>
            <c:symbol val="none"/>
          </c:marker>
          <c:val>
            <c:numRef>
              <c:f>Лист3!$AB$2:$AB$42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-4.6658098531565976E-4</c:v>
                </c:pt>
                <c:pt idx="3">
                  <c:v>-5.1208130437491476E-4</c:v>
                </c:pt>
                <c:pt idx="4">
                  <c:v>-4.3590442164565235E-4</c:v>
                </c:pt>
                <c:pt idx="5">
                  <c:v>-7.1202059576723313E-4</c:v>
                </c:pt>
                <c:pt idx="6">
                  <c:v>-1.8369285436960188E-3</c:v>
                </c:pt>
                <c:pt idx="7">
                  <c:v>-3.0702153825176385E-3</c:v>
                </c:pt>
                <c:pt idx="8">
                  <c:v>-3.3298475193697941E-3</c:v>
                </c:pt>
                <c:pt idx="9">
                  <c:v>-2.984303829442776E-3</c:v>
                </c:pt>
                <c:pt idx="10">
                  <c:v>-2.98721711158957E-3</c:v>
                </c:pt>
                <c:pt idx="11">
                  <c:v>-3.1135967778672907E-3</c:v>
                </c:pt>
                <c:pt idx="12">
                  <c:v>-2.8486646039509846E-3</c:v>
                </c:pt>
                <c:pt idx="13">
                  <c:v>-2.6924968504545362E-3</c:v>
                </c:pt>
                <c:pt idx="14">
                  <c:v>-2.8953221291685358E-3</c:v>
                </c:pt>
                <c:pt idx="15">
                  <c:v>-2.5257823133659251E-3</c:v>
                </c:pt>
                <c:pt idx="16">
                  <c:v>-1.2034819695433024E-3</c:v>
                </c:pt>
                <c:pt idx="17">
                  <c:v>-5.1644670215691968E-6</c:v>
                </c:pt>
                <c:pt idx="18">
                  <c:v>3.1240955620001664E-4</c:v>
                </c:pt>
                <c:pt idx="19">
                  <c:v>2.4846160903095545E-4</c:v>
                </c:pt>
                <c:pt idx="20">
                  <c:v>2.9970278823611066E-4</c:v>
                </c:pt>
                <c:pt idx="21">
                  <c:v>3.8401604803389396E-4</c:v>
                </c:pt>
                <c:pt idx="22">
                  <c:v>4.6366024847674229E-4</c:v>
                </c:pt>
                <c:pt idx="23">
                  <c:v>5.1300025744515742E-4</c:v>
                </c:pt>
                <c:pt idx="24">
                  <c:v>4.3712973481019199E-4</c:v>
                </c:pt>
                <c:pt idx="25">
                  <c:v>6.8981214454674777E-4</c:v>
                </c:pt>
                <c:pt idx="26">
                  <c:v>1.7913090190208466E-3</c:v>
                </c:pt>
                <c:pt idx="27">
                  <c:v>3.0425003156525324E-3</c:v>
                </c:pt>
                <c:pt idx="28">
                  <c:v>3.337070494378007E-3</c:v>
                </c:pt>
                <c:pt idx="29">
                  <c:v>2.9928608906598661E-3</c:v>
                </c:pt>
                <c:pt idx="30">
                  <c:v>2.9807969549023629E-3</c:v>
                </c:pt>
                <c:pt idx="31">
                  <c:v>3.115490849321537E-3</c:v>
                </c:pt>
                <c:pt idx="32">
                  <c:v>2.8600088264975621E-3</c:v>
                </c:pt>
                <c:pt idx="33">
                  <c:v>2.6894756314090663E-3</c:v>
                </c:pt>
                <c:pt idx="34">
                  <c:v>2.89152694427274E-3</c:v>
                </c:pt>
                <c:pt idx="35">
                  <c:v>2.5554295005366661E-3</c:v>
                </c:pt>
                <c:pt idx="36">
                  <c:v>1.2519691716912497E-3</c:v>
                </c:pt>
                <c:pt idx="37">
                  <c:v>3.0378929693273615E-5</c:v>
                </c:pt>
                <c:pt idx="38">
                  <c:v>-3.125052571690432E-4</c:v>
                </c:pt>
                <c:pt idx="39">
                  <c:v>-2.4938802880608004E-4</c:v>
                </c:pt>
                <c:pt idx="40">
                  <c:v>-2.965938250470746E-4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7A-4631-A9C4-4F0F4425A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06368"/>
        <c:axId val="97707904"/>
      </c:lineChart>
      <c:catAx>
        <c:axId val="977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707904"/>
        <c:crosses val="autoZero"/>
        <c:auto val="1"/>
        <c:lblAlgn val="ctr"/>
        <c:lblOffset val="100"/>
        <c:noMultiLvlLbl val="0"/>
      </c:catAx>
      <c:valAx>
        <c:axId val="9770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0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Тр 3с</c:v>
          </c:tx>
          <c:marker>
            <c:symbol val="none"/>
          </c:marker>
          <c:cat>
            <c:numRef>
              <c:f>Лист3!$A$3:$A$43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Лист3!$S$2:$S$42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4.6520138684871701E-4</c:v>
                </c:pt>
                <c:pt idx="3">
                  <c:v>4.7841327449493613E-4</c:v>
                </c:pt>
                <c:pt idx="4">
                  <c:v>5.5329028466109429E-4</c:v>
                </c:pt>
                <c:pt idx="5">
                  <c:v>1.9958643617139143E-4</c:v>
                </c:pt>
                <c:pt idx="6">
                  <c:v>-1.0755267661177327E-3</c:v>
                </c:pt>
                <c:pt idx="7">
                  <c:v>-2.4928172036546518E-3</c:v>
                </c:pt>
                <c:pt idx="8">
                  <c:v>-2.9257665715787325E-3</c:v>
                </c:pt>
                <c:pt idx="9">
                  <c:v>-2.7321961052716899E-3</c:v>
                </c:pt>
                <c:pt idx="10">
                  <c:v>-2.8765552823574268E-3</c:v>
                </c:pt>
                <c:pt idx="11">
                  <c:v>-3.1326093538718348E-3</c:v>
                </c:pt>
                <c:pt idx="12">
                  <c:v>-2.9782265776165991E-3</c:v>
                </c:pt>
                <c:pt idx="13">
                  <c:v>-2.916447100253604E-3</c:v>
                </c:pt>
                <c:pt idx="14">
                  <c:v>-3.1948346123364399E-3</c:v>
                </c:pt>
                <c:pt idx="15">
                  <c:v>-2.8675886274489967E-3</c:v>
                </c:pt>
                <c:pt idx="16">
                  <c:v>-1.5608624363901867E-3</c:v>
                </c:pt>
                <c:pt idx="17">
                  <c:v>-3.9050628873256563E-4</c:v>
                </c:pt>
                <c:pt idx="18">
                  <c:v>-1.452115658851995E-4</c:v>
                </c:pt>
                <c:pt idx="19">
                  <c:v>-3.2183654085282963E-4</c:v>
                </c:pt>
                <c:pt idx="20">
                  <c:v>-4.0079368549848489E-4</c:v>
                </c:pt>
                <c:pt idx="21">
                  <c:v>-4.4262703291824367E-4</c:v>
                </c:pt>
                <c:pt idx="22">
                  <c:v>-4.6540876571943019E-4</c:v>
                </c:pt>
                <c:pt idx="23">
                  <c:v>-4.7643204006597684E-4</c:v>
                </c:pt>
                <c:pt idx="24">
                  <c:v>-5.532394682819156E-4</c:v>
                </c:pt>
                <c:pt idx="25">
                  <c:v>-2.2557182913152728E-4</c:v>
                </c:pt>
                <c:pt idx="26">
                  <c:v>1.02421724088625E-3</c:v>
                </c:pt>
                <c:pt idx="27">
                  <c:v>2.4591223193879603E-3</c:v>
                </c:pt>
                <c:pt idx="28">
                  <c:v>2.9277404784057094E-3</c:v>
                </c:pt>
                <c:pt idx="29">
                  <c:v>2.7360309345274749E-3</c:v>
                </c:pt>
                <c:pt idx="30">
                  <c:v>2.865674275928065E-3</c:v>
                </c:pt>
                <c:pt idx="31">
                  <c:v>3.1305798725145299E-3</c:v>
                </c:pt>
                <c:pt idx="32">
                  <c:v>2.9862653038076016E-3</c:v>
                </c:pt>
                <c:pt idx="33">
                  <c:v>2.9105910812671294E-3</c:v>
                </c:pt>
                <c:pt idx="34">
                  <c:v>3.1890423053278984E-3</c:v>
                </c:pt>
                <c:pt idx="35">
                  <c:v>2.8964258453686178E-3</c:v>
                </c:pt>
                <c:pt idx="36">
                  <c:v>1.6088980639591569E-3</c:v>
                </c:pt>
                <c:pt idx="37">
                  <c:v>4.1419635042655938E-4</c:v>
                </c:pt>
                <c:pt idx="38">
                  <c:v>1.4202920355901627E-4</c:v>
                </c:pt>
                <c:pt idx="39">
                  <c:v>3.1684690918483145E-4</c:v>
                </c:pt>
                <c:pt idx="40">
                  <c:v>3.9963112940843791E-4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6-4A60-BB4C-ED3B8935C324}"/>
            </c:ext>
          </c:extLst>
        </c:ser>
        <c:ser>
          <c:idx val="1"/>
          <c:order val="1"/>
          <c:tx>
            <c:v>Тр 4с</c:v>
          </c:tx>
          <c:marker>
            <c:symbol val="none"/>
          </c:marker>
          <c:cat>
            <c:numRef>
              <c:f>Лист3!$A$3:$A$43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Лист3!$V$2:$V$42</c:f>
              <c:numCache>
                <c:formatCode>General</c:formatCode>
                <c:ptCount val="41"/>
                <c:pt idx="0">
                  <c:v>1.4999999999999999E-2</c:v>
                </c:pt>
                <c:pt idx="1">
                  <c:v>1.4999999999999999E-2</c:v>
                </c:pt>
                <c:pt idx="2">
                  <c:v>1.4322337849692918E-2</c:v>
                </c:pt>
                <c:pt idx="3">
                  <c:v>1.3208501441842787E-2</c:v>
                </c:pt>
                <c:pt idx="4">
                  <c:v>1.1862956229701122E-2</c:v>
                </c:pt>
                <c:pt idx="5">
                  <c:v>9.8384007613630409E-3</c:v>
                </c:pt>
                <c:pt idx="6">
                  <c:v>6.6818259652859681E-3</c:v>
                </c:pt>
                <c:pt idx="7">
                  <c:v>3.2008835328228204E-3</c:v>
                </c:pt>
                <c:pt idx="8">
                  <c:v>5.5250088152587783E-4</c:v>
                </c:pt>
                <c:pt idx="9">
                  <c:v>-1.5706233600595663E-3</c:v>
                </c:pt>
                <c:pt idx="10">
                  <c:v>-4.0695194165452329E-3</c:v>
                </c:pt>
                <c:pt idx="11">
                  <c:v>-6.659299462197673E-3</c:v>
                </c:pt>
                <c:pt idx="12">
                  <c:v>-8.7625668946083209E-3</c:v>
                </c:pt>
                <c:pt idx="13">
                  <c:v>-1.0824008333909778E-2</c:v>
                </c:pt>
                <c:pt idx="14">
                  <c:v>-1.3038861371036353E-2</c:v>
                </c:pt>
                <c:pt idx="15">
                  <c:v>-1.4419300766001638E-2</c:v>
                </c:pt>
                <c:pt idx="16">
                  <c:v>-1.454512297687941E-2</c:v>
                </c:pt>
                <c:pt idx="17">
                  <c:v>-1.4477105081932019E-2</c:v>
                </c:pt>
                <c:pt idx="18">
                  <c:v>-1.4960540178712848E-2</c:v>
                </c:pt>
                <c:pt idx="19">
                  <c:v>-1.5475359995458512E-2</c:v>
                </c:pt>
                <c:pt idx="20">
                  <c:v>-1.5503845735467871E-2</c:v>
                </c:pt>
                <c:pt idx="21">
                  <c:v>-1.5117474871022106E-2</c:v>
                </c:pt>
                <c:pt idx="22">
                  <c:v>-1.4353794639174968E-2</c:v>
                </c:pt>
                <c:pt idx="23">
                  <c:v>-1.3247945922737451E-2</c:v>
                </c:pt>
                <c:pt idx="24">
                  <c:v>-1.1913205534894769E-2</c:v>
                </c:pt>
                <c:pt idx="25">
                  <c:v>-9.9221372404400803E-3</c:v>
                </c:pt>
                <c:pt idx="26">
                  <c:v>-6.7972275351561662E-3</c:v>
                </c:pt>
                <c:pt idx="27">
                  <c:v>-3.3041848965313955E-3</c:v>
                </c:pt>
                <c:pt idx="28">
                  <c:v>-6.2439053887298937E-4</c:v>
                </c:pt>
                <c:pt idx="29">
                  <c:v>1.4982909545416055E-3</c:v>
                </c:pt>
                <c:pt idx="30">
                  <c:v>3.9822102915852836E-3</c:v>
                </c:pt>
                <c:pt idx="31">
                  <c:v>6.5823729607207395E-3</c:v>
                </c:pt>
                <c:pt idx="32">
                  <c:v>8.6990886810391251E-3</c:v>
                </c:pt>
                <c:pt idx="33">
                  <c:v>1.0751890528423567E-2</c:v>
                </c:pt>
                <c:pt idx="34">
                  <c:v>1.2973560377137485E-2</c:v>
                </c:pt>
                <c:pt idx="35">
                  <c:v>1.4396719944513421E-2</c:v>
                </c:pt>
                <c:pt idx="36">
                  <c:v>1.455153072490401E-2</c:v>
                </c:pt>
                <c:pt idx="37">
                  <c:v>1.4470700964453782E-2</c:v>
                </c:pt>
                <c:pt idx="38">
                  <c:v>1.4939802394161759E-2</c:v>
                </c:pt>
                <c:pt idx="39">
                  <c:v>1.5465531882232672E-2</c:v>
                </c:pt>
                <c:pt idx="40">
                  <c:v>1.5510335847096062E-2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6-4A60-BB4C-ED3B8935C324}"/>
            </c:ext>
          </c:extLst>
        </c:ser>
        <c:ser>
          <c:idx val="2"/>
          <c:order val="2"/>
          <c:tx>
            <c:v>Тр 6с</c:v>
          </c:tx>
          <c:marker>
            <c:symbol val="none"/>
          </c:marker>
          <c:cat>
            <c:numRef>
              <c:f>Лист3!$A$3:$A$43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Лист3!$Y$2:$Y$42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-1.2390193769090032E-3</c:v>
                </c:pt>
                <c:pt idx="3">
                  <c:v>-1.4635604665413069E-3</c:v>
                </c:pt>
                <c:pt idx="4">
                  <c:v>-1.5483149078943503E-3</c:v>
                </c:pt>
                <c:pt idx="5">
                  <c:v>-1.966036238340906E-3</c:v>
                </c:pt>
                <c:pt idx="6">
                  <c:v>-3.2096226976189436E-3</c:v>
                </c:pt>
                <c:pt idx="7">
                  <c:v>-4.5300479769951815E-3</c:v>
                </c:pt>
                <c:pt idx="8">
                  <c:v>-4.8366725451092244E-3</c:v>
                </c:pt>
                <c:pt idx="9">
                  <c:v>-4.4961130625996368E-3</c:v>
                </c:pt>
                <c:pt idx="10">
                  <c:v>-4.4646642790027473E-3</c:v>
                </c:pt>
                <c:pt idx="11">
                  <c:v>-4.5186767660788931E-3</c:v>
                </c:pt>
                <c:pt idx="12">
                  <c:v>-4.1444193358017942E-3</c:v>
                </c:pt>
                <c:pt idx="13">
                  <c:v>-3.8455386300722603E-3</c:v>
                </c:pt>
                <c:pt idx="14">
                  <c:v>-3.8755067097661663E-3</c:v>
                </c:pt>
                <c:pt idx="15">
                  <c:v>-3.3047073628723052E-3</c:v>
                </c:pt>
                <c:pt idx="16">
                  <c:v>-1.7585897101577189E-3</c:v>
                </c:pt>
                <c:pt idx="17">
                  <c:v>-3.258234864981304E-4</c:v>
                </c:pt>
                <c:pt idx="18">
                  <c:v>2.2570930771747831E-4</c:v>
                </c:pt>
                <c:pt idx="19">
                  <c:v>3.8990867834760704E-4</c:v>
                </c:pt>
                <c:pt idx="20">
                  <c:v>6.6115045249128608E-4</c:v>
                </c:pt>
                <c:pt idx="21">
                  <c:v>9.5468236610541778E-4</c:v>
                </c:pt>
                <c:pt idx="22">
                  <c:v>1.2300007078375722E-3</c:v>
                </c:pt>
                <c:pt idx="23">
                  <c:v>1.4589422878225431E-3</c:v>
                </c:pt>
                <c:pt idx="24">
                  <c:v>1.5446102347169575E-3</c:v>
                </c:pt>
                <c:pt idx="25">
                  <c:v>1.9395562287322233E-3</c:v>
                </c:pt>
                <c:pt idx="26">
                  <c:v>3.1605885332571648E-3</c:v>
                </c:pt>
                <c:pt idx="27">
                  <c:v>4.5001015975808106E-3</c:v>
                </c:pt>
                <c:pt idx="28">
                  <c:v>4.8430391355771827E-3</c:v>
                </c:pt>
                <c:pt idx="29">
                  <c:v>4.5051409064648775E-3</c:v>
                </c:pt>
                <c:pt idx="30">
                  <c:v>4.4599583528160376E-3</c:v>
                </c:pt>
                <c:pt idx="31">
                  <c:v>4.5235137431956967E-3</c:v>
                </c:pt>
                <c:pt idx="32">
                  <c:v>4.1598618889719489E-3</c:v>
                </c:pt>
                <c:pt idx="33">
                  <c:v>3.8476355802469029E-3</c:v>
                </c:pt>
                <c:pt idx="34">
                  <c:v>3.8777837884813281E-3</c:v>
                </c:pt>
                <c:pt idx="35">
                  <c:v>3.341296065655835E-3</c:v>
                </c:pt>
                <c:pt idx="36">
                  <c:v>1.8145841800060029E-3</c:v>
                </c:pt>
                <c:pt idx="37">
                  <c:v>3.5868883336937347E-4</c:v>
                </c:pt>
                <c:pt idx="38">
                  <c:v>-2.1828358030829569E-4</c:v>
                </c:pt>
                <c:pt idx="39">
                  <c:v>-3.8354212263139159E-4</c:v>
                </c:pt>
                <c:pt idx="40">
                  <c:v>-6.5105101940983185E-4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6-4A60-BB4C-ED3B8935C324}"/>
            </c:ext>
          </c:extLst>
        </c:ser>
        <c:ser>
          <c:idx val="3"/>
          <c:order val="3"/>
          <c:tx>
            <c:v>момент/10</c:v>
          </c:tx>
          <c:marker>
            <c:symbol val="none"/>
          </c:marker>
          <c:val>
            <c:numRef>
              <c:f>Лист3!$P$2:$P$41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6-4A60-BB4C-ED3B8935C324}"/>
            </c:ext>
          </c:extLst>
        </c:ser>
        <c:ser>
          <c:idx val="4"/>
          <c:order val="4"/>
          <c:tx>
            <c:v>Тр 10с</c:v>
          </c:tx>
          <c:marker>
            <c:symbol val="none"/>
          </c:marker>
          <c:val>
            <c:numRef>
              <c:f>Лист3!$AB$2:$AB$42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-4.6658098531565976E-4</c:v>
                </c:pt>
                <c:pt idx="3">
                  <c:v>-5.1208130437491476E-4</c:v>
                </c:pt>
                <c:pt idx="4">
                  <c:v>-4.3590442164565235E-4</c:v>
                </c:pt>
                <c:pt idx="5">
                  <c:v>-7.1202059576723313E-4</c:v>
                </c:pt>
                <c:pt idx="6">
                  <c:v>-1.8369285436960188E-3</c:v>
                </c:pt>
                <c:pt idx="7">
                  <c:v>-3.0702153825176385E-3</c:v>
                </c:pt>
                <c:pt idx="8">
                  <c:v>-3.3298475193697941E-3</c:v>
                </c:pt>
                <c:pt idx="9">
                  <c:v>-2.984303829442776E-3</c:v>
                </c:pt>
                <c:pt idx="10">
                  <c:v>-2.98721711158957E-3</c:v>
                </c:pt>
                <c:pt idx="11">
                  <c:v>-3.1135967778672907E-3</c:v>
                </c:pt>
                <c:pt idx="12">
                  <c:v>-2.8486646039509846E-3</c:v>
                </c:pt>
                <c:pt idx="13">
                  <c:v>-2.6924968504545362E-3</c:v>
                </c:pt>
                <c:pt idx="14">
                  <c:v>-2.8953221291685358E-3</c:v>
                </c:pt>
                <c:pt idx="15">
                  <c:v>-2.5257823133659251E-3</c:v>
                </c:pt>
                <c:pt idx="16">
                  <c:v>-1.2034819695433024E-3</c:v>
                </c:pt>
                <c:pt idx="17">
                  <c:v>-5.1644670215691968E-6</c:v>
                </c:pt>
                <c:pt idx="18">
                  <c:v>3.1240955620001664E-4</c:v>
                </c:pt>
                <c:pt idx="19">
                  <c:v>2.4846160903095545E-4</c:v>
                </c:pt>
                <c:pt idx="20">
                  <c:v>2.9970278823611066E-4</c:v>
                </c:pt>
                <c:pt idx="21">
                  <c:v>3.8401604803389396E-4</c:v>
                </c:pt>
                <c:pt idx="22">
                  <c:v>4.6366024847674229E-4</c:v>
                </c:pt>
                <c:pt idx="23">
                  <c:v>5.1300025744515742E-4</c:v>
                </c:pt>
                <c:pt idx="24">
                  <c:v>4.3712973481019199E-4</c:v>
                </c:pt>
                <c:pt idx="25">
                  <c:v>6.8981214454674777E-4</c:v>
                </c:pt>
                <c:pt idx="26">
                  <c:v>1.7913090190208466E-3</c:v>
                </c:pt>
                <c:pt idx="27">
                  <c:v>3.0425003156525324E-3</c:v>
                </c:pt>
                <c:pt idx="28">
                  <c:v>3.337070494378007E-3</c:v>
                </c:pt>
                <c:pt idx="29">
                  <c:v>2.9928608906598661E-3</c:v>
                </c:pt>
                <c:pt idx="30">
                  <c:v>2.9807969549023629E-3</c:v>
                </c:pt>
                <c:pt idx="31">
                  <c:v>3.115490849321537E-3</c:v>
                </c:pt>
                <c:pt idx="32">
                  <c:v>2.8600088264975621E-3</c:v>
                </c:pt>
                <c:pt idx="33">
                  <c:v>2.6894756314090663E-3</c:v>
                </c:pt>
                <c:pt idx="34">
                  <c:v>2.89152694427274E-3</c:v>
                </c:pt>
                <c:pt idx="35">
                  <c:v>2.5554295005366661E-3</c:v>
                </c:pt>
                <c:pt idx="36">
                  <c:v>1.2519691716912497E-3</c:v>
                </c:pt>
                <c:pt idx="37">
                  <c:v>3.0378929693273615E-5</c:v>
                </c:pt>
                <c:pt idx="38">
                  <c:v>-3.125052571690432E-4</c:v>
                </c:pt>
                <c:pt idx="39">
                  <c:v>-2.4938802880608004E-4</c:v>
                </c:pt>
                <c:pt idx="40">
                  <c:v>-2.965938250470746E-4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76-4A60-BB4C-ED3B8935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40256"/>
        <c:axId val="99046144"/>
      </c:lineChart>
      <c:catAx>
        <c:axId val="9904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046144"/>
        <c:crosses val="autoZero"/>
        <c:auto val="1"/>
        <c:lblAlgn val="ctr"/>
        <c:lblOffset val="100"/>
        <c:noMultiLvlLbl val="0"/>
      </c:catAx>
      <c:valAx>
        <c:axId val="9904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04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27996500437439"/>
          <c:y val="2.8252405949256338E-2"/>
          <c:w val="0.68426137357830275"/>
          <c:h val="0.8971988918051916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Лист1!$N$1:$N$41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Лист1!$Y$1:$Y$41</c:f>
              <c:numCache>
                <c:formatCode>General</c:formatCode>
                <c:ptCount val="41"/>
                <c:pt idx="0">
                  <c:v>-9.152058670646942E-6</c:v>
                </c:pt>
                <c:pt idx="1">
                  <c:v>4.7752257619486907E-6</c:v>
                </c:pt>
                <c:pt idx="2">
                  <c:v>2.5265043148589962E-5</c:v>
                </c:pt>
                <c:pt idx="3">
                  <c:v>5.7485287475284371E-5</c:v>
                </c:pt>
                <c:pt idx="4">
                  <c:v>1.062299432669092E-4</c:v>
                </c:pt>
                <c:pt idx="5">
                  <c:v>1.7033653775383616E-4</c:v>
                </c:pt>
                <c:pt idx="6">
                  <c:v>2.3742396676493781E-4</c:v>
                </c:pt>
                <c:pt idx="7">
                  <c:v>2.9264263228048347E-4</c:v>
                </c:pt>
                <c:pt idx="8">
                  <c:v>3.3135099980451154E-4</c:v>
                </c:pt>
                <c:pt idx="9">
                  <c:v>3.5574595745101808E-4</c:v>
                </c:pt>
                <c:pt idx="10">
                  <c:v>3.646595585748412E-4</c:v>
                </c:pt>
                <c:pt idx="11">
                  <c:v>3.5593496182731351E-4</c:v>
                </c:pt>
                <c:pt idx="12">
                  <c:v>3.3200011307805006E-4</c:v>
                </c:pt>
                <c:pt idx="13">
                  <c:v>2.944587956555615E-4</c:v>
                </c:pt>
                <c:pt idx="14">
                  <c:v>2.413357002672983E-4</c:v>
                </c:pt>
                <c:pt idx="15">
                  <c:v>1.7703753310031637E-4</c:v>
                </c:pt>
                <c:pt idx="16">
                  <c:v>1.1606229763975601E-4</c:v>
                </c:pt>
                <c:pt idx="17">
                  <c:v>7.0533222938890544E-5</c:v>
                </c:pt>
                <c:pt idx="18">
                  <c:v>4.1215719443663862E-5</c:v>
                </c:pt>
                <c:pt idx="19">
                  <c:v>2.2750783515638245E-5</c:v>
                </c:pt>
                <c:pt idx="20">
                  <c:v>9.5559056645445368E-6</c:v>
                </c:pt>
                <c:pt idx="21">
                  <c:v>-4.2498066734414832E-6</c:v>
                </c:pt>
                <c:pt idx="22">
                  <c:v>-2.4445487677426335E-5</c:v>
                </c:pt>
                <c:pt idx="23">
                  <c:v>-5.6200869723816421E-5</c:v>
                </c:pt>
                <c:pt idx="24">
                  <c:v>-1.043709510804465E-4</c:v>
                </c:pt>
                <c:pt idx="25">
                  <c:v>-1.6811839169677157E-4</c:v>
                </c:pt>
                <c:pt idx="26">
                  <c:v>-2.3537271295748108E-4</c:v>
                </c:pt>
                <c:pt idx="27">
                  <c:v>-2.9111699441140593E-4</c:v>
                </c:pt>
                <c:pt idx="28">
                  <c:v>-3.3032957173726986E-4</c:v>
                </c:pt>
                <c:pt idx="29">
                  <c:v>-3.551795638688931E-4</c:v>
                </c:pt>
                <c:pt idx="30">
                  <c:v>-3.6464892199805459E-4</c:v>
                </c:pt>
                <c:pt idx="31">
                  <c:v>-3.5647986705946919E-4</c:v>
                </c:pt>
                <c:pt idx="32">
                  <c:v>-3.3298636299254803E-4</c:v>
                </c:pt>
                <c:pt idx="33">
                  <c:v>-2.9591674778363017E-4</c:v>
                </c:pt>
                <c:pt idx="34">
                  <c:v>-2.4329526402065978E-4</c:v>
                </c:pt>
                <c:pt idx="35">
                  <c:v>-1.7916466999582208E-4</c:v>
                </c:pt>
                <c:pt idx="36">
                  <c:v>-1.1783730416214564E-4</c:v>
                </c:pt>
                <c:pt idx="37">
                  <c:v>-7.1736249349130908E-5</c:v>
                </c:pt>
                <c:pt idx="38">
                  <c:v>-4.196714272459334E-5</c:v>
                </c:pt>
                <c:pt idx="39">
                  <c:v>-2.3239386272074746E-5</c:v>
                </c:pt>
                <c:pt idx="40">
                  <c:v>-9.9621549872389653E-6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6-40FC-82F9-802C67FAE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47488"/>
        <c:axId val="70861568"/>
      </c:lineChart>
      <c:catAx>
        <c:axId val="7084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861568"/>
        <c:crosses val="autoZero"/>
        <c:auto val="1"/>
        <c:lblAlgn val="ctr"/>
        <c:lblOffset val="100"/>
        <c:noMultiLvlLbl val="0"/>
      </c:catAx>
      <c:valAx>
        <c:axId val="7086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847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739811204287818E-2"/>
          <c:y val="2.8252405949256341E-2"/>
          <c:w val="0.66999234470691149"/>
          <c:h val="0.89719889180519163"/>
        </c:manualLayout>
      </c:layout>
      <c:lineChart>
        <c:grouping val="standard"/>
        <c:varyColors val="0"/>
        <c:ser>
          <c:idx val="1"/>
          <c:order val="0"/>
          <c:tx>
            <c:v>Возмущающий момент</c:v>
          </c:tx>
          <c:marker>
            <c:symbol val="none"/>
          </c:marker>
          <c:cat>
            <c:numRef>
              <c:f>Лист1!$N$1:$N$41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Лист1!$C$1:$C$42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F-41FA-9FD7-A260C31F158A}"/>
            </c:ext>
          </c:extLst>
        </c:ser>
        <c:ser>
          <c:idx val="0"/>
          <c:order val="1"/>
          <c:tx>
            <c:v>Сумма ряда</c:v>
          </c:tx>
          <c:marker>
            <c:symbol val="none"/>
          </c:marker>
          <c:cat>
            <c:numRef>
              <c:f>Лист1!$N$1:$N$41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Лист1!$M$1:$M$42</c:f>
              <c:numCache>
                <c:formatCode>General</c:formatCode>
                <c:ptCount val="42"/>
                <c:pt idx="0">
                  <c:v>0</c:v>
                </c:pt>
                <c:pt idx="1">
                  <c:v>-9.7982060675235426E-4</c:v>
                </c:pt>
                <c:pt idx="2">
                  <c:v>-1.5719450334225429E-3</c:v>
                </c:pt>
                <c:pt idx="3">
                  <c:v>5.1011795855507962E-3</c:v>
                </c:pt>
                <c:pt idx="4">
                  <c:v>-1.2896927424822444E-3</c:v>
                </c:pt>
                <c:pt idx="5">
                  <c:v>-4.6879249217638988E-2</c:v>
                </c:pt>
                <c:pt idx="6">
                  <c:v>-9.9913798436685339E-2</c:v>
                </c:pt>
                <c:pt idx="7">
                  <c:v>-0.10966458592978622</c:v>
                </c:pt>
                <c:pt idx="8">
                  <c:v>-9.3655800770877443E-2</c:v>
                </c:pt>
                <c:pt idx="9">
                  <c:v>-9.7172878450324948E-2</c:v>
                </c:pt>
                <c:pt idx="10">
                  <c:v>-0.10735889369593768</c:v>
                </c:pt>
                <c:pt idx="11">
                  <c:v>-9.7626053684024022E-2</c:v>
                </c:pt>
                <c:pt idx="12">
                  <c:v>-9.3341870045151903E-2</c:v>
                </c:pt>
                <c:pt idx="13">
                  <c:v>-0.1092517191581393</c:v>
                </c:pt>
                <c:pt idx="14">
                  <c:v>-0.10104451338313475</c:v>
                </c:pt>
                <c:pt idx="15">
                  <c:v>-4.8826800409691881E-2</c:v>
                </c:pt>
                <c:pt idx="16">
                  <c:v>-2.133629914212988E-3</c:v>
                </c:pt>
                <c:pt idx="17">
                  <c:v>5.3048047677883544E-3</c:v>
                </c:pt>
                <c:pt idx="18">
                  <c:v>-1.4645860663236119E-3</c:v>
                </c:pt>
                <c:pt idx="19">
                  <c:v>-1.0519992143719556E-3</c:v>
                </c:pt>
                <c:pt idx="20">
                  <c:v>-4.754859690204484E-8</c:v>
                </c:pt>
                <c:pt idx="21">
                  <c:v>9.0877671747973884E-4</c:v>
                </c:pt>
                <c:pt idx="22">
                  <c:v>1.6682801400739805E-3</c:v>
                </c:pt>
                <c:pt idx="23">
                  <c:v>-4.8852615579310036E-3</c:v>
                </c:pt>
                <c:pt idx="24">
                  <c:v>4.9398472902401416E-4</c:v>
                </c:pt>
                <c:pt idx="25">
                  <c:v>4.4942201436887853E-2</c:v>
                </c:pt>
                <c:pt idx="26">
                  <c:v>9.8729149933065738E-2</c:v>
                </c:pt>
                <c:pt idx="27">
                  <c:v>0.11004701176720348</c:v>
                </c:pt>
                <c:pt idx="28">
                  <c:v>9.3997852797698983E-2</c:v>
                </c:pt>
                <c:pt idx="29">
                  <c:v>9.6728320185897484E-2</c:v>
                </c:pt>
                <c:pt idx="30">
                  <c:v>0.10733089435462735</c:v>
                </c:pt>
                <c:pt idx="31">
                  <c:v>9.8086152122040304E-2</c:v>
                </c:pt>
                <c:pt idx="32">
                  <c:v>9.3056875282064244E-2</c:v>
                </c:pt>
                <c:pt idx="33">
                  <c:v>0.10881056525080443</c:v>
                </c:pt>
                <c:pt idx="34">
                  <c:v>0.10212037546780411</c:v>
                </c:pt>
                <c:pt idx="35">
                  <c:v>5.0782441991164079E-2</c:v>
                </c:pt>
                <c:pt idx="36">
                  <c:v>3.0259924177881547E-3</c:v>
                </c:pt>
                <c:pt idx="37">
                  <c:v>-5.4946680385509561E-3</c:v>
                </c:pt>
                <c:pt idx="38">
                  <c:v>1.3461639287360061E-3</c:v>
                </c:pt>
                <c:pt idx="39">
                  <c:v>1.1249557420140183E-3</c:v>
                </c:pt>
                <c:pt idx="40">
                  <c:v>3.799952255680852E-7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F-41FA-9FD7-A260C31F1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03680"/>
        <c:axId val="70905216"/>
      </c:lineChart>
      <c:catAx>
        <c:axId val="7090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905216"/>
        <c:crosses val="autoZero"/>
        <c:auto val="1"/>
        <c:lblAlgn val="ctr"/>
        <c:lblOffset val="100"/>
        <c:noMultiLvlLbl val="0"/>
      </c:catAx>
      <c:valAx>
        <c:axId val="709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903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097629009762898"/>
          <c:y val="4.5528579760863212E-2"/>
          <c:w val="0.27902380271299737"/>
          <c:h val="0.2276195683872849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62914165432291"/>
          <c:y val="7.4548702245552628E-2"/>
          <c:w val="0.83190540786362177"/>
          <c:h val="0.8971988918051916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Лист1!$N$1:$N$41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Лист1!$Z$1:$Z$41</c:f>
              <c:numCache>
                <c:formatCode>General</c:formatCode>
                <c:ptCount val="41"/>
                <c:pt idx="0">
                  <c:v>2E-3</c:v>
                </c:pt>
                <c:pt idx="1">
                  <c:v>1.3587594568385984E-4</c:v>
                </c:pt>
                <c:pt idx="2">
                  <c:v>1.9990065743064658E-4</c:v>
                </c:pt>
                <c:pt idx="3">
                  <c:v>3.1434384708970157E-4</c:v>
                </c:pt>
                <c:pt idx="4">
                  <c:v>4.7555761747926671E-4</c:v>
                </c:pt>
                <c:pt idx="5">
                  <c:v>6.2543019011636054E-4</c:v>
                </c:pt>
                <c:pt idx="6">
                  <c:v>6.5451150254733316E-4</c:v>
                </c:pt>
                <c:pt idx="7">
                  <c:v>5.3871868795654307E-4</c:v>
                </c:pt>
                <c:pt idx="8">
                  <c:v>3.7764260999051776E-4</c:v>
                </c:pt>
                <c:pt idx="9">
                  <c:v>2.3799958679518576E-4</c:v>
                </c:pt>
                <c:pt idx="10">
                  <c:v>8.6961962183640227E-5</c:v>
                </c:pt>
                <c:pt idx="11">
                  <c:v>-8.5118017049050615E-5</c:v>
                </c:pt>
                <c:pt idx="12">
                  <c:v>-2.3351071950500926E-4</c:v>
                </c:pt>
                <c:pt idx="13">
                  <c:v>-3.6625675534135183E-4</c:v>
                </c:pt>
                <c:pt idx="14">
                  <c:v>-5.182741013489094E-4</c:v>
                </c:pt>
                <c:pt idx="15">
                  <c:v>-6.2729919187299449E-4</c:v>
                </c:pt>
                <c:pt idx="16">
                  <c:v>-5.9488034595668647E-4</c:v>
                </c:pt>
                <c:pt idx="17">
                  <c:v>-4.4418609464258994E-4</c:v>
                </c:pt>
                <c:pt idx="18">
                  <c:v>-2.8602442434367496E-4</c:v>
                </c:pt>
                <c:pt idx="19">
                  <c:v>-1.8014571637098165E-4</c:v>
                </c:pt>
                <c:pt idx="20">
                  <c:v>-1.2873051562042642E-4</c:v>
                </c:pt>
                <c:pt idx="21">
                  <c:v>-1.3468987646815628E-4</c:v>
                </c:pt>
                <c:pt idx="22">
                  <c:v>-1.9703103418521807E-4</c:v>
                </c:pt>
                <c:pt idx="23">
                  <c:v>-3.0980860533063502E-4</c:v>
                </c:pt>
                <c:pt idx="24">
                  <c:v>-4.6995201323541541E-4</c:v>
                </c:pt>
                <c:pt idx="25">
                  <c:v>-6.2192624991536658E-4</c:v>
                </c:pt>
                <c:pt idx="26">
                  <c:v>-6.5613971961667823E-4</c:v>
                </c:pt>
                <c:pt idx="27">
                  <c:v>-5.4384664833097415E-4</c:v>
                </c:pt>
                <c:pt idx="28">
                  <c:v>-3.8256173000842861E-4</c:v>
                </c:pt>
                <c:pt idx="29">
                  <c:v>-2.4243894762559262E-4</c:v>
                </c:pt>
                <c:pt idx="30">
                  <c:v>-9.2383981747916943E-5</c:v>
                </c:pt>
                <c:pt idx="31">
                  <c:v>7.9698096961808803E-5</c:v>
                </c:pt>
                <c:pt idx="32">
                  <c:v>2.2920491772606002E-4</c:v>
                </c:pt>
                <c:pt idx="33">
                  <c:v>3.6165478252602791E-4</c:v>
                </c:pt>
                <c:pt idx="34">
                  <c:v>5.1338032939483315E-4</c:v>
                </c:pt>
                <c:pt idx="35">
                  <c:v>6.2566433194963613E-4</c:v>
                </c:pt>
                <c:pt idx="36">
                  <c:v>5.9831576423098967E-4</c:v>
                </c:pt>
                <c:pt idx="37">
                  <c:v>4.4976638841965597E-4</c:v>
                </c:pt>
                <c:pt idx="38">
                  <c:v>2.9043030853207385E-4</c:v>
                </c:pt>
                <c:pt idx="39">
                  <c:v>1.827098190489619E-4</c:v>
                </c:pt>
                <c:pt idx="40">
                  <c:v>1.2953396375449543E-4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B-477E-B157-6AD81DE91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74272"/>
        <c:axId val="71988352"/>
      </c:lineChart>
      <c:catAx>
        <c:axId val="7197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988352"/>
        <c:crosses val="autoZero"/>
        <c:auto val="1"/>
        <c:lblAlgn val="ctr"/>
        <c:lblOffset val="100"/>
        <c:noMultiLvlLbl val="0"/>
      </c:catAx>
      <c:valAx>
        <c:axId val="7198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974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91957069722733"/>
          <c:y val="2.8252405949256338E-2"/>
          <c:w val="0.82244016527637021"/>
          <c:h val="0.8971988918051913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Лист1!$N$1:$N$41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Лист1!$Y$1:$Y$41</c:f>
              <c:numCache>
                <c:formatCode>General</c:formatCode>
                <c:ptCount val="41"/>
                <c:pt idx="0">
                  <c:v>-9.152058670646942E-6</c:v>
                </c:pt>
                <c:pt idx="1">
                  <c:v>4.7752257619486907E-6</c:v>
                </c:pt>
                <c:pt idx="2">
                  <c:v>2.5265043148589962E-5</c:v>
                </c:pt>
                <c:pt idx="3">
                  <c:v>5.7485287475284371E-5</c:v>
                </c:pt>
                <c:pt idx="4">
                  <c:v>1.062299432669092E-4</c:v>
                </c:pt>
                <c:pt idx="5">
                  <c:v>1.7033653775383616E-4</c:v>
                </c:pt>
                <c:pt idx="6">
                  <c:v>2.3742396676493781E-4</c:v>
                </c:pt>
                <c:pt idx="7">
                  <c:v>2.9264263228048347E-4</c:v>
                </c:pt>
                <c:pt idx="8">
                  <c:v>3.3135099980451154E-4</c:v>
                </c:pt>
                <c:pt idx="9">
                  <c:v>3.5574595745101808E-4</c:v>
                </c:pt>
                <c:pt idx="10">
                  <c:v>3.646595585748412E-4</c:v>
                </c:pt>
                <c:pt idx="11">
                  <c:v>3.5593496182731351E-4</c:v>
                </c:pt>
                <c:pt idx="12">
                  <c:v>3.3200011307805006E-4</c:v>
                </c:pt>
                <c:pt idx="13">
                  <c:v>2.944587956555615E-4</c:v>
                </c:pt>
                <c:pt idx="14">
                  <c:v>2.413357002672983E-4</c:v>
                </c:pt>
                <c:pt idx="15">
                  <c:v>1.7703753310031637E-4</c:v>
                </c:pt>
                <c:pt idx="16">
                  <c:v>1.1606229763975601E-4</c:v>
                </c:pt>
                <c:pt idx="17">
                  <c:v>7.0533222938890544E-5</c:v>
                </c:pt>
                <c:pt idx="18">
                  <c:v>4.1215719443663862E-5</c:v>
                </c:pt>
                <c:pt idx="19">
                  <c:v>2.2750783515638245E-5</c:v>
                </c:pt>
                <c:pt idx="20">
                  <c:v>9.5559056645445368E-6</c:v>
                </c:pt>
                <c:pt idx="21">
                  <c:v>-4.2498066734414832E-6</c:v>
                </c:pt>
                <c:pt idx="22">
                  <c:v>-2.4445487677426335E-5</c:v>
                </c:pt>
                <c:pt idx="23">
                  <c:v>-5.6200869723816421E-5</c:v>
                </c:pt>
                <c:pt idx="24">
                  <c:v>-1.043709510804465E-4</c:v>
                </c:pt>
                <c:pt idx="25">
                  <c:v>-1.6811839169677157E-4</c:v>
                </c:pt>
                <c:pt idx="26">
                  <c:v>-2.3537271295748108E-4</c:v>
                </c:pt>
                <c:pt idx="27">
                  <c:v>-2.9111699441140593E-4</c:v>
                </c:pt>
                <c:pt idx="28">
                  <c:v>-3.3032957173726986E-4</c:v>
                </c:pt>
                <c:pt idx="29">
                  <c:v>-3.551795638688931E-4</c:v>
                </c:pt>
                <c:pt idx="30">
                  <c:v>-3.6464892199805459E-4</c:v>
                </c:pt>
                <c:pt idx="31">
                  <c:v>-3.5647986705946919E-4</c:v>
                </c:pt>
                <c:pt idx="32">
                  <c:v>-3.3298636299254803E-4</c:v>
                </c:pt>
                <c:pt idx="33">
                  <c:v>-2.9591674778363017E-4</c:v>
                </c:pt>
                <c:pt idx="34">
                  <c:v>-2.4329526402065978E-4</c:v>
                </c:pt>
                <c:pt idx="35">
                  <c:v>-1.7916466999582208E-4</c:v>
                </c:pt>
                <c:pt idx="36">
                  <c:v>-1.1783730416214564E-4</c:v>
                </c:pt>
                <c:pt idx="37">
                  <c:v>-7.1736249349130908E-5</c:v>
                </c:pt>
                <c:pt idx="38">
                  <c:v>-4.196714272459334E-5</c:v>
                </c:pt>
                <c:pt idx="39">
                  <c:v>-2.3239386272074746E-5</c:v>
                </c:pt>
                <c:pt idx="40">
                  <c:v>-9.9621549872389653E-6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E-499D-AF30-49E3619C5882}"/>
            </c:ext>
          </c:extLst>
        </c:ser>
        <c:ser>
          <c:idx val="0"/>
          <c:order val="1"/>
          <c:marker>
            <c:symbol val="none"/>
          </c:marker>
          <c:val>
            <c:numRef>
              <c:f>Лист1!$O$1:$O$41</c:f>
              <c:numCache>
                <c:formatCode>General</c:formatCode>
                <c:ptCount val="41"/>
                <c:pt idx="0">
                  <c:v>-6.2287676320666809E-6</c:v>
                </c:pt>
                <c:pt idx="1">
                  <c:v>4.1717800178887147E-5</c:v>
                </c:pt>
                <c:pt idx="2">
                  <c:v>8.8640458141923506E-5</c:v>
                </c:pt>
                <c:pt idx="3">
                  <c:v>1.3338754985682953E-4</c:v>
                </c:pt>
                <c:pt idx="4">
                  <c:v>1.7486081540395238E-4</c:v>
                </c:pt>
                <c:pt idx="5">
                  <c:v>2.1204234672397666E-4</c:v>
                </c:pt>
                <c:pt idx="6">
                  <c:v>2.4401957086444629E-4</c:v>
                </c:pt>
                <c:pt idx="7">
                  <c:v>2.7000764791131748E-4</c:v>
                </c:pt>
                <c:pt idx="8">
                  <c:v>2.8936873387706857E-4</c:v>
                </c:pt>
                <c:pt idx="9">
                  <c:v>3.0162763576250742E-4</c:v>
                </c:pt>
                <c:pt idx="10">
                  <c:v>3.0648347455888153E-4</c:v>
                </c:pt>
                <c:pt idx="11">
                  <c:v>3.0381706993687862E-4</c:v>
                </c:pt>
                <c:pt idx="12">
                  <c:v>2.9369386537480505E-4</c:v>
                </c:pt>
                <c:pt idx="13">
                  <c:v>2.7636232193242787E-4</c:v>
                </c:pt>
                <c:pt idx="14">
                  <c:v>2.5224782009323755E-4</c:v>
                </c:pt>
                <c:pt idx="15">
                  <c:v>2.2194221934658634E-4</c:v>
                </c:pt>
                <c:pt idx="16">
                  <c:v>1.8618933175635325E-4</c:v>
                </c:pt>
                <c:pt idx="17">
                  <c:v>1.4586666604874508E-4</c:v>
                </c:pt>
                <c:pt idx="18">
                  <c:v>1.0196389028716079E-4</c:v>
                </c:pt>
                <c:pt idx="19">
                  <c:v>5.5558541740115088E-5</c:v>
                </c:pt>
                <c:pt idx="20">
                  <c:v>7.78958011232915E-6</c:v>
                </c:pt>
                <c:pt idx="21">
                  <c:v>-4.0170566759020808E-5</c:v>
                </c:pt>
                <c:pt idx="22">
                  <c:v>-8.7144778640399679E-5</c:v>
                </c:pt>
                <c:pt idx="23">
                  <c:v>-1.3198013380685396E-4</c:v>
                </c:pt>
                <c:pt idx="24">
                  <c:v>-1.7357620602562553E-4</c:v>
                </c:pt>
                <c:pt idx="25">
                  <c:v>-2.1091207310530328E-4</c:v>
                </c:pt>
                <c:pt idx="26">
                  <c:v>-2.4307137412034669E-4</c:v>
                </c:pt>
                <c:pt idx="27">
                  <c:v>-2.6926480031357704E-4</c:v>
                </c:pt>
                <c:pt idx="28">
                  <c:v>-2.8884946766630345E-4</c:v>
                </c:pt>
                <c:pt idx="29">
                  <c:v>-3.0134469566122475E-4</c:v>
                </c:pt>
                <c:pt idx="30">
                  <c:v>-3.0644380496862772E-4</c:v>
                </c:pt>
                <c:pt idx="31">
                  <c:v>-3.040216444968184E-4</c:v>
                </c:pt>
                <c:pt idx="32">
                  <c:v>-2.9413766306499839E-4</c:v>
                </c:pt>
                <c:pt idx="33">
                  <c:v>-2.7703445030831809E-4</c:v>
                </c:pt>
                <c:pt idx="34">
                  <c:v>-2.5313178262671959E-4</c:v>
                </c:pt>
                <c:pt idx="35">
                  <c:v>-2.230163203121102E-4</c:v>
                </c:pt>
                <c:pt idx="36">
                  <c:v>-1.8742720872465531E-4</c:v>
                </c:pt>
                <c:pt idx="37">
                  <c:v>-1.472379369188294E-4</c:v>
                </c:pt>
                <c:pt idx="38">
                  <c:v>-1.0343489897596428E-4</c:v>
                </c:pt>
                <c:pt idx="39">
                  <c:v>-5.7093184227857691E-5</c:v>
                </c:pt>
                <c:pt idx="40">
                  <c:v>-9.3501905693289248E-6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E-499D-AF30-49E3619C5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54368"/>
        <c:axId val="72555904"/>
      </c:lineChart>
      <c:catAx>
        <c:axId val="725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555904"/>
        <c:crosses val="autoZero"/>
        <c:auto val="1"/>
        <c:lblAlgn val="ctr"/>
        <c:lblOffset val="100"/>
        <c:noMultiLvlLbl val="0"/>
      </c:catAx>
      <c:valAx>
        <c:axId val="7255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54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Лист1!$O$44:$X$44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Лист1!$O$50:$X$50</c:f>
              <c:numCache>
                <c:formatCode>General</c:formatCode>
                <c:ptCount val="10"/>
                <c:pt idx="0">
                  <c:v>3.065636133245353E-4</c:v>
                </c:pt>
                <c:pt idx="1">
                  <c:v>-6.8657040166928015E-5</c:v>
                </c:pt>
                <c:pt idx="2">
                  <c:v>-9.488512577804567E-6</c:v>
                </c:pt>
                <c:pt idx="3">
                  <c:v>3.1456152497275388E-6</c:v>
                </c:pt>
                <c:pt idx="4">
                  <c:v>1.4269953573229559E-6</c:v>
                </c:pt>
                <c:pt idx="5">
                  <c:v>-7.6765128065766556E-7</c:v>
                </c:pt>
                <c:pt idx="6">
                  <c:v>-4.6034550016193507E-7</c:v>
                </c:pt>
                <c:pt idx="7">
                  <c:v>2.9777266309285638E-7</c:v>
                </c:pt>
                <c:pt idx="8">
                  <c:v>2.0369486486588378E-7</c:v>
                </c:pt>
                <c:pt idx="9">
                  <c:v>-1.4547428882159163E-7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4-4A34-A3E6-487111B2F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67040"/>
        <c:axId val="72577024"/>
      </c:lineChart>
      <c:catAx>
        <c:axId val="7256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577024"/>
        <c:crosses val="autoZero"/>
        <c:auto val="1"/>
        <c:lblAlgn val="ctr"/>
        <c:lblOffset val="100"/>
        <c:noMultiLvlLbl val="0"/>
      </c:catAx>
      <c:valAx>
        <c:axId val="7257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67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Лист1!$O$54:$X$54</c:f>
              <c:numCache>
                <c:formatCode>General</c:formatCode>
                <c:ptCount val="10"/>
                <c:pt idx="0">
                  <c:v>-2.0319424756283892E-2</c:v>
                </c:pt>
                <c:pt idx="1">
                  <c:v>4.096471857939616E-2</c:v>
                </c:pt>
                <c:pt idx="2">
                  <c:v>1.5722331747318821E-2</c:v>
                </c:pt>
                <c:pt idx="3">
                  <c:v>1.0215747560644027E-2</c:v>
                </c:pt>
                <c:pt idx="4">
                  <c:v>7.6607756509166356E-3</c:v>
                </c:pt>
                <c:pt idx="5">
                  <c:v>6.1562040936752882E-3</c:v>
                </c:pt>
                <c:pt idx="6">
                  <c:v>5.1562438558878836E-3</c:v>
                </c:pt>
                <c:pt idx="7">
                  <c:v>4.4404776386608525E-3</c:v>
                </c:pt>
                <c:pt idx="8">
                  <c:v>3.9015748423433375E-3</c:v>
                </c:pt>
                <c:pt idx="9">
                  <c:v>3.4806089979479084E-3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2-46BE-83BC-5418EABB5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0192"/>
        <c:axId val="72610176"/>
      </c:lineChart>
      <c:catAx>
        <c:axId val="7260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72610176"/>
        <c:crosses val="autoZero"/>
        <c:auto val="1"/>
        <c:lblAlgn val="ctr"/>
        <c:lblOffset val="100"/>
        <c:noMultiLvlLbl val="0"/>
      </c:catAx>
      <c:valAx>
        <c:axId val="7261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60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Лист1!$O$44:$X$44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Лист1!$O$48:$X$48</c:f>
              <c:numCache>
                <c:formatCode>General</c:formatCode>
                <c:ptCount val="10"/>
                <c:pt idx="0">
                  <c:v>9.0031631615710622E-2</c:v>
                </c:pt>
                <c:pt idx="1">
                  <c:v>-3.0010543871903536E-2</c:v>
                </c:pt>
                <c:pt idx="2">
                  <c:v>-1.8006326323142124E-2</c:v>
                </c:pt>
                <c:pt idx="3">
                  <c:v>1.2861661659387227E-2</c:v>
                </c:pt>
                <c:pt idx="4">
                  <c:v>1.0003514623967848E-2</c:v>
                </c:pt>
                <c:pt idx="5">
                  <c:v>-8.1846937832464085E-3</c:v>
                </c:pt>
                <c:pt idx="6">
                  <c:v>-6.9255101242854267E-3</c:v>
                </c:pt>
                <c:pt idx="7">
                  <c:v>6.0021087743806992E-3</c:v>
                </c:pt>
                <c:pt idx="8">
                  <c:v>5.2959783303359164E-3</c:v>
                </c:pt>
                <c:pt idx="9">
                  <c:v>-4.7385069271426569E-3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5-450A-81C1-75A98EECA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38240"/>
        <c:axId val="73348224"/>
      </c:lineChart>
      <c:catAx>
        <c:axId val="7333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348224"/>
        <c:crosses val="autoZero"/>
        <c:auto val="1"/>
        <c:lblAlgn val="ctr"/>
        <c:lblOffset val="100"/>
        <c:noMultiLvlLbl val="0"/>
      </c:catAx>
      <c:valAx>
        <c:axId val="7334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338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89</xdr:row>
      <xdr:rowOff>123825</xdr:rowOff>
    </xdr:from>
    <xdr:to>
      <xdr:col>18</xdr:col>
      <xdr:colOff>600075</xdr:colOff>
      <xdr:row>104</xdr:row>
      <xdr:rowOff>9525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390525</xdr:colOff>
      <xdr:row>60</xdr:row>
      <xdr:rowOff>57150</xdr:rowOff>
    </xdr:from>
    <xdr:ext cx="390525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0048875" y="11487150"/>
          <a:ext cx="3905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13</xdr:col>
      <xdr:colOff>9525</xdr:colOff>
      <xdr:row>103</xdr:row>
      <xdr:rowOff>180975</xdr:rowOff>
    </xdr:from>
    <xdr:to>
      <xdr:col>18</xdr:col>
      <xdr:colOff>609600</xdr:colOff>
      <xdr:row>118</xdr:row>
      <xdr:rowOff>66675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590550</xdr:colOff>
      <xdr:row>75</xdr:row>
      <xdr:rowOff>57150</xdr:rowOff>
    </xdr:from>
    <xdr:to>
      <xdr:col>26</xdr:col>
      <xdr:colOff>219075</xdr:colOff>
      <xdr:row>89</xdr:row>
      <xdr:rowOff>133350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20</xdr:col>
      <xdr:colOff>114300</xdr:colOff>
      <xdr:row>63</xdr:row>
      <xdr:rowOff>19049</xdr:rowOff>
    </xdr:from>
    <xdr:ext cx="1314847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5411450" y="12020549"/>
          <a:ext cx="13148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17</xdr:col>
      <xdr:colOff>123825</xdr:colOff>
      <xdr:row>4</xdr:row>
      <xdr:rowOff>66675</xdr:rowOff>
    </xdr:from>
    <xdr:to>
      <xdr:col>23</xdr:col>
      <xdr:colOff>142875</xdr:colOff>
      <xdr:row>18</xdr:row>
      <xdr:rowOff>142875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16</xdr:col>
      <xdr:colOff>0</xdr:colOff>
      <xdr:row>64</xdr:row>
      <xdr:rowOff>66675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2563475" y="1225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37</xdr:col>
      <xdr:colOff>276225</xdr:colOff>
      <xdr:row>21</xdr:row>
      <xdr:rowOff>104775</xdr:rowOff>
    </xdr:from>
    <xdr:to>
      <xdr:col>45</xdr:col>
      <xdr:colOff>209550</xdr:colOff>
      <xdr:row>35</xdr:row>
      <xdr:rowOff>180975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428625</xdr:colOff>
      <xdr:row>31</xdr:row>
      <xdr:rowOff>152400</xdr:rowOff>
    </xdr:from>
    <xdr:to>
      <xdr:col>53</xdr:col>
      <xdr:colOff>361950</xdr:colOff>
      <xdr:row>46</xdr:row>
      <xdr:rowOff>38100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419100</xdr:colOff>
      <xdr:row>60</xdr:row>
      <xdr:rowOff>47625</xdr:rowOff>
    </xdr:from>
    <xdr:to>
      <xdr:col>19</xdr:col>
      <xdr:colOff>209550</xdr:colOff>
      <xdr:row>74</xdr:row>
      <xdr:rowOff>123825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419100</xdr:colOff>
      <xdr:row>74</xdr:row>
      <xdr:rowOff>180975</xdr:rowOff>
    </xdr:from>
    <xdr:to>
      <xdr:col>19</xdr:col>
      <xdr:colOff>209550</xdr:colOff>
      <xdr:row>89</xdr:row>
      <xdr:rowOff>66675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828675</xdr:colOff>
      <xdr:row>47</xdr:row>
      <xdr:rowOff>47625</xdr:rowOff>
    </xdr:from>
    <xdr:to>
      <xdr:col>31</xdr:col>
      <xdr:colOff>285750</xdr:colOff>
      <xdr:row>61</xdr:row>
      <xdr:rowOff>123825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249009</xdr:colOff>
      <xdr:row>0</xdr:row>
      <xdr:rowOff>17688</xdr:rowOff>
    </xdr:from>
    <xdr:to>
      <xdr:col>64</xdr:col>
      <xdr:colOff>353786</xdr:colOff>
      <xdr:row>54</xdr:row>
      <xdr:rowOff>190499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600075</xdr:colOff>
      <xdr:row>51</xdr:row>
      <xdr:rowOff>9525</xdr:rowOff>
    </xdr:from>
    <xdr:to>
      <xdr:col>54</xdr:col>
      <xdr:colOff>85725</xdr:colOff>
      <xdr:row>73</xdr:row>
      <xdr:rowOff>142875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33</xdr:col>
      <xdr:colOff>200025</xdr:colOff>
      <xdr:row>60</xdr:row>
      <xdr:rowOff>114300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24917400" y="11544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38</xdr:col>
      <xdr:colOff>123826</xdr:colOff>
      <xdr:row>72</xdr:row>
      <xdr:rowOff>57150</xdr:rowOff>
    </xdr:from>
    <xdr:ext cx="119627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27889201" y="13773150"/>
          <a:ext cx="1196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36</xdr:col>
      <xdr:colOff>214313</xdr:colOff>
      <xdr:row>80</xdr:row>
      <xdr:rowOff>28575</xdr:rowOff>
    </xdr:from>
    <xdr:to>
      <xdr:col>43</xdr:col>
      <xdr:colOff>519113</xdr:colOff>
      <xdr:row>94</xdr:row>
      <xdr:rowOff>104775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41</xdr:col>
      <xdr:colOff>409575</xdr:colOff>
      <xdr:row>9</xdr:row>
      <xdr:rowOff>28575</xdr:rowOff>
    </xdr:from>
    <xdr:ext cx="814197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30003750" y="1743075"/>
          <a:ext cx="814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ru-RU" sz="1100"/>
            <a:t>ускорение</a:t>
          </a:r>
        </a:p>
      </xdr:txBody>
    </xdr:sp>
    <xdr:clientData/>
  </xdr:oneCellAnchor>
  <xdr:twoCellAnchor>
    <xdr:from>
      <xdr:col>44</xdr:col>
      <xdr:colOff>333375</xdr:colOff>
      <xdr:row>73</xdr:row>
      <xdr:rowOff>28575</xdr:rowOff>
    </xdr:from>
    <xdr:to>
      <xdr:col>54</xdr:col>
      <xdr:colOff>428625</xdr:colOff>
      <xdr:row>95</xdr:row>
      <xdr:rowOff>161925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0.175</cdr:x>
      <cdr:y>0.31944</cdr:y>
    </cdr:from>
    <cdr:to>
      <cdr:x>0.375</cdr:x>
      <cdr:y>0.45486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0100" y="876299"/>
          <a:ext cx="914400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100"/>
            <a:t>Тр=8с</a:t>
          </a:r>
        </a:p>
      </cdr:txBody>
    </cdr:sp>
  </cdr:relSizeAnchor>
  <cdr:relSizeAnchor xmlns:cdr="http://schemas.openxmlformats.org/drawingml/2006/chartDrawing">
    <cdr:from>
      <cdr:x>0.10833</cdr:x>
      <cdr:y>0.05556</cdr:y>
    </cdr:from>
    <cdr:to>
      <cdr:x>0.4</cdr:x>
      <cdr:y>0.43056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5300" y="152400"/>
          <a:ext cx="1333499" cy="10287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100"/>
            <a:t>Ускорение ,рад/с2</a:t>
          </a:r>
        </a:p>
      </cdr:txBody>
    </cdr:sp>
  </cdr:relSizeAnchor>
  <cdr:relSizeAnchor xmlns:cdr="http://schemas.openxmlformats.org/drawingml/2006/chartDrawing">
    <cdr:from>
      <cdr:x>0.6</cdr:x>
      <cdr:y>0.66667</cdr:y>
    </cdr:from>
    <cdr:to>
      <cdr:x>0.8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743200" y="2057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100"/>
            <a:t>Время,с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0.12154</cdr:x>
      <cdr:y>0.06388</cdr:y>
    </cdr:from>
    <cdr:to>
      <cdr:x>0.26923</cdr:x>
      <cdr:y>0.3326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2475" y="276225"/>
          <a:ext cx="91440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100"/>
            <a:t>Ускорение рад/с2</a:t>
          </a:r>
        </a:p>
      </cdr:txBody>
    </cdr:sp>
  </cdr:relSizeAnchor>
  <cdr:relSizeAnchor xmlns:cdr="http://schemas.openxmlformats.org/drawingml/2006/chartDrawing">
    <cdr:from>
      <cdr:x>0.61385</cdr:x>
      <cdr:y>0.62555</cdr:y>
    </cdr:from>
    <cdr:to>
      <cdr:x>0.84769</cdr:x>
      <cdr:y>0.93172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00475" y="2705100"/>
          <a:ext cx="1447799" cy="1323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100"/>
            <a:t>Время,с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0.12154</cdr:x>
      <cdr:y>0.06388</cdr:y>
    </cdr:from>
    <cdr:to>
      <cdr:x>0.26923</cdr:x>
      <cdr:y>0.3326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2475" y="276225"/>
          <a:ext cx="91440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100"/>
            <a:t>Ускорение рад/с2</a:t>
          </a:r>
        </a:p>
      </cdr:txBody>
    </cdr:sp>
  </cdr:relSizeAnchor>
  <cdr:relSizeAnchor xmlns:cdr="http://schemas.openxmlformats.org/drawingml/2006/chartDrawing">
    <cdr:from>
      <cdr:x>0.61385</cdr:x>
      <cdr:y>0.62555</cdr:y>
    </cdr:from>
    <cdr:to>
      <cdr:x>0.84769</cdr:x>
      <cdr:y>0.93172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00475" y="2705100"/>
          <a:ext cx="1447799" cy="1323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100"/>
            <a:t>Время,с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28</xdr:row>
      <xdr:rowOff>9525</xdr:rowOff>
    </xdr:from>
    <xdr:to>
      <xdr:col>17</xdr:col>
      <xdr:colOff>133350</xdr:colOff>
      <xdr:row>42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18</xdr:row>
      <xdr:rowOff>142875</xdr:rowOff>
    </xdr:from>
    <xdr:to>
      <xdr:col>15</xdr:col>
      <xdr:colOff>266700</xdr:colOff>
      <xdr:row>33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47</xdr:row>
      <xdr:rowOff>85725</xdr:rowOff>
    </xdr:from>
    <xdr:to>
      <xdr:col>15</xdr:col>
      <xdr:colOff>228600</xdr:colOff>
      <xdr:row>61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33</xdr:row>
      <xdr:rowOff>47625</xdr:rowOff>
    </xdr:from>
    <xdr:to>
      <xdr:col>15</xdr:col>
      <xdr:colOff>266700</xdr:colOff>
      <xdr:row>47</xdr:row>
      <xdr:rowOff>123825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104775</xdr:colOff>
      <xdr:row>3</xdr:row>
      <xdr:rowOff>19050</xdr:rowOff>
    </xdr:from>
    <xdr:to>
      <xdr:col>14</xdr:col>
      <xdr:colOff>409575</xdr:colOff>
      <xdr:row>17</xdr:row>
      <xdr:rowOff>95250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304800</xdr:colOff>
      <xdr:row>0</xdr:row>
      <xdr:rowOff>0</xdr:rowOff>
    </xdr:from>
    <xdr:to>
      <xdr:col>39</xdr:col>
      <xdr:colOff>0</xdr:colOff>
      <xdr:row>14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238125</xdr:colOff>
      <xdr:row>14</xdr:row>
      <xdr:rowOff>95250</xdr:rowOff>
    </xdr:from>
    <xdr:to>
      <xdr:col>38</xdr:col>
      <xdr:colOff>542925</xdr:colOff>
      <xdr:row>28</xdr:row>
      <xdr:rowOff>171450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47625</xdr:colOff>
      <xdr:row>28</xdr:row>
      <xdr:rowOff>104775</xdr:rowOff>
    </xdr:from>
    <xdr:to>
      <xdr:col>38</xdr:col>
      <xdr:colOff>352425</xdr:colOff>
      <xdr:row>42</xdr:row>
      <xdr:rowOff>180975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152400</xdr:colOff>
      <xdr:row>43</xdr:row>
      <xdr:rowOff>152400</xdr:rowOff>
    </xdr:from>
    <xdr:to>
      <xdr:col>40</xdr:col>
      <xdr:colOff>457200</xdr:colOff>
      <xdr:row>58</xdr:row>
      <xdr:rowOff>38100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200025</xdr:colOff>
      <xdr:row>29</xdr:row>
      <xdr:rowOff>66675</xdr:rowOff>
    </xdr:from>
    <xdr:to>
      <xdr:col>38</xdr:col>
      <xdr:colOff>504825</xdr:colOff>
      <xdr:row>43</xdr:row>
      <xdr:rowOff>142875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0.58542</cdr:x>
      <cdr:y>0.14236</cdr:y>
    </cdr:from>
    <cdr:to>
      <cdr:x>0.78542</cdr:x>
      <cdr:y>0.47569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76525" y="3905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0.16667</cdr:x>
      <cdr:y>0.06597</cdr:y>
    </cdr:from>
    <cdr:to>
      <cdr:x>0.36667</cdr:x>
      <cdr:y>0.4375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2000" y="180975"/>
          <a:ext cx="914400" cy="1019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100"/>
            <a:t>Угол рамы, радиан</a:t>
          </a:r>
        </a:p>
      </cdr:txBody>
    </cdr:sp>
  </cdr:relSizeAnchor>
  <cdr:relSizeAnchor xmlns:cdr="http://schemas.openxmlformats.org/drawingml/2006/chartDrawing">
    <cdr:from>
      <cdr:x>0.50417</cdr:x>
      <cdr:y>0.36458</cdr:y>
    </cdr:from>
    <cdr:to>
      <cdr:x>0.70417</cdr:x>
      <cdr:y>0.76736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305050" y="1000125"/>
          <a:ext cx="914400" cy="1104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100"/>
            <a:t>Время,с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0.14583</cdr:x>
      <cdr:y>0.04861</cdr:y>
    </cdr:from>
    <cdr:to>
      <cdr:x>0.34583</cdr:x>
      <cdr:y>0.45139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6750" y="133350"/>
          <a:ext cx="914400" cy="1104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100"/>
            <a:t>Скорость рамы, рад/с</a:t>
          </a:r>
        </a:p>
      </cdr:txBody>
    </cdr:sp>
  </cdr:relSizeAnchor>
  <cdr:relSizeAnchor xmlns:cdr="http://schemas.openxmlformats.org/drawingml/2006/chartDrawing">
    <cdr:from>
      <cdr:x>0.59583</cdr:x>
      <cdr:y>0.66667</cdr:y>
    </cdr:from>
    <cdr:to>
      <cdr:x>0.79583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724150" y="18383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100"/>
            <a:t>Время,с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0.14167</cdr:x>
      <cdr:y>0.10069</cdr:y>
    </cdr:from>
    <cdr:to>
      <cdr:x>0.34167</cdr:x>
      <cdr:y>0.43403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7700" y="2762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100"/>
            <a:t>Ускорение рамы, рад/с2</a:t>
          </a:r>
        </a:p>
      </cdr:txBody>
    </cdr:sp>
  </cdr:relSizeAnchor>
  <cdr:relSizeAnchor xmlns:cdr="http://schemas.openxmlformats.org/drawingml/2006/chartDrawing">
    <cdr:from>
      <cdr:x>0.60208</cdr:x>
      <cdr:y>0.64583</cdr:y>
    </cdr:from>
    <cdr:to>
      <cdr:x>0.80208</cdr:x>
      <cdr:y>0.84375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752725" y="1771649"/>
          <a:ext cx="914400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100"/>
            <a:t>Время,с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0.14167</cdr:x>
      <cdr:y>0.10069</cdr:y>
    </cdr:from>
    <cdr:to>
      <cdr:x>0.34167</cdr:x>
      <cdr:y>0.43403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7700" y="2762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100"/>
            <a:t>Ускорение рамы, рад/с2</a:t>
          </a:r>
        </a:p>
      </cdr:txBody>
    </cdr:sp>
  </cdr:relSizeAnchor>
  <cdr:relSizeAnchor xmlns:cdr="http://schemas.openxmlformats.org/drawingml/2006/chartDrawing">
    <cdr:from>
      <cdr:x>0.60208</cdr:x>
      <cdr:y>0.64583</cdr:y>
    </cdr:from>
    <cdr:to>
      <cdr:x>0.80208</cdr:x>
      <cdr:y>0.84375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752725" y="1771649"/>
          <a:ext cx="914400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100"/>
            <a:t>Время,с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0.14167</cdr:x>
      <cdr:y>0.10069</cdr:y>
    </cdr:from>
    <cdr:to>
      <cdr:x>0.34167</cdr:x>
      <cdr:y>0.43403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7700" y="2762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100"/>
            <a:t>Ускорение рамы, рад/с2</a:t>
          </a:r>
        </a:p>
      </cdr:txBody>
    </cdr:sp>
  </cdr:relSizeAnchor>
  <cdr:relSizeAnchor xmlns:cdr="http://schemas.openxmlformats.org/drawingml/2006/chartDrawing">
    <cdr:from>
      <cdr:x>0.60208</cdr:x>
      <cdr:y>0.64583</cdr:y>
    </cdr:from>
    <cdr:to>
      <cdr:x>0.80208</cdr:x>
      <cdr:y>0.84375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752725" y="1771649"/>
          <a:ext cx="914400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100"/>
            <a:t>Время,с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0.1375</cdr:x>
      <cdr:y>0.09375</cdr:y>
    </cdr:from>
    <cdr:to>
      <cdr:x>0.6</cdr:x>
      <cdr:y>0.48264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8650" y="257175"/>
          <a:ext cx="2114550" cy="1066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100"/>
            <a:t>скорость</a:t>
          </a:r>
          <a:r>
            <a:rPr lang="ru-RU" sz="1100" baseline="0"/>
            <a:t> с гироскопа, рад/с</a:t>
          </a:r>
          <a:endParaRPr lang="ru-R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0.125</cdr:x>
      <cdr:y>0.06944</cdr:y>
    </cdr:from>
    <cdr:to>
      <cdr:x>0.775</cdr:x>
      <cdr:y>0.47917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1500" y="190500"/>
          <a:ext cx="2971800" cy="11239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100"/>
            <a:t>угол интеграл от скорости</a:t>
          </a:r>
        </a:p>
        <a:p xmlns:a="http://schemas.openxmlformats.org/drawingml/2006/main">
          <a:r>
            <a:rPr lang="ru-RU" sz="1100"/>
            <a:t>с гироскопа,рад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0.14583</cdr:x>
      <cdr:y>0.03125</cdr:y>
    </cdr:from>
    <cdr:to>
      <cdr:x>0.4875</cdr:x>
      <cdr:y>0.56597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6750" y="85726"/>
          <a:ext cx="1562100" cy="14668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100"/>
            <a:t>угол от момента, рад</a:t>
          </a:r>
        </a:p>
        <a:p xmlns:a="http://schemas.openxmlformats.org/drawingml/2006/main">
          <a:endParaRPr lang="ru-RU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0.14435</cdr:x>
      <cdr:y>0.05903</cdr:y>
    </cdr:from>
    <cdr:to>
      <cdr:x>0.34519</cdr:x>
      <cdr:y>0.44444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7225" y="161925"/>
          <a:ext cx="914400" cy="1057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100"/>
            <a:t>Момент, Нм</a:t>
          </a:r>
        </a:p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0.71548</cdr:x>
      <cdr:y>0.36458</cdr:y>
    </cdr:from>
    <cdr:to>
      <cdr:x>0.91632</cdr:x>
      <cdr:y>0.76042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257550" y="1000125"/>
          <a:ext cx="914400" cy="1085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100"/>
            <a:t>Время, с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0.38958</cdr:x>
      <cdr:y>0.13542</cdr:y>
    </cdr:from>
    <cdr:to>
      <cdr:x>0.58958</cdr:x>
      <cdr:y>0.46875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81175" y="3714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100"/>
            <a:t>скорость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0.55417</cdr:x>
      <cdr:y>0.13194</cdr:y>
    </cdr:from>
    <cdr:to>
      <cdr:x>0.75417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33650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100"/>
            <a:t>Угол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0.20208</cdr:x>
      <cdr:y>0.13889</cdr:y>
    </cdr:from>
    <cdr:to>
      <cdr:x>0.40208</cdr:x>
      <cdr:y>0.47222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3925" y="381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100"/>
            <a:t>Угол рамы,радиан</a:t>
          </a:r>
        </a:p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0.66458</cdr:x>
      <cdr:y>0.76736</cdr:y>
    </cdr:from>
    <cdr:to>
      <cdr:x>0.94583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38475" y="2105024"/>
          <a:ext cx="1285875" cy="638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100"/>
            <a:t>Номер гармоники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0.19375</cdr:x>
      <cdr:y>0.13194</cdr:y>
    </cdr:from>
    <cdr:to>
      <cdr:x>0.39375</cdr:x>
      <cdr:y>0.46528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85825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100"/>
            <a:t>Входной момент, Нм</a:t>
          </a:r>
        </a:p>
      </cdr:txBody>
    </cdr:sp>
  </cdr:relSizeAnchor>
  <cdr:relSizeAnchor xmlns:cdr="http://schemas.openxmlformats.org/drawingml/2006/chartDrawing">
    <cdr:from>
      <cdr:x>0.58958</cdr:x>
      <cdr:y>0.79167</cdr:y>
    </cdr:from>
    <cdr:to>
      <cdr:x>0.78958</cdr:x>
      <cdr:y>0.88194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695575" y="2171700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100"/>
            <a:t>Номер гармоники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2"/>
  <sheetViews>
    <sheetView tabSelected="1" topLeftCell="AD40" zoomScale="70" zoomScaleNormal="70" workbookViewId="0">
      <selection activeCell="AF1" sqref="AF1:AF41"/>
    </sheetView>
  </sheetViews>
  <sheetFormatPr defaultRowHeight="15" x14ac:dyDescent="0.25"/>
  <cols>
    <col min="1" max="1" width="12" bestFit="1" customWidth="1"/>
    <col min="2" max="4" width="12.7109375" bestFit="1" customWidth="1"/>
    <col min="5" max="5" width="11" bestFit="1" customWidth="1"/>
    <col min="6" max="6" width="12.5703125" customWidth="1"/>
    <col min="7" max="7" width="12.85546875" bestFit="1" customWidth="1"/>
    <col min="8" max="8" width="12" bestFit="1" customWidth="1"/>
    <col min="9" max="9" width="12.85546875" bestFit="1" customWidth="1"/>
    <col min="10" max="10" width="12.7109375" bestFit="1" customWidth="1"/>
    <col min="11" max="11" width="12" bestFit="1" customWidth="1"/>
    <col min="15" max="15" width="12.140625" bestFit="1" customWidth="1"/>
    <col min="16" max="16" width="12.7109375" bestFit="1" customWidth="1"/>
    <col min="17" max="17" width="12.85546875" bestFit="1" customWidth="1"/>
    <col min="18" max="18" width="12.7109375" bestFit="1" customWidth="1"/>
    <col min="19" max="19" width="12.140625" bestFit="1" customWidth="1"/>
    <col min="20" max="20" width="12.85546875" bestFit="1" customWidth="1"/>
    <col min="21" max="21" width="12.7109375" bestFit="1" customWidth="1"/>
    <col min="22" max="23" width="12" bestFit="1" customWidth="1"/>
    <col min="24" max="24" width="12.7109375" bestFit="1" customWidth="1"/>
  </cols>
  <sheetData>
    <row r="1" spans="1:35" x14ac:dyDescent="0.25">
      <c r="A1">
        <v>0</v>
      </c>
      <c r="B1" s="1">
        <v>0</v>
      </c>
      <c r="C1">
        <v>0</v>
      </c>
      <c r="D1">
        <f>C1/10</f>
        <v>0</v>
      </c>
      <c r="E1">
        <f t="shared" ref="E1:E41" si="0">4*a*COS(PI()/4)*SIN(ом1*N1)/PI()</f>
        <v>0</v>
      </c>
      <c r="F1">
        <f t="shared" ref="F1:F41" si="1">(4*a/3)*COS(3*PI()/4)*SIN(ом3*N1)/PI()</f>
        <v>0</v>
      </c>
      <c r="G1">
        <f t="shared" ref="G1:G41" si="2">(4*a/5)*COS(5*PI()/4)*SIN(ом5*N1)/PI()</f>
        <v>0</v>
      </c>
      <c r="H1">
        <f t="shared" ref="H1:H41" si="3">(4*a/7)*COS(7*PI()/4)*SIN(ом7*N1)/PI()</f>
        <v>0</v>
      </c>
      <c r="I1">
        <f t="shared" ref="I1:I41" si="4">(4*a/9)*COS(9*PI()/4)*SIN(ом9*N1)/PI()</f>
        <v>0</v>
      </c>
      <c r="J1">
        <f t="shared" ref="J1:J41" si="5">(4*a/11)*COS(11*PI()/4)*SIN(ом11*N1)/PI()</f>
        <v>0</v>
      </c>
      <c r="K1">
        <v>0</v>
      </c>
      <c r="L1">
        <v>0</v>
      </c>
      <c r="M1">
        <f>K1*(-1)</f>
        <v>0</v>
      </c>
      <c r="N1" s="3">
        <v>0</v>
      </c>
      <c r="O1">
        <f>вых1*SIN(ом1*N1+фи1)</f>
        <v>-6.2287676320666809E-6</v>
      </c>
      <c r="P1">
        <f t="shared" ref="P1:P41" si="6">вых2*SIN(ом3*N1+фи3)</f>
        <v>-2.8117297771605145E-6</v>
      </c>
      <c r="Q1">
        <f t="shared" ref="Q1:Q41" si="7">вых5*SIN(ом5*N1+фи5)</f>
        <v>-1.4917539653924126E-7</v>
      </c>
      <c r="R1">
        <f t="shared" ref="R1:R41" si="8">вых7*SIN(ом7*N1+фи7)</f>
        <v>3.2134252377536358E-8</v>
      </c>
      <c r="S1">
        <f t="shared" ref="S1:S41" si="9">вых9*SIN(ом9*N1+фи9)</f>
        <v>1.0931784360132823E-8</v>
      </c>
      <c r="T1">
        <f t="shared" ref="T1:T41" si="10">вых11*SIN(ом11*N1+фи11)</f>
        <v>-4.7257881060462981E-9</v>
      </c>
      <c r="U1">
        <f t="shared" ref="U1:U41" si="11">вых13*SIN(ом13*O1+фи13)</f>
        <v>-2.3166115882432303E-9</v>
      </c>
      <c r="V1">
        <f t="shared" ref="V1:V41" si="12">вых15*SIN(ом15*P1+фи15)</f>
        <v>1.3030336619928425E-9</v>
      </c>
      <c r="W1">
        <f t="shared" ref="W1:W41" si="13">вых17*SIN(ом17*Q1+фи17)</f>
        <v>7.9393840333554601E-10</v>
      </c>
      <c r="X1">
        <f t="shared" ref="X1:X41" si="14">вых19*SIN(ом19*R1+фи19)</f>
        <v>-5.0647398921450402E-10</v>
      </c>
      <c r="Y1">
        <f>SUM(O1:X1)</f>
        <v>-9.152058670646942E-6</v>
      </c>
      <c r="Z1">
        <v>2E-3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</row>
    <row r="2" spans="1:35" x14ac:dyDescent="0.25">
      <c r="A2">
        <v>0.05</v>
      </c>
      <c r="B2" s="1">
        <f>A2*PI()</f>
        <v>0.15707963267948966</v>
      </c>
      <c r="C2">
        <v>0</v>
      </c>
      <c r="D2">
        <f t="shared" ref="D2:D41" si="15">C2/10</f>
        <v>0</v>
      </c>
      <c r="E2">
        <f t="shared" si="0"/>
        <v>1.4061406921298605E-2</v>
      </c>
      <c r="F2">
        <f t="shared" si="1"/>
        <v>-1.3604071515981484E-2</v>
      </c>
      <c r="G2">
        <f t="shared" si="2"/>
        <v>-1.2716174712630382E-2</v>
      </c>
      <c r="H2">
        <f t="shared" si="3"/>
        <v>1.1449398521494888E-2</v>
      </c>
      <c r="I2">
        <f t="shared" si="4"/>
        <v>9.8767425576647035E-3</v>
      </c>
      <c r="J2">
        <f t="shared" si="5"/>
        <v>-8.0874811650939772E-3</v>
      </c>
      <c r="K2">
        <v>9.7982060675235426E-4</v>
      </c>
      <c r="L2">
        <f>SUM(E2:J2)</f>
        <v>9.7982060675235426E-4</v>
      </c>
      <c r="M2">
        <f t="shared" ref="M2:M42" si="16">K2*(-1)</f>
        <v>-9.7982060675235426E-4</v>
      </c>
      <c r="N2" s="3">
        <v>0.10249999999999999</v>
      </c>
      <c r="O2">
        <f t="shared" ref="O2:O41" si="17">вых1*SIN(ом1*N2+фи1)</f>
        <v>4.1717800178887147E-5</v>
      </c>
      <c r="P2">
        <f t="shared" si="6"/>
        <v>-3.3603038097435847E-5</v>
      </c>
      <c r="Q2">
        <f t="shared" si="7"/>
        <v>-6.805632966343643E-6</v>
      </c>
      <c r="R2">
        <f t="shared" si="8"/>
        <v>2.8147073496255324E-6</v>
      </c>
      <c r="S2">
        <f t="shared" si="9"/>
        <v>1.4106049028156937E-6</v>
      </c>
      <c r="T2">
        <f t="shared" si="10"/>
        <v>-7.57793030871316E-7</v>
      </c>
      <c r="U2">
        <f t="shared" si="11"/>
        <v>-2.755616725639092E-9</v>
      </c>
      <c r="V2">
        <f t="shared" si="12"/>
        <v>1.0926111821389566E-9</v>
      </c>
      <c r="W2">
        <f t="shared" si="13"/>
        <v>7.586720587809737E-10</v>
      </c>
      <c r="X2">
        <f t="shared" si="14"/>
        <v>-5.1824124415710009E-10</v>
      </c>
      <c r="Y2">
        <f t="shared" ref="Y2:Y41" si="18">SUM(O2:X2)</f>
        <v>4.7752257619486907E-6</v>
      </c>
      <c r="Z2">
        <f t="shared" ref="Z2:Z41" si="19">(Y2-Y1)/0.1025</f>
        <v>1.3587594568385984E-4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>
        <v>0.1</v>
      </c>
      <c r="B3" s="1">
        <f t="shared" ref="B3:B42" si="20">A3*PI()</f>
        <v>0.31415926535897931</v>
      </c>
      <c r="C3">
        <v>0</v>
      </c>
      <c r="D3">
        <f t="shared" si="15"/>
        <v>0</v>
      </c>
      <c r="E3">
        <f t="shared" si="0"/>
        <v>2.7777694661802559E-2</v>
      </c>
      <c r="F3">
        <f t="shared" si="1"/>
        <v>-2.4252061729060564E-2</v>
      </c>
      <c r="G3">
        <f t="shared" si="2"/>
        <v>-1.8006267948643104E-2</v>
      </c>
      <c r="H3">
        <f t="shared" si="3"/>
        <v>1.0432186633593642E-2</v>
      </c>
      <c r="I3">
        <f t="shared" si="4"/>
        <v>3.1348293328643056E-3</v>
      </c>
      <c r="J3">
        <f t="shared" si="5"/>
        <v>2.4855640828657039E-3</v>
      </c>
      <c r="K3">
        <v>1.5719450334225429E-3</v>
      </c>
      <c r="L3">
        <f t="shared" ref="L3:L41" si="21">SUM(E3:J3)</f>
        <v>1.5719450334225429E-3</v>
      </c>
      <c r="M3">
        <f t="shared" si="16"/>
        <v>-1.5719450334225429E-3</v>
      </c>
      <c r="N3" s="3">
        <v>0.20499999999999999</v>
      </c>
      <c r="O3">
        <f t="shared" si="17"/>
        <v>8.8640458141923506E-5</v>
      </c>
      <c r="P3">
        <f t="shared" si="6"/>
        <v>-5.7092612335833204E-5</v>
      </c>
      <c r="Q3">
        <f t="shared" si="7"/>
        <v>-9.4876889531134218E-6</v>
      </c>
      <c r="R3">
        <f t="shared" si="8"/>
        <v>2.532502862411915E-6</v>
      </c>
      <c r="S3">
        <f t="shared" si="9"/>
        <v>4.3678724857114506E-7</v>
      </c>
      <c r="T3">
        <f t="shared" si="10"/>
        <v>2.3762192737733903E-7</v>
      </c>
      <c r="U3">
        <f t="shared" si="11"/>
        <v>-3.1852443849242034E-9</v>
      </c>
      <c r="V3">
        <f t="shared" si="12"/>
        <v>9.3208711868558997E-10</v>
      </c>
      <c r="W3">
        <f t="shared" si="13"/>
        <v>7.4446234547127368E-10</v>
      </c>
      <c r="X3">
        <f t="shared" si="14"/>
        <v>-5.1704782655239572E-10</v>
      </c>
      <c r="Y3">
        <f t="shared" si="18"/>
        <v>2.5265043148589962E-5</v>
      </c>
      <c r="Z3">
        <f t="shared" si="19"/>
        <v>1.9990065743064658E-4</v>
      </c>
      <c r="AA3">
        <f t="shared" ref="AA3:AA41" si="22">(Z3-Z2)/0.1025</f>
        <v>6.2463133411499257E-4</v>
      </c>
      <c r="AB3">
        <v>-1.3086860458115929E-3</v>
      </c>
      <c r="AC3">
        <v>-1.217542187646519E-3</v>
      </c>
      <c r="AD3">
        <v>-6.2446089067934611E-4</v>
      </c>
      <c r="AE3">
        <v>-3.9334553760833672E-4</v>
      </c>
      <c r="AF3">
        <v>-2.9486020729327448E-4</v>
      </c>
      <c r="AG3">
        <v>-1.2497102866296107E-3</v>
      </c>
      <c r="AH3">
        <v>-1.1538707471907552E-3</v>
      </c>
      <c r="AI3">
        <v>-8.576863244777953E-4</v>
      </c>
    </row>
    <row r="4" spans="1:35" x14ac:dyDescent="0.25">
      <c r="A4">
        <v>0.15</v>
      </c>
      <c r="B4" s="1">
        <f t="shared" si="20"/>
        <v>0.47123889803846897</v>
      </c>
      <c r="C4">
        <v>0</v>
      </c>
      <c r="D4">
        <f t="shared" si="15"/>
        <v>0</v>
      </c>
      <c r="E4">
        <f t="shared" si="0"/>
        <v>4.0812214547944467E-2</v>
      </c>
      <c r="F4">
        <f t="shared" si="1"/>
        <v>-2.9630227672994097E-2</v>
      </c>
      <c r="G4">
        <f t="shared" si="2"/>
        <v>-1.2780933715448525E-2</v>
      </c>
      <c r="H4">
        <f t="shared" si="3"/>
        <v>-1.9440504672880803E-3</v>
      </c>
      <c r="I4">
        <f t="shared" si="4"/>
        <v>-8.8817632019903749E-3</v>
      </c>
      <c r="J4">
        <f t="shared" si="5"/>
        <v>7.3235809242258136E-3</v>
      </c>
      <c r="K4">
        <v>-5.1011795855507962E-3</v>
      </c>
      <c r="L4">
        <f t="shared" si="21"/>
        <v>-5.1011795855507962E-3</v>
      </c>
      <c r="M4">
        <f t="shared" si="16"/>
        <v>5.1011795855507962E-3</v>
      </c>
      <c r="N4" s="3">
        <v>0.3075</v>
      </c>
      <c r="O4">
        <f t="shared" si="17"/>
        <v>1.3338754985682953E-4</v>
      </c>
      <c r="P4">
        <f t="shared" si="6"/>
        <v>-6.8176312078382212E-5</v>
      </c>
      <c r="Q4">
        <f t="shared" si="7"/>
        <v>-6.629057368121186E-6</v>
      </c>
      <c r="R4">
        <f t="shared" si="8"/>
        <v>-5.0720250898332455E-7</v>
      </c>
      <c r="S4">
        <f t="shared" si="9"/>
        <v>-1.2719707862486554E-6</v>
      </c>
      <c r="T4">
        <f t="shared" si="10"/>
        <v>6.8476355285044545E-7</v>
      </c>
      <c r="U4">
        <f t="shared" si="11"/>
        <v>-3.5949498042243289E-9</v>
      </c>
      <c r="V4">
        <f t="shared" si="12"/>
        <v>8.5634275741302743E-10</v>
      </c>
      <c r="W4">
        <f t="shared" si="13"/>
        <v>7.5960756806758373E-10</v>
      </c>
      <c r="X4">
        <f t="shared" si="14"/>
        <v>-5.0419318147915454E-10</v>
      </c>
      <c r="Y4">
        <f t="shared" si="18"/>
        <v>5.7485287475284371E-5</v>
      </c>
      <c r="Z4">
        <f t="shared" si="19"/>
        <v>3.1434384708970157E-4</v>
      </c>
      <c r="AA4">
        <f t="shared" si="22"/>
        <v>1.1165189235029756E-3</v>
      </c>
      <c r="AB4">
        <v>-1.2205807463148931E-3</v>
      </c>
      <c r="AC4">
        <v>-1.2138027574215794E-3</v>
      </c>
      <c r="AD4">
        <v>-7.1260586217424524E-4</v>
      </c>
      <c r="AE4">
        <v>-4.959412236597426E-4</v>
      </c>
      <c r="AF4">
        <v>-4.0151996362295473E-4</v>
      </c>
      <c r="AG4">
        <v>-1.1335002427206729E-3</v>
      </c>
      <c r="AH4">
        <v>-1.0175229711444514E-3</v>
      </c>
      <c r="AI4">
        <v>-7.0304685751257747E-4</v>
      </c>
    </row>
    <row r="5" spans="1:35" x14ac:dyDescent="0.25">
      <c r="A5">
        <v>0.2</v>
      </c>
      <c r="B5" s="1">
        <f t="shared" si="20"/>
        <v>0.62831853071795862</v>
      </c>
      <c r="C5">
        <v>0</v>
      </c>
      <c r="D5">
        <f t="shared" si="15"/>
        <v>0</v>
      </c>
      <c r="E5">
        <f t="shared" si="0"/>
        <v>5.2845051022886058E-2</v>
      </c>
      <c r="F5">
        <f t="shared" si="1"/>
        <v>-2.8569926873939468E-2</v>
      </c>
      <c r="G5">
        <f t="shared" si="2"/>
        <v>-9.169958601403823E-5</v>
      </c>
      <c r="H5">
        <f t="shared" si="3"/>
        <v>-1.2203519622116969E-2</v>
      </c>
      <c r="I5">
        <f t="shared" si="4"/>
        <v>-5.9538571297918673E-3</v>
      </c>
      <c r="J5">
        <f t="shared" si="5"/>
        <v>-4.7363550685414731E-3</v>
      </c>
      <c r="K5">
        <v>1.2896927424822444E-3</v>
      </c>
      <c r="L5">
        <f t="shared" si="21"/>
        <v>1.2896927424822444E-3</v>
      </c>
      <c r="M5">
        <f t="shared" si="16"/>
        <v>-1.2896927424822444E-3</v>
      </c>
      <c r="N5" s="3">
        <v>0.41</v>
      </c>
      <c r="O5">
        <f t="shared" si="17"/>
        <v>1.7486081540395238E-4</v>
      </c>
      <c r="P5">
        <f t="shared" si="6"/>
        <v>-6.4445717350412548E-5</v>
      </c>
      <c r="Q5">
        <f t="shared" si="7"/>
        <v>1.0085793554666284E-7</v>
      </c>
      <c r="R5">
        <f t="shared" si="8"/>
        <v>-2.9946434041012725E-6</v>
      </c>
      <c r="S5">
        <f t="shared" si="9"/>
        <v>-8.4050449724888755E-7</v>
      </c>
      <c r="T5">
        <f t="shared" si="10"/>
        <v>-4.4807356954827939E-7</v>
      </c>
      <c r="U5">
        <f t="shared" si="11"/>
        <v>-3.9746774587676089E-9</v>
      </c>
      <c r="V5">
        <f t="shared" si="12"/>
        <v>8.8183709528482818E-10</v>
      </c>
      <c r="W5">
        <f t="shared" si="13"/>
        <v>7.9526309571193319E-10</v>
      </c>
      <c r="X5">
        <f t="shared" si="14"/>
        <v>-4.9367401108021649E-10</v>
      </c>
      <c r="Y5">
        <f t="shared" si="18"/>
        <v>1.062299432669092E-4</v>
      </c>
      <c r="Z5">
        <f t="shared" si="19"/>
        <v>4.7555761747926671E-4</v>
      </c>
      <c r="AA5">
        <f t="shared" si="22"/>
        <v>1.5728172720933184E-3</v>
      </c>
      <c r="AB5">
        <v>-1.0203377557254885E-3</v>
      </c>
      <c r="AC5">
        <v>-1.0867844143796661E-3</v>
      </c>
      <c r="AD5">
        <v>-6.7577170050391814E-4</v>
      </c>
      <c r="AE5">
        <v>-4.7497464908158597E-4</v>
      </c>
      <c r="AF5">
        <v>-3.8533223888226705E-4</v>
      </c>
      <c r="AG5">
        <v>-9.1193231148131314E-4</v>
      </c>
      <c r="AH5">
        <v>-7.8291601822686613E-4</v>
      </c>
      <c r="AI5">
        <v>-4.6610705075427101E-4</v>
      </c>
    </row>
    <row r="6" spans="1:35" x14ac:dyDescent="0.25">
      <c r="A6">
        <v>0.25</v>
      </c>
      <c r="B6" s="1">
        <f t="shared" si="20"/>
        <v>0.78539816339744828</v>
      </c>
      <c r="C6">
        <v>0</v>
      </c>
      <c r="D6">
        <f t="shared" si="15"/>
        <v>0</v>
      </c>
      <c r="E6">
        <f t="shared" si="0"/>
        <v>6.3580873563151896E-2</v>
      </c>
      <c r="F6">
        <f t="shared" si="1"/>
        <v>-2.1301556192414195E-2</v>
      </c>
      <c r="G6">
        <f t="shared" si="2"/>
        <v>1.2651085915000453E-2</v>
      </c>
      <c r="H6">
        <f t="shared" si="3"/>
        <v>-9.1752580313756785E-3</v>
      </c>
      <c r="I6">
        <f t="shared" si="4"/>
        <v>6.9920383392449454E-3</v>
      </c>
      <c r="J6">
        <f t="shared" si="5"/>
        <v>-5.8679343759684387E-3</v>
      </c>
      <c r="K6">
        <v>4.6879249217638988E-2</v>
      </c>
      <c r="L6">
        <f t="shared" si="21"/>
        <v>4.6879249217638988E-2</v>
      </c>
      <c r="M6">
        <f t="shared" si="16"/>
        <v>-4.6879249217638988E-2</v>
      </c>
      <c r="N6" s="3">
        <v>0.51249999999999996</v>
      </c>
      <c r="O6">
        <f t="shared" si="17"/>
        <v>2.1204234672397666E-4</v>
      </c>
      <c r="P6">
        <f t="shared" si="6"/>
        <v>-4.6711463505546268E-5</v>
      </c>
      <c r="Q6">
        <f t="shared" si="7"/>
        <v>6.7718735100224423E-6</v>
      </c>
      <c r="R6">
        <f t="shared" si="8"/>
        <v>-2.2213843974811495E-6</v>
      </c>
      <c r="S6">
        <f t="shared" si="9"/>
        <v>1.0051988078360505E-6</v>
      </c>
      <c r="T6">
        <f t="shared" si="10"/>
        <v>-5.4705496989170021E-7</v>
      </c>
      <c r="U6">
        <f t="shared" si="11"/>
        <v>-4.3151078649429861E-9</v>
      </c>
      <c r="V6">
        <f t="shared" si="12"/>
        <v>1.0030302965488849E-9</v>
      </c>
      <c r="W6">
        <f t="shared" si="13"/>
        <v>8.3060654472660358E-10</v>
      </c>
      <c r="X6">
        <f t="shared" si="14"/>
        <v>-4.9694405619496694E-10</v>
      </c>
      <c r="Y6">
        <f t="shared" si="18"/>
        <v>1.7033653775383616E-4</v>
      </c>
      <c r="Z6">
        <f t="shared" si="19"/>
        <v>6.2543019011636054E-4</v>
      </c>
      <c r="AA6">
        <f t="shared" si="22"/>
        <v>1.4621714403618912E-3</v>
      </c>
      <c r="AB6">
        <v>-1.1767784128704491E-3</v>
      </c>
      <c r="AC6">
        <v>-1.3084343453635442E-3</v>
      </c>
      <c r="AD6">
        <v>-9.8782237215505001E-4</v>
      </c>
      <c r="AE6">
        <v>-8.047828396086416E-4</v>
      </c>
      <c r="AF6">
        <v>-7.2083960351947455E-4</v>
      </c>
      <c r="AG6">
        <v>-1.0517085091024641E-3</v>
      </c>
      <c r="AH6">
        <v>-9.1417172476696419E-4</v>
      </c>
      <c r="AI6">
        <v>-6.0303076231762944E-4</v>
      </c>
    </row>
    <row r="7" spans="1:35" x14ac:dyDescent="0.25">
      <c r="A7">
        <v>0.3</v>
      </c>
      <c r="B7" s="1">
        <f t="shared" si="20"/>
        <v>0.94247779607693793</v>
      </c>
      <c r="C7">
        <v>-0.1</v>
      </c>
      <c r="D7">
        <f t="shared" si="15"/>
        <v>-0.01</v>
      </c>
      <c r="E7">
        <f t="shared" si="0"/>
        <v>7.2756185187181716E-2</v>
      </c>
      <c r="F7">
        <f t="shared" si="1"/>
        <v>-9.4044879985929128E-3</v>
      </c>
      <c r="G7">
        <f t="shared" si="2"/>
        <v>1.8005800954921856E-2</v>
      </c>
      <c r="H7">
        <f t="shared" si="3"/>
        <v>3.8434294379041697E-3</v>
      </c>
      <c r="I7">
        <f t="shared" si="4"/>
        <v>8.1730955836044582E-3</v>
      </c>
      <c r="J7">
        <f t="shared" si="5"/>
        <v>6.5397752716660667E-3</v>
      </c>
      <c r="K7">
        <v>9.9913798436685339E-2</v>
      </c>
      <c r="L7">
        <f t="shared" si="21"/>
        <v>9.9913798436685339E-2</v>
      </c>
      <c r="M7">
        <f t="shared" si="16"/>
        <v>-9.9913798436685339E-2</v>
      </c>
      <c r="N7" s="3">
        <v>0.61499999999999999</v>
      </c>
      <c r="O7">
        <f t="shared" si="17"/>
        <v>2.4401957086444629E-4</v>
      </c>
      <c r="P7">
        <f t="shared" si="6"/>
        <v>-1.8827095135205799E-5</v>
      </c>
      <c r="Q7">
        <f t="shared" si="7"/>
        <v>9.4882025870858936E-6</v>
      </c>
      <c r="R7">
        <f t="shared" si="8"/>
        <v>9.7061597803430104E-7</v>
      </c>
      <c r="S7">
        <f t="shared" si="9"/>
        <v>1.1595496368550911E-6</v>
      </c>
      <c r="T7">
        <f t="shared" si="10"/>
        <v>6.1620257742587499E-7</v>
      </c>
      <c r="U7">
        <f t="shared" si="11"/>
        <v>-4.6078862710233312E-9</v>
      </c>
      <c r="V7">
        <f t="shared" si="12"/>
        <v>1.1935874973952505E-9</v>
      </c>
      <c r="W7">
        <f t="shared" si="13"/>
        <v>8.4499781540787269E-10</v>
      </c>
      <c r="X7">
        <f t="shared" si="14"/>
        <v>-5.1044274560653657E-10</v>
      </c>
      <c r="Y7">
        <f t="shared" si="18"/>
        <v>2.3742396676493781E-4</v>
      </c>
      <c r="Z7">
        <f t="shared" si="19"/>
        <v>6.5451150254733316E-4</v>
      </c>
      <c r="AA7">
        <f t="shared" si="22"/>
        <v>2.837201212777816E-4</v>
      </c>
      <c r="AB7">
        <v>-2.1338230269469251E-3</v>
      </c>
      <c r="AC7">
        <v>-2.3485278943681728E-3</v>
      </c>
      <c r="AD7">
        <v>-2.1443422494381316E-3</v>
      </c>
      <c r="AE7">
        <v>-1.987561331547445E-3</v>
      </c>
      <c r="AF7">
        <v>-1.9129173366324633E-3</v>
      </c>
      <c r="AG7">
        <v>-1.9837561860995465E-3</v>
      </c>
      <c r="AH7">
        <v>-1.8283780954158246E-3</v>
      </c>
      <c r="AI7">
        <v>-1.4940513105709127E-3</v>
      </c>
    </row>
    <row r="8" spans="1:35" x14ac:dyDescent="0.25">
      <c r="A8">
        <v>0.35</v>
      </c>
      <c r="B8" s="1">
        <f t="shared" si="20"/>
        <v>1.0995574287564276</v>
      </c>
      <c r="C8">
        <v>-0.1</v>
      </c>
      <c r="D8">
        <f t="shared" si="15"/>
        <v>-0.01</v>
      </c>
      <c r="E8">
        <f t="shared" si="0"/>
        <v>8.0145789650464261E-2</v>
      </c>
      <c r="F8">
        <f t="shared" si="1"/>
        <v>4.5361177570054948E-3</v>
      </c>
      <c r="G8">
        <f t="shared" si="2"/>
        <v>1.2845361243925968E-2</v>
      </c>
      <c r="H8">
        <f t="shared" si="3"/>
        <v>1.2677221312153252E-2</v>
      </c>
      <c r="I8">
        <f t="shared" si="4"/>
        <v>-4.3979381461702492E-3</v>
      </c>
      <c r="J8">
        <f t="shared" si="5"/>
        <v>3.8580341124075006E-3</v>
      </c>
      <c r="K8">
        <v>0.10966458592978622</v>
      </c>
      <c r="L8">
        <f t="shared" si="21"/>
        <v>0.10966458592978622</v>
      </c>
      <c r="M8">
        <f t="shared" si="16"/>
        <v>-0.10966458592978622</v>
      </c>
      <c r="N8" s="3">
        <v>0.71749999999999992</v>
      </c>
      <c r="O8">
        <f t="shared" si="17"/>
        <v>2.7000764791131748E-4</v>
      </c>
      <c r="P8">
        <f t="shared" si="6"/>
        <v>1.314828553625098E-5</v>
      </c>
      <c r="Q8">
        <f t="shared" si="7"/>
        <v>6.6635441367941661E-6</v>
      </c>
      <c r="R8">
        <f t="shared" si="8"/>
        <v>3.1057668402262543E-6</v>
      </c>
      <c r="S8">
        <f t="shared" si="9"/>
        <v>-6.3716347702704617E-7</v>
      </c>
      <c r="T8">
        <f t="shared" si="10"/>
        <v>3.5767449864812575E-7</v>
      </c>
      <c r="U8">
        <f t="shared" si="11"/>
        <v>-4.8458276260819821E-9</v>
      </c>
      <c r="V8">
        <f t="shared" si="12"/>
        <v>1.4121013991036364E-9</v>
      </c>
      <c r="W8">
        <f t="shared" si="13"/>
        <v>8.3003260927053208E-10</v>
      </c>
      <c r="X8">
        <f t="shared" si="14"/>
        <v>-5.1947210874475358E-10</v>
      </c>
      <c r="Y8">
        <f t="shared" si="18"/>
        <v>2.9264263228048347E-4</v>
      </c>
      <c r="Z8">
        <f t="shared" si="19"/>
        <v>5.3871868795654307E-4</v>
      </c>
      <c r="AA8">
        <f t="shared" si="22"/>
        <v>-1.1296859960077082E-3</v>
      </c>
      <c r="AB8">
        <v>-3.1091357128946819E-3</v>
      </c>
      <c r="AC8">
        <v>-3.4433813318755766E-3</v>
      </c>
      <c r="AD8">
        <v>-3.4023577030772938E-3</v>
      </c>
      <c r="AE8">
        <v>-3.2860105513930976E-3</v>
      </c>
      <c r="AF8">
        <v>-3.2266106842650318E-3</v>
      </c>
      <c r="AG8">
        <v>-2.917118585527294E-3</v>
      </c>
      <c r="AH8">
        <v>-2.7259557670653175E-3</v>
      </c>
      <c r="AI8">
        <v>-2.3195665852684144E-3</v>
      </c>
    </row>
    <row r="9" spans="1:35" x14ac:dyDescent="0.25">
      <c r="A9">
        <v>0.4</v>
      </c>
      <c r="B9" s="1">
        <f t="shared" si="20"/>
        <v>1.2566370614359172</v>
      </c>
      <c r="C9">
        <v>-0.1</v>
      </c>
      <c r="D9">
        <f t="shared" si="15"/>
        <v>-0.01</v>
      </c>
      <c r="E9">
        <f t="shared" si="0"/>
        <v>8.556831859825105E-2</v>
      </c>
      <c r="F9">
        <f t="shared" si="1"/>
        <v>1.7491052945267149E-2</v>
      </c>
      <c r="G9">
        <f t="shared" si="2"/>
        <v>1.8339679379339552E-4</v>
      </c>
      <c r="H9">
        <f t="shared" si="3"/>
        <v>7.7074951347245032E-3</v>
      </c>
      <c r="I9">
        <f t="shared" si="4"/>
        <v>-9.5689794414902177E-3</v>
      </c>
      <c r="J9">
        <f t="shared" si="5"/>
        <v>-7.7254832596684508E-3</v>
      </c>
      <c r="K9">
        <v>9.3655800770877443E-2</v>
      </c>
      <c r="L9">
        <f t="shared" si="21"/>
        <v>9.3655800770877443E-2</v>
      </c>
      <c r="M9">
        <f t="shared" si="16"/>
        <v>-9.3655800770877443E-2</v>
      </c>
      <c r="N9" s="3">
        <v>0.82</v>
      </c>
      <c r="O9">
        <f t="shared" si="17"/>
        <v>2.8936873387706857E-4</v>
      </c>
      <c r="P9">
        <f t="shared" si="6"/>
        <v>4.2266624402739804E-5</v>
      </c>
      <c r="Q9">
        <f t="shared" si="7"/>
        <v>-5.2537858797018098E-8</v>
      </c>
      <c r="R9">
        <f t="shared" si="8"/>
        <v>1.8592216991886283E-6</v>
      </c>
      <c r="S9">
        <f t="shared" si="9"/>
        <v>-1.3617821792092661E-6</v>
      </c>
      <c r="T9">
        <f t="shared" si="10"/>
        <v>-7.2612838362544348E-7</v>
      </c>
      <c r="U9">
        <f t="shared" si="11"/>
        <v>-5.0230928097071352E-9</v>
      </c>
      <c r="V9">
        <f t="shared" si="12"/>
        <v>1.6110901413004781E-9</v>
      </c>
      <c r="W9">
        <f t="shared" si="13"/>
        <v>7.9445039511459469E-10</v>
      </c>
      <c r="X9">
        <f t="shared" si="14"/>
        <v>-5.1420058042721949E-10</v>
      </c>
      <c r="Y9">
        <f t="shared" si="18"/>
        <v>3.3135099980451154E-4</v>
      </c>
      <c r="Z9">
        <f t="shared" si="19"/>
        <v>3.7764260999051776E-4</v>
      </c>
      <c r="AA9">
        <f t="shared" si="22"/>
        <v>-1.5714739313758567E-3</v>
      </c>
      <c r="AB9">
        <v>-3.0682576958579854E-3</v>
      </c>
      <c r="AC9">
        <v>-3.5325809544990774E-3</v>
      </c>
      <c r="AD9">
        <v>-3.6772037663092825E-3</v>
      </c>
      <c r="AE9">
        <v>-3.6098678440561324E-3</v>
      </c>
      <c r="AF9">
        <v>-3.5694927809178487E-3</v>
      </c>
      <c r="AG9">
        <v>-2.8308307153032861E-3</v>
      </c>
      <c r="AH9">
        <v>-2.6007924403592007E-3</v>
      </c>
      <c r="AI9">
        <v>-2.1163735731343381E-3</v>
      </c>
    </row>
    <row r="10" spans="1:35" x14ac:dyDescent="0.25">
      <c r="A10">
        <v>0.45</v>
      </c>
      <c r="B10" s="1">
        <f t="shared" si="20"/>
        <v>1.4137166941154069</v>
      </c>
      <c r="C10">
        <v>-0.1</v>
      </c>
      <c r="D10">
        <f t="shared" si="15"/>
        <v>-0.01</v>
      </c>
      <c r="E10">
        <f t="shared" si="0"/>
        <v>8.8890683018982328E-2</v>
      </c>
      <c r="F10">
        <f t="shared" si="1"/>
        <v>2.6645289605971113E-2</v>
      </c>
      <c r="G10">
        <f t="shared" si="2"/>
        <v>-1.2585669010640911E-2</v>
      </c>
      <c r="H10">
        <f t="shared" si="3"/>
        <v>-5.65449190221891E-3</v>
      </c>
      <c r="I10">
        <f t="shared" si="4"/>
        <v>1.3607913071570039E-3</v>
      </c>
      <c r="J10">
        <f t="shared" si="5"/>
        <v>-1.4837245689256694E-3</v>
      </c>
      <c r="K10">
        <v>9.7172878450324948E-2</v>
      </c>
      <c r="L10">
        <f t="shared" si="21"/>
        <v>9.7172878450324948E-2</v>
      </c>
      <c r="M10">
        <f t="shared" si="16"/>
        <v>-9.7172878450324948E-2</v>
      </c>
      <c r="N10" s="3">
        <v>0.92249999999999999</v>
      </c>
      <c r="O10">
        <f t="shared" si="17"/>
        <v>3.0162763576250742E-4</v>
      </c>
      <c r="P10">
        <f t="shared" si="6"/>
        <v>6.2200685019370879E-5</v>
      </c>
      <c r="Q10">
        <f t="shared" si="7"/>
        <v>-6.7379384247247544E-6</v>
      </c>
      <c r="R10">
        <f t="shared" si="8"/>
        <v>-1.4117260814257247E-6</v>
      </c>
      <c r="S10">
        <f t="shared" si="9"/>
        <v>2.0494053556298904E-7</v>
      </c>
      <c r="T10">
        <f t="shared" si="10"/>
        <v>-1.3451000613857673E-7</v>
      </c>
      <c r="U10">
        <f t="shared" si="11"/>
        <v>-5.1353318170109908E-9</v>
      </c>
      <c r="V10">
        <f t="shared" si="12"/>
        <v>1.7473150043922341E-9</v>
      </c>
      <c r="W10">
        <f t="shared" si="13"/>
        <v>7.5903070897561547E-10</v>
      </c>
      <c r="X10">
        <f t="shared" si="14"/>
        <v>-5.0036803055576312E-10</v>
      </c>
      <c r="Y10">
        <f t="shared" si="18"/>
        <v>3.5574595745101808E-4</v>
      </c>
      <c r="Z10">
        <f t="shared" si="19"/>
        <v>2.3799958679518576E-4</v>
      </c>
      <c r="AA10">
        <f t="shared" si="22"/>
        <v>-1.3623709580032391E-3</v>
      </c>
      <c r="AB10">
        <v>-2.4566829891037451E-3</v>
      </c>
      <c r="AC10">
        <v>-3.0235420055109959E-3</v>
      </c>
      <c r="AD10">
        <v>-3.3367770085536356E-3</v>
      </c>
      <c r="AE10">
        <v>-3.3171180049740628E-3</v>
      </c>
      <c r="AF10">
        <v>-3.2956040654024779E-3</v>
      </c>
      <c r="AG10">
        <v>-2.188787453829116E-3</v>
      </c>
      <c r="AH10">
        <v>-1.9360367292707579E-3</v>
      </c>
      <c r="AI10">
        <v>-1.4180904686457952E-3</v>
      </c>
    </row>
    <row r="11" spans="1:35" x14ac:dyDescent="0.25">
      <c r="A11">
        <v>0.5</v>
      </c>
      <c r="B11" s="1">
        <f t="shared" si="20"/>
        <v>1.5707963267948966</v>
      </c>
      <c r="C11">
        <v>-0.1</v>
      </c>
      <c r="D11">
        <f t="shared" si="15"/>
        <v>-0.01</v>
      </c>
      <c r="E11">
        <f t="shared" si="0"/>
        <v>9.0031339743215533E-2</v>
      </c>
      <c r="F11">
        <f t="shared" si="1"/>
        <v>3.0009668258203084E-2</v>
      </c>
      <c r="G11">
        <f t="shared" si="2"/>
        <v>-1.8004866979590872E-2</v>
      </c>
      <c r="H11">
        <f t="shared" si="3"/>
        <v>-1.2859618604909178E-2</v>
      </c>
      <c r="I11">
        <f t="shared" si="4"/>
        <v>1.0000887885056165E-2</v>
      </c>
      <c r="J11">
        <f t="shared" si="5"/>
        <v>8.1814833939629471E-3</v>
      </c>
      <c r="K11">
        <v>0.10735889369593768</v>
      </c>
      <c r="L11">
        <f t="shared" si="21"/>
        <v>0.10735889369593768</v>
      </c>
      <c r="M11">
        <f t="shared" si="16"/>
        <v>-0.10735889369593768</v>
      </c>
      <c r="N11" s="3">
        <v>1.0249999999999999</v>
      </c>
      <c r="O11">
        <f t="shared" si="17"/>
        <v>3.0648347455888153E-4</v>
      </c>
      <c r="P11">
        <f t="shared" si="6"/>
        <v>6.861891827523859E-5</v>
      </c>
      <c r="Q11">
        <f t="shared" si="7"/>
        <v>-9.488470143911967E-6</v>
      </c>
      <c r="R11">
        <f t="shared" si="8"/>
        <v>-3.1455242005205571E-6</v>
      </c>
      <c r="S11">
        <f t="shared" si="9"/>
        <v>1.426829293541229E-6</v>
      </c>
      <c r="T11">
        <f t="shared" si="10"/>
        <v>7.6746798407942561E-7</v>
      </c>
      <c r="U11">
        <f t="shared" si="11"/>
        <v>-5.1797904072573941E-9</v>
      </c>
      <c r="V11">
        <f t="shared" si="12"/>
        <v>1.791175682819899E-9</v>
      </c>
      <c r="W11">
        <f t="shared" si="13"/>
        <v>7.4445820666926247E-10</v>
      </c>
      <c r="X11">
        <f t="shared" si="14"/>
        <v>-4.9303594928003454E-10</v>
      </c>
      <c r="Y11">
        <f t="shared" si="18"/>
        <v>3.646595585748412E-4</v>
      </c>
      <c r="Z11">
        <f t="shared" si="19"/>
        <v>8.6961962183640227E-5</v>
      </c>
      <c r="AA11">
        <f t="shared" si="22"/>
        <v>-1.4735378010882491E-3</v>
      </c>
      <c r="AB11">
        <v>-2.2323243854974082E-3</v>
      </c>
      <c r="AC11">
        <v>-2.8739965141339517E-3</v>
      </c>
      <c r="AD11">
        <v>-3.3354731224727375E-3</v>
      </c>
      <c r="AE11">
        <v>-3.3609753491417671E-3</v>
      </c>
      <c r="AF11">
        <v>-3.3576695079917274E-3</v>
      </c>
      <c r="AG11">
        <v>-1.9478319810134819E-3</v>
      </c>
      <c r="AH11">
        <v>-1.686624438310869E-3</v>
      </c>
      <c r="AI11">
        <v>-1.1707737478480593E-3</v>
      </c>
    </row>
    <row r="12" spans="1:35" x14ac:dyDescent="0.25">
      <c r="A12">
        <v>0.55000000000000004</v>
      </c>
      <c r="B12" s="1">
        <f t="shared" si="20"/>
        <v>1.7278759594743864</v>
      </c>
      <c r="C12">
        <v>-0.1</v>
      </c>
      <c r="D12">
        <f t="shared" si="15"/>
        <v>-0.01</v>
      </c>
      <c r="E12">
        <f t="shared" si="0"/>
        <v>8.8962292816033864E-2</v>
      </c>
      <c r="F12">
        <f t="shared" si="1"/>
        <v>2.6853130055494692E-2</v>
      </c>
      <c r="G12">
        <f t="shared" si="2"/>
        <v>-1.2909455627130582E-2</v>
      </c>
      <c r="H12">
        <f t="shared" si="3"/>
        <v>-6.0626250337832213E-3</v>
      </c>
      <c r="I12">
        <f t="shared" si="4"/>
        <v>1.8134411397980606E-3</v>
      </c>
      <c r="J12">
        <f t="shared" si="5"/>
        <v>-1.0307296663887822E-3</v>
      </c>
      <c r="K12">
        <v>9.7626053684024022E-2</v>
      </c>
      <c r="L12">
        <f t="shared" si="21"/>
        <v>9.7626053684024022E-2</v>
      </c>
      <c r="M12">
        <f t="shared" si="16"/>
        <v>-9.7626053684024022E-2</v>
      </c>
      <c r="N12" s="3">
        <v>1.1274999999999999</v>
      </c>
      <c r="O12">
        <f t="shared" si="17"/>
        <v>3.0381706993687862E-4</v>
      </c>
      <c r="P12">
        <f t="shared" si="6"/>
        <v>6.012668144863658E-5</v>
      </c>
      <c r="Q12">
        <f t="shared" si="7"/>
        <v>-6.6978580860199236E-6</v>
      </c>
      <c r="R12">
        <f t="shared" si="8"/>
        <v>-1.4543367478757573E-6</v>
      </c>
      <c r="S12">
        <f t="shared" si="9"/>
        <v>2.4792803889549811E-7</v>
      </c>
      <c r="T12">
        <f t="shared" si="10"/>
        <v>-1.0135958255492385E-7</v>
      </c>
      <c r="U12">
        <f t="shared" si="11"/>
        <v>-5.1553776195650144E-9</v>
      </c>
      <c r="V12">
        <f t="shared" si="12"/>
        <v>1.7331417494854817E-9</v>
      </c>
      <c r="W12">
        <f t="shared" si="13"/>
        <v>7.5924305728109118E-10</v>
      </c>
      <c r="X12">
        <f t="shared" si="14"/>
        <v>-5.001878337728156E-10</v>
      </c>
      <c r="Y12">
        <f t="shared" si="18"/>
        <v>3.5593496182731351E-4</v>
      </c>
      <c r="Z12">
        <f t="shared" si="19"/>
        <v>-8.5118017049050615E-5</v>
      </c>
      <c r="AA12">
        <f t="shared" si="22"/>
        <v>-1.6788290656847887E-3</v>
      </c>
      <c r="AB12">
        <v>-2.1414725901942756E-3</v>
      </c>
      <c r="AC12">
        <v>-2.8458029746953523E-3</v>
      </c>
      <c r="AD12">
        <v>-3.4485658318603629E-3</v>
      </c>
      <c r="AE12">
        <v>-3.5198265488750845E-3</v>
      </c>
      <c r="AF12">
        <v>-3.5353136049474758E-3</v>
      </c>
      <c r="AG12">
        <v>-1.8458007780031089E-3</v>
      </c>
      <c r="AH12">
        <v>-1.5809898024646306E-3</v>
      </c>
      <c r="AI12">
        <v>-1.0758203158623841E-3</v>
      </c>
    </row>
    <row r="13" spans="1:35" x14ac:dyDescent="0.25">
      <c r="A13">
        <v>0.6</v>
      </c>
      <c r="B13" s="1">
        <f t="shared" si="20"/>
        <v>1.8849555921538759</v>
      </c>
      <c r="C13">
        <v>-0.1</v>
      </c>
      <c r="D13">
        <f t="shared" si="15"/>
        <v>-0.01</v>
      </c>
      <c r="E13">
        <f t="shared" si="0"/>
        <v>8.5709780621818443E-2</v>
      </c>
      <c r="F13">
        <f t="shared" si="1"/>
        <v>1.7861571389375594E-2</v>
      </c>
      <c r="G13">
        <f t="shared" si="2"/>
        <v>-2.750892451650706E-4</v>
      </c>
      <c r="H13">
        <f t="shared" si="3"/>
        <v>7.3356222374855312E-3</v>
      </c>
      <c r="I13">
        <f t="shared" si="4"/>
        <v>-9.4253106190424676E-3</v>
      </c>
      <c r="J13">
        <f t="shared" si="5"/>
        <v>-7.8647043393201225E-3</v>
      </c>
      <c r="K13">
        <v>9.3341870045151903E-2</v>
      </c>
      <c r="L13">
        <f t="shared" si="21"/>
        <v>9.3341870045151903E-2</v>
      </c>
      <c r="M13">
        <f t="shared" si="16"/>
        <v>-9.3341870045151903E-2</v>
      </c>
      <c r="N13" s="3">
        <v>1.23</v>
      </c>
      <c r="O13">
        <f t="shared" si="17"/>
        <v>2.9369386537480505E-4</v>
      </c>
      <c r="P13">
        <f t="shared" si="6"/>
        <v>3.8569285516756182E-5</v>
      </c>
      <c r="Q13">
        <f t="shared" si="7"/>
        <v>4.2164194746234546E-9</v>
      </c>
      <c r="R13">
        <f t="shared" si="8"/>
        <v>1.8203967404666476E-6</v>
      </c>
      <c r="S13">
        <f t="shared" si="9"/>
        <v>-1.3481381578523689E-6</v>
      </c>
      <c r="T13">
        <f t="shared" si="10"/>
        <v>-7.363166611013705E-7</v>
      </c>
      <c r="U13">
        <f t="shared" si="11"/>
        <v>-5.0626925138632609E-9</v>
      </c>
      <c r="V13">
        <f t="shared" si="12"/>
        <v>1.5858233254131811E-9</v>
      </c>
      <c r="W13">
        <f t="shared" si="13"/>
        <v>7.9475108286341093E-10</v>
      </c>
      <c r="X13">
        <f t="shared" si="14"/>
        <v>-5.1403639312573103E-10</v>
      </c>
      <c r="Y13">
        <f t="shared" si="18"/>
        <v>3.3200011307805006E-4</v>
      </c>
      <c r="Z13">
        <f t="shared" si="19"/>
        <v>-2.3351071950500926E-4</v>
      </c>
      <c r="AA13">
        <f t="shared" si="22"/>
        <v>-1.4477336824971576E-3</v>
      </c>
      <c r="AB13">
        <v>-1.6852252371111773E-3</v>
      </c>
      <c r="AC13">
        <v>-2.4330383540736604E-3</v>
      </c>
      <c r="AD13">
        <v>-3.1613724464604311E-3</v>
      </c>
      <c r="AE13">
        <v>-3.2765864339479606E-3</v>
      </c>
      <c r="AF13">
        <v>-3.3104840978686631E-3</v>
      </c>
      <c r="AG13">
        <v>-1.3868508923861496E-3</v>
      </c>
      <c r="AH13">
        <v>-1.1263815813587616E-3</v>
      </c>
      <c r="AI13">
        <v>-6.4857165432062797E-4</v>
      </c>
    </row>
    <row r="14" spans="1:35" x14ac:dyDescent="0.25">
      <c r="A14">
        <v>0.65</v>
      </c>
      <c r="B14" s="1">
        <f t="shared" si="20"/>
        <v>2.0420352248333655</v>
      </c>
      <c r="C14">
        <v>-0.1</v>
      </c>
      <c r="D14">
        <f t="shared" si="15"/>
        <v>-0.01</v>
      </c>
      <c r="E14">
        <f t="shared" si="0"/>
        <v>8.0353631896788527E-2</v>
      </c>
      <c r="F14">
        <f t="shared" si="1"/>
        <v>4.9888028102857869E-3</v>
      </c>
      <c r="G14">
        <f t="shared" si="2"/>
        <v>1.2519925696143392E-2</v>
      </c>
      <c r="H14">
        <f t="shared" si="3"/>
        <v>1.274652027171377E-2</v>
      </c>
      <c r="I14">
        <f t="shared" si="4"/>
        <v>-4.804988203764256E-3</v>
      </c>
      <c r="J14">
        <f t="shared" si="5"/>
        <v>3.4478266869720779E-3</v>
      </c>
      <c r="K14">
        <v>0.1092517191581393</v>
      </c>
      <c r="L14">
        <f t="shared" si="21"/>
        <v>0.1092517191581393</v>
      </c>
      <c r="M14">
        <f t="shared" si="16"/>
        <v>-0.1092517191581393</v>
      </c>
      <c r="N14" s="3">
        <v>1.3325</v>
      </c>
      <c r="O14">
        <f t="shared" si="17"/>
        <v>2.7636232193242787E-4</v>
      </c>
      <c r="P14">
        <f t="shared" si="6"/>
        <v>8.6310203981437835E-6</v>
      </c>
      <c r="Q14">
        <f t="shared" si="7"/>
        <v>6.7038285905592093E-6</v>
      </c>
      <c r="R14">
        <f t="shared" si="8"/>
        <v>3.1130019177605121E-6</v>
      </c>
      <c r="S14">
        <f t="shared" si="9"/>
        <v>-6.7582043533238014E-7</v>
      </c>
      <c r="T14">
        <f t="shared" si="10"/>
        <v>3.2765528687733403E-7</v>
      </c>
      <c r="U14">
        <f t="shared" si="11"/>
        <v>-4.9040094872613211E-9</v>
      </c>
      <c r="V14">
        <f t="shared" si="12"/>
        <v>1.3812312789807916E-9</v>
      </c>
      <c r="W14">
        <f t="shared" si="13"/>
        <v>8.3024603870096842E-10</v>
      </c>
      <c r="X14">
        <f t="shared" si="14"/>
        <v>-5.1950270524091901E-10</v>
      </c>
      <c r="Y14">
        <f t="shared" si="18"/>
        <v>2.944587956555615E-4</v>
      </c>
      <c r="Z14">
        <f t="shared" si="19"/>
        <v>-3.6625675534135183E-4</v>
      </c>
      <c r="AA14">
        <f t="shared" si="22"/>
        <v>-1.2950832764521227E-3</v>
      </c>
      <c r="AB14">
        <v>-1.3785538780770891E-3</v>
      </c>
      <c r="AC14">
        <v>-2.1449089708343891E-3</v>
      </c>
      <c r="AD14">
        <v>-2.9747925935084112E-3</v>
      </c>
      <c r="AE14">
        <v>-3.1296983494085435E-3</v>
      </c>
      <c r="AF14">
        <v>-3.1806144123395674E-3</v>
      </c>
      <c r="AG14">
        <v>-1.088154151909248E-3</v>
      </c>
      <c r="AH14">
        <v>-8.4198765311707994E-4</v>
      </c>
      <c r="AI14">
        <v>-4.1255278742926345E-4</v>
      </c>
    </row>
    <row r="15" spans="1:35" x14ac:dyDescent="0.25">
      <c r="A15">
        <v>0.7</v>
      </c>
      <c r="B15" s="1">
        <f t="shared" si="20"/>
        <v>2.1991148575128552</v>
      </c>
      <c r="C15">
        <v>-0.1</v>
      </c>
      <c r="D15">
        <f t="shared" si="15"/>
        <v>-0.01</v>
      </c>
      <c r="E15">
        <f t="shared" si="0"/>
        <v>7.3025306435155521E-2</v>
      </c>
      <c r="F15">
        <f t="shared" si="1"/>
        <v>-8.9680020217763456E-3</v>
      </c>
      <c r="G15">
        <f t="shared" si="2"/>
        <v>1.8003466046872859E-2</v>
      </c>
      <c r="H15">
        <f t="shared" si="3"/>
        <v>4.2784444887062276E-3</v>
      </c>
      <c r="I15">
        <f t="shared" si="4"/>
        <v>7.9002310822129818E-3</v>
      </c>
      <c r="J15">
        <f t="shared" si="5"/>
        <v>6.8050673519634937E-3</v>
      </c>
      <c r="K15">
        <v>0.10104451338313475</v>
      </c>
      <c r="L15">
        <f t="shared" si="21"/>
        <v>0.10104451338313475</v>
      </c>
      <c r="M15">
        <f t="shared" si="16"/>
        <v>-0.10104451338313475</v>
      </c>
      <c r="N15" s="3">
        <v>1.4349999999999998</v>
      </c>
      <c r="O15">
        <f t="shared" si="17"/>
        <v>2.5224782009323755E-4</v>
      </c>
      <c r="P15">
        <f t="shared" si="6"/>
        <v>-2.3182712516558032E-5</v>
      </c>
      <c r="Q15">
        <f t="shared" si="7"/>
        <v>9.4884916166525363E-6</v>
      </c>
      <c r="R15">
        <f t="shared" si="8"/>
        <v>1.0160332200979942E-6</v>
      </c>
      <c r="S15">
        <f t="shared" si="9"/>
        <v>1.1336360877558871E-6</v>
      </c>
      <c r="T15">
        <f t="shared" si="10"/>
        <v>6.3561680214671941E-7</v>
      </c>
      <c r="U15">
        <f t="shared" si="11"/>
        <v>-4.6832225226302498E-9</v>
      </c>
      <c r="V15">
        <f t="shared" si="12"/>
        <v>1.1638219526950717E-9</v>
      </c>
      <c r="W15">
        <f t="shared" si="13"/>
        <v>8.449993467032367E-10</v>
      </c>
      <c r="X15">
        <f t="shared" si="14"/>
        <v>-5.1063481110530804E-10</v>
      </c>
      <c r="Y15">
        <f t="shared" si="18"/>
        <v>2.413357002672983E-4</v>
      </c>
      <c r="Z15">
        <f t="shared" si="19"/>
        <v>-5.182741013489094E-4</v>
      </c>
      <c r="AA15">
        <f t="shared" si="22"/>
        <v>-1.4830960586103179E-3</v>
      </c>
      <c r="AB15">
        <v>-1.4425491908392123E-3</v>
      </c>
      <c r="AC15">
        <v>-2.2183973514440449E-3</v>
      </c>
      <c r="AD15">
        <v>-3.1397128268595568E-3</v>
      </c>
      <c r="AE15">
        <v>-3.3331865495018357E-3</v>
      </c>
      <c r="AF15">
        <v>-3.4009578796671616E-3</v>
      </c>
      <c r="AG15">
        <v>-1.1624496311774485E-3</v>
      </c>
      <c r="AH15">
        <v>-9.3148961286946012E-4</v>
      </c>
      <c r="AI15">
        <v>-5.4661697162551278E-4</v>
      </c>
    </row>
    <row r="16" spans="1:35" x14ac:dyDescent="0.25">
      <c r="A16">
        <v>0.75</v>
      </c>
      <c r="B16" s="1">
        <f t="shared" si="20"/>
        <v>2.3561944901923448</v>
      </c>
      <c r="C16">
        <v>-0.1</v>
      </c>
      <c r="D16">
        <f t="shared" si="15"/>
        <v>-0.01</v>
      </c>
      <c r="E16">
        <f t="shared" si="0"/>
        <v>6.3904668577242613E-2</v>
      </c>
      <c r="F16">
        <f t="shared" si="1"/>
        <v>-2.0976115017734824E-2</v>
      </c>
      <c r="G16">
        <f t="shared" si="2"/>
        <v>1.2973215202770427E-2</v>
      </c>
      <c r="H16">
        <f t="shared" si="3"/>
        <v>-8.8481904752743101E-3</v>
      </c>
      <c r="I16">
        <f t="shared" si="4"/>
        <v>7.3124825510486723E-3</v>
      </c>
      <c r="J16">
        <f t="shared" si="5"/>
        <v>-5.5392604283606992E-3</v>
      </c>
      <c r="K16">
        <v>4.8826800409691881E-2</v>
      </c>
      <c r="L16">
        <f t="shared" si="21"/>
        <v>4.8826800409691881E-2</v>
      </c>
      <c r="M16">
        <f t="shared" si="16"/>
        <v>-4.8826800409691881E-2</v>
      </c>
      <c r="N16" s="3">
        <v>1.5374999999999999</v>
      </c>
      <c r="O16">
        <f t="shared" si="17"/>
        <v>2.2194221934658634E-4</v>
      </c>
      <c r="P16">
        <f t="shared" si="6"/>
        <v>-4.9958984187377739E-5</v>
      </c>
      <c r="Q16">
        <f t="shared" si="7"/>
        <v>6.7319983258639989E-6</v>
      </c>
      <c r="R16">
        <f t="shared" si="8"/>
        <v>-2.1872372884575686E-6</v>
      </c>
      <c r="S16">
        <f t="shared" si="9"/>
        <v>1.0356309335753321E-6</v>
      </c>
      <c r="T16">
        <f t="shared" si="10"/>
        <v>-5.2300242421604403E-7</v>
      </c>
      <c r="U16">
        <f t="shared" si="11"/>
        <v>-4.4057497247969536E-9</v>
      </c>
      <c r="V16">
        <f t="shared" si="12"/>
        <v>9.8083724455129104E-10</v>
      </c>
      <c r="W16">
        <f t="shared" si="13"/>
        <v>8.3039528363239741E-10</v>
      </c>
      <c r="X16">
        <f t="shared" si="14"/>
        <v>-4.9708846134462877E-10</v>
      </c>
      <c r="Y16">
        <f t="shared" si="18"/>
        <v>1.7703753310031637E-4</v>
      </c>
      <c r="Z16">
        <f t="shared" si="19"/>
        <v>-6.2729919187299449E-4</v>
      </c>
      <c r="AA16">
        <f t="shared" si="22"/>
        <v>-1.0636594197471717E-3</v>
      </c>
      <c r="AB16">
        <v>-9.5014809361326628E-4</v>
      </c>
      <c r="AC16">
        <v>-1.7248748129626091E-3</v>
      </c>
      <c r="AD16">
        <v>-2.7249044128588979E-3</v>
      </c>
      <c r="AE16">
        <v>-2.9549532238149355E-3</v>
      </c>
      <c r="AF16">
        <v>-3.0390538958843167E-3</v>
      </c>
      <c r="AG16">
        <v>-6.8343029053286389E-4</v>
      </c>
      <c r="AH16">
        <v>-4.6953283632633668E-4</v>
      </c>
      <c r="AI16">
        <v>-1.2923896087165861E-4</v>
      </c>
    </row>
    <row r="17" spans="1:35" x14ac:dyDescent="0.25">
      <c r="A17">
        <v>0.8</v>
      </c>
      <c r="B17" s="1">
        <f t="shared" si="20"/>
        <v>2.5132741228718345</v>
      </c>
      <c r="C17">
        <v>0</v>
      </c>
      <c r="D17">
        <f t="shared" si="15"/>
        <v>0</v>
      </c>
      <c r="E17">
        <f t="shared" si="0"/>
        <v>5.3215572670162109E-2</v>
      </c>
      <c r="F17">
        <f t="shared" si="1"/>
        <v>-2.8426246872634682E-2</v>
      </c>
      <c r="G17">
        <f t="shared" si="2"/>
        <v>3.6677456207942E-4</v>
      </c>
      <c r="H17">
        <f t="shared" si="3"/>
        <v>-1.2340525150354411E-2</v>
      </c>
      <c r="I17">
        <f t="shared" si="4"/>
        <v>-5.5792852173948042E-3</v>
      </c>
      <c r="J17">
        <f t="shared" si="5"/>
        <v>-5.1026600776446452E-3</v>
      </c>
      <c r="K17">
        <v>2.133629914212988E-3</v>
      </c>
      <c r="L17">
        <f t="shared" si="21"/>
        <v>2.133629914212988E-3</v>
      </c>
      <c r="M17">
        <f t="shared" si="16"/>
        <v>-2.133629914212988E-3</v>
      </c>
      <c r="N17" s="3">
        <v>1.64</v>
      </c>
      <c r="O17">
        <f t="shared" si="17"/>
        <v>1.8618933175635325E-4</v>
      </c>
      <c r="P17">
        <f t="shared" si="6"/>
        <v>-6.5879475006500724E-5</v>
      </c>
      <c r="Q17">
        <f t="shared" si="7"/>
        <v>4.4105129200890786E-8</v>
      </c>
      <c r="R17">
        <f t="shared" si="8"/>
        <v>-3.0089473074456552E-6</v>
      </c>
      <c r="S17">
        <f t="shared" si="9"/>
        <v>-8.0493194166329228E-7</v>
      </c>
      <c r="T17">
        <f t="shared" si="10"/>
        <v>-4.7487997762170206E-7</v>
      </c>
      <c r="U17">
        <f t="shared" si="11"/>
        <v>-4.0784004676583941E-9</v>
      </c>
      <c r="V17">
        <f t="shared" si="12"/>
        <v>8.7203900625050739E-10</v>
      </c>
      <c r="W17">
        <f t="shared" si="13"/>
        <v>7.9496241576442244E-10</v>
      </c>
      <c r="X17">
        <f t="shared" si="14"/>
        <v>-4.9361352111414599E-10</v>
      </c>
      <c r="Y17">
        <f t="shared" si="18"/>
        <v>1.1606229763975601E-4</v>
      </c>
      <c r="Z17">
        <f t="shared" si="19"/>
        <v>-5.9488034595668647E-4</v>
      </c>
      <c r="AA17">
        <f t="shared" si="22"/>
        <v>3.1628142357373676E-4</v>
      </c>
      <c r="AB17">
        <v>4.0897300581415176E-4</v>
      </c>
      <c r="AC17">
        <v>-3.2097243775583759E-4</v>
      </c>
      <c r="AD17">
        <v>-1.3513533288886834E-3</v>
      </c>
      <c r="AE17">
        <v>-1.6065773604510127E-3</v>
      </c>
      <c r="AF17">
        <v>-1.7026695720734257E-3</v>
      </c>
      <c r="AG17">
        <v>6.4329332643455503E-4</v>
      </c>
      <c r="AH17">
        <v>8.2150360824605043E-4</v>
      </c>
      <c r="AI17">
        <v>1.07239940419299E-3</v>
      </c>
    </row>
    <row r="18" spans="1:35" x14ac:dyDescent="0.25">
      <c r="A18">
        <v>0.85</v>
      </c>
      <c r="B18" s="1">
        <f t="shared" si="20"/>
        <v>2.6703537555513241</v>
      </c>
      <c r="C18">
        <v>0</v>
      </c>
      <c r="D18">
        <f t="shared" si="15"/>
        <v>0</v>
      </c>
      <c r="E18">
        <f t="shared" si="0"/>
        <v>4.1220368850250606E-2</v>
      </c>
      <c r="F18">
        <f t="shared" si="1"/>
        <v>-2.9699529628118365E-2</v>
      </c>
      <c r="G18">
        <f t="shared" si="2"/>
        <v>-1.245385767656498E-2</v>
      </c>
      <c r="H18">
        <f t="shared" si="3"/>
        <v>-2.3959514142198545E-3</v>
      </c>
      <c r="I18">
        <f t="shared" si="4"/>
        <v>-9.0833201378127757E-3</v>
      </c>
      <c r="J18">
        <f t="shared" si="5"/>
        <v>7.107485238677015E-3</v>
      </c>
      <c r="K18">
        <v>-5.3048047677883544E-3</v>
      </c>
      <c r="L18">
        <f t="shared" si="21"/>
        <v>-5.3048047677883544E-3</v>
      </c>
      <c r="M18">
        <f t="shared" si="16"/>
        <v>5.3048047677883544E-3</v>
      </c>
      <c r="N18" s="3">
        <v>1.7424999999999999</v>
      </c>
      <c r="O18">
        <f t="shared" si="17"/>
        <v>1.4586666604874508E-4</v>
      </c>
      <c r="P18">
        <f t="shared" si="6"/>
        <v>-6.748475996369002E-5</v>
      </c>
      <c r="Q18">
        <f t="shared" si="7"/>
        <v>-6.6695448921665361E-6</v>
      </c>
      <c r="R18">
        <f t="shared" si="8"/>
        <v>-5.543827034565285E-7</v>
      </c>
      <c r="S18">
        <f t="shared" si="9"/>
        <v>-1.2911123584432199E-6</v>
      </c>
      <c r="T18">
        <f t="shared" si="10"/>
        <v>6.6894954816645364E-7</v>
      </c>
      <c r="U18">
        <f t="shared" si="11"/>
        <v>-3.7092083903116171E-9</v>
      </c>
      <c r="V18">
        <f t="shared" si="12"/>
        <v>8.6106872373810197E-10</v>
      </c>
      <c r="W18">
        <f t="shared" si="13"/>
        <v>7.5939306246846523E-10</v>
      </c>
      <c r="X18">
        <f t="shared" si="14"/>
        <v>-5.0399366057977782E-10</v>
      </c>
      <c r="Y18">
        <f t="shared" si="18"/>
        <v>7.0533222938890544E-5</v>
      </c>
      <c r="Z18">
        <f t="shared" si="19"/>
        <v>-4.4418609464258994E-4</v>
      </c>
      <c r="AA18">
        <f t="shared" si="22"/>
        <v>1.4701878176985028E-3</v>
      </c>
      <c r="AB18">
        <v>1.5265203954569881E-3</v>
      </c>
      <c r="AC18">
        <v>8.9678822232990626E-4</v>
      </c>
      <c r="AD18">
        <v>-9.9076075612482772E-5</v>
      </c>
      <c r="AE18">
        <v>-3.630571029863701E-4</v>
      </c>
      <c r="AF18">
        <v>-4.6469683660093128E-4</v>
      </c>
      <c r="AG18">
        <v>1.7048292075449963E-3</v>
      </c>
      <c r="AH18">
        <v>1.8245696894470405E-3</v>
      </c>
      <c r="AI18">
        <v>1.9333244320838797E-3</v>
      </c>
    </row>
    <row r="19" spans="1:35" x14ac:dyDescent="0.25">
      <c r="A19">
        <v>0.9</v>
      </c>
      <c r="B19" s="1">
        <f t="shared" si="20"/>
        <v>2.8274333882308138</v>
      </c>
      <c r="C19">
        <v>0</v>
      </c>
      <c r="D19">
        <f t="shared" si="15"/>
        <v>0</v>
      </c>
      <c r="E19">
        <f t="shared" si="0"/>
        <v>2.8213463995778749E-2</v>
      </c>
      <c r="F19">
        <f t="shared" si="1"/>
        <v>-2.4519286750813364E-2</v>
      </c>
      <c r="G19">
        <f t="shared" si="2"/>
        <v>-1.8001598193101098E-2</v>
      </c>
      <c r="H19">
        <f t="shared" si="3"/>
        <v>1.0157439962845285E-2</v>
      </c>
      <c r="I19">
        <f t="shared" si="4"/>
        <v>2.6962842439903403E-3</v>
      </c>
      <c r="J19">
        <f t="shared" si="5"/>
        <v>2.9182828076237E-3</v>
      </c>
      <c r="K19">
        <v>1.4645860663236119E-3</v>
      </c>
      <c r="L19">
        <f t="shared" si="21"/>
        <v>1.4645860663236119E-3</v>
      </c>
      <c r="M19">
        <f t="shared" si="16"/>
        <v>-1.4645860663236119E-3</v>
      </c>
      <c r="N19" s="3">
        <v>1.845</v>
      </c>
      <c r="O19">
        <f t="shared" si="17"/>
        <v>1.0196389028716079E-4</v>
      </c>
      <c r="P19">
        <f t="shared" si="6"/>
        <v>-5.442602048340349E-5</v>
      </c>
      <c r="Q19">
        <f t="shared" si="7"/>
        <v>-9.4882670047507046E-6</v>
      </c>
      <c r="R19">
        <f t="shared" si="8"/>
        <v>2.5038182547677295E-6</v>
      </c>
      <c r="S19">
        <f t="shared" si="9"/>
        <v>3.9513925246026194E-7</v>
      </c>
      <c r="T19">
        <f t="shared" si="10"/>
        <v>2.692885287849294E-7</v>
      </c>
      <c r="U19">
        <f t="shared" si="11"/>
        <v>-3.30723432002187E-9</v>
      </c>
      <c r="V19">
        <f t="shared" si="12"/>
        <v>9.5031020336156901E-10</v>
      </c>
      <c r="W19">
        <f t="shared" si="13"/>
        <v>7.4445928291436268E-10</v>
      </c>
      <c r="X19">
        <f t="shared" si="14"/>
        <v>-5.1692652190329244E-10</v>
      </c>
      <c r="Y19">
        <f t="shared" si="18"/>
        <v>4.1215719443663862E-5</v>
      </c>
      <c r="Z19">
        <f t="shared" si="19"/>
        <v>-2.8602442434367496E-4</v>
      </c>
      <c r="AA19">
        <f t="shared" si="22"/>
        <v>1.5430406858430732E-3</v>
      </c>
      <c r="AB19">
        <v>1.7033363733592252E-3</v>
      </c>
      <c r="AC19">
        <v>1.1971412340552325E-3</v>
      </c>
      <c r="AD19">
        <v>2.7215919515525313E-4</v>
      </c>
      <c r="AE19">
        <v>9.5007004569251255E-6</v>
      </c>
      <c r="AF19">
        <v>-9.3684488308134155E-5</v>
      </c>
      <c r="AG19">
        <v>1.8188304049498345E-3</v>
      </c>
      <c r="AH19">
        <v>1.8756401361897438E-3</v>
      </c>
      <c r="AI19">
        <v>1.8407017803693945E-3</v>
      </c>
    </row>
    <row r="20" spans="1:35" x14ac:dyDescent="0.25">
      <c r="A20">
        <v>0.95</v>
      </c>
      <c r="B20" s="1">
        <f t="shared" si="20"/>
        <v>2.9845130209103035</v>
      </c>
      <c r="C20">
        <v>0</v>
      </c>
      <c r="D20">
        <f t="shared" si="15"/>
        <v>0</v>
      </c>
      <c r="E20">
        <f t="shared" si="0"/>
        <v>1.4514095888084754E-2</v>
      </c>
      <c r="F20">
        <f t="shared" si="1"/>
        <v>-1.4011153246100683E-2</v>
      </c>
      <c r="G20">
        <f t="shared" si="2"/>
        <v>-1.3036638317236789E-2</v>
      </c>
      <c r="H20">
        <f t="shared" si="3"/>
        <v>1.1650962427504902E-2</v>
      </c>
      <c r="I20">
        <f t="shared" si="4"/>
        <v>9.9391074470852603E-3</v>
      </c>
      <c r="J20">
        <f t="shared" si="5"/>
        <v>-8.0043749849654892E-3</v>
      </c>
      <c r="K20">
        <v>1.0519992143719556E-3</v>
      </c>
      <c r="L20">
        <f t="shared" si="21"/>
        <v>1.0519992143719556E-3</v>
      </c>
      <c r="M20">
        <f t="shared" si="16"/>
        <v>-1.0519992143719556E-3</v>
      </c>
      <c r="N20" s="3">
        <v>1.9474999999999998</v>
      </c>
      <c r="O20">
        <f t="shared" si="17"/>
        <v>5.5558541740115088E-5</v>
      </c>
      <c r="P20">
        <f t="shared" si="6"/>
        <v>-2.9540840561858831E-5</v>
      </c>
      <c r="Q20">
        <f t="shared" si="7"/>
        <v>-6.765963970897055E-6</v>
      </c>
      <c r="R20">
        <f t="shared" si="8"/>
        <v>2.8357513955583857E-6</v>
      </c>
      <c r="S20">
        <f t="shared" si="9"/>
        <v>1.416527606633247E-6</v>
      </c>
      <c r="T20">
        <f t="shared" si="10"/>
        <v>-7.5171127353089173E-7</v>
      </c>
      <c r="U20">
        <f t="shared" si="11"/>
        <v>-2.8823439435103473E-9</v>
      </c>
      <c r="V20">
        <f t="shared" si="12"/>
        <v>1.1203715716002991E-9</v>
      </c>
      <c r="W20">
        <f t="shared" si="13"/>
        <v>7.5888222776383775E-10</v>
      </c>
      <c r="X20">
        <f t="shared" si="14"/>
        <v>-5.1833023754889328E-10</v>
      </c>
      <c r="Y20">
        <f t="shared" si="18"/>
        <v>2.2750783515638245E-5</v>
      </c>
      <c r="Z20">
        <f t="shared" si="19"/>
        <v>-1.8014571637098165E-4</v>
      </c>
      <c r="AA20">
        <f t="shared" si="22"/>
        <v>1.032963004611642E-3</v>
      </c>
      <c r="AB20">
        <v>1.4986087756748651E-3</v>
      </c>
      <c r="AC20">
        <v>1.1084335230630985E-3</v>
      </c>
      <c r="AD20">
        <v>2.6039216860511698E-4</v>
      </c>
      <c r="AE20">
        <v>1.8996109582038181E-6</v>
      </c>
      <c r="AF20">
        <v>-1.016754961112769E-4</v>
      </c>
      <c r="AG20">
        <v>1.5595057821338378E-3</v>
      </c>
      <c r="AH20">
        <v>1.5645034054458822E-3</v>
      </c>
      <c r="AI20">
        <v>1.4238440800855214E-3</v>
      </c>
    </row>
    <row r="21" spans="1:35" x14ac:dyDescent="0.25">
      <c r="A21">
        <v>1</v>
      </c>
      <c r="B21" s="1">
        <f>A21*PI()</f>
        <v>3.1415926535897931</v>
      </c>
      <c r="C21">
        <v>0</v>
      </c>
      <c r="D21">
        <f t="shared" si="15"/>
        <v>0</v>
      </c>
      <c r="E21">
        <f t="shared" si="0"/>
        <v>4.5849793007019115E-4</v>
      </c>
      <c r="F21">
        <f t="shared" si="1"/>
        <v>-4.5848207527511748E-4</v>
      </c>
      <c r="G21">
        <f t="shared" si="2"/>
        <v>-4.5845036667183266E-4</v>
      </c>
      <c r="H21">
        <f t="shared" si="3"/>
        <v>4.5840280623396377E-4</v>
      </c>
      <c r="I21">
        <f t="shared" si="4"/>
        <v>4.5833939692189118E-4</v>
      </c>
      <c r="J21">
        <f t="shared" si="5"/>
        <v>-4.5826014268219391E-4</v>
      </c>
      <c r="K21">
        <v>4.754859690204484E-8</v>
      </c>
      <c r="L21">
        <f t="shared" si="21"/>
        <v>4.754859690204484E-8</v>
      </c>
      <c r="M21">
        <f t="shared" si="16"/>
        <v>-4.754859690204484E-8</v>
      </c>
      <c r="N21" s="3">
        <v>2.0499999999999998</v>
      </c>
      <c r="O21">
        <f t="shared" si="17"/>
        <v>7.78958011232915E-6</v>
      </c>
      <c r="P21">
        <f t="shared" si="6"/>
        <v>1.7633828316601686E-6</v>
      </c>
      <c r="Q21">
        <f t="shared" si="7"/>
        <v>-9.2425534007032968E-8</v>
      </c>
      <c r="R21">
        <f t="shared" si="8"/>
        <v>7.9993265933546856E-8</v>
      </c>
      <c r="S21">
        <f t="shared" si="9"/>
        <v>5.4459617426241511E-8</v>
      </c>
      <c r="T21">
        <f t="shared" si="10"/>
        <v>-3.8261524946224194E-8</v>
      </c>
      <c r="U21">
        <f t="shared" si="11"/>
        <v>-2.4449656761676684E-9</v>
      </c>
      <c r="V21">
        <f t="shared" si="12"/>
        <v>1.3342991379327246E-9</v>
      </c>
      <c r="W21">
        <f t="shared" si="13"/>
        <v>7.9423906769244323E-10</v>
      </c>
      <c r="X21">
        <f t="shared" si="14"/>
        <v>-5.066763807681786E-10</v>
      </c>
      <c r="Y21">
        <f t="shared" si="18"/>
        <v>9.5559056645445368E-6</v>
      </c>
      <c r="Z21">
        <f t="shared" si="19"/>
        <v>-1.2873051562042642E-4</v>
      </c>
      <c r="AA21">
        <f t="shared" si="22"/>
        <v>5.0161171463956324E-4</v>
      </c>
      <c r="AB21">
        <v>1.4157464099967014E-3</v>
      </c>
      <c r="AC21">
        <v>1.1310466565343398E-3</v>
      </c>
      <c r="AD21">
        <v>3.6207570922383423E-4</v>
      </c>
      <c r="AE21">
        <v>1.0972373275424177E-4</v>
      </c>
      <c r="AF21">
        <v>6.5912098290754212E-6</v>
      </c>
      <c r="AG21">
        <v>1.4309277929221245E-3</v>
      </c>
      <c r="AH21">
        <v>1.3951896790975913E-3</v>
      </c>
      <c r="AI21">
        <v>1.1826177686670913E-3</v>
      </c>
    </row>
    <row r="22" spans="1:35" x14ac:dyDescent="0.25">
      <c r="A22">
        <v>1.05</v>
      </c>
      <c r="B22" s="1">
        <f t="shared" si="20"/>
        <v>3.2986722862692828</v>
      </c>
      <c r="C22">
        <v>0</v>
      </c>
      <c r="D22">
        <f t="shared" si="15"/>
        <v>0</v>
      </c>
      <c r="E22">
        <f t="shared" si="0"/>
        <v>-1.3608353271016531E-2</v>
      </c>
      <c r="F22">
        <f t="shared" si="1"/>
        <v>1.3193814438510743E-2</v>
      </c>
      <c r="G22">
        <f t="shared" si="2"/>
        <v>1.2387466665384039E-2</v>
      </c>
      <c r="H22">
        <f t="shared" si="3"/>
        <v>-1.1233286021271152E-2</v>
      </c>
      <c r="I22">
        <f t="shared" si="4"/>
        <v>-9.7936327850203821E-3</v>
      </c>
      <c r="J22">
        <f t="shared" si="5"/>
        <v>8.145214255933543E-3</v>
      </c>
      <c r="K22">
        <v>-9.0877671747973884E-4</v>
      </c>
      <c r="L22">
        <f t="shared" si="21"/>
        <v>-9.0877671747973884E-4</v>
      </c>
      <c r="M22">
        <f t="shared" si="16"/>
        <v>9.0877671747973884E-4</v>
      </c>
      <c r="N22" s="3">
        <v>2.1524999999999999</v>
      </c>
      <c r="O22">
        <f t="shared" si="17"/>
        <v>-4.0170566759020808E-5</v>
      </c>
      <c r="P22">
        <f t="shared" si="6"/>
        <v>3.2684433951172259E-5</v>
      </c>
      <c r="Q22">
        <f t="shared" si="7"/>
        <v>6.6350882186966783E-6</v>
      </c>
      <c r="R22">
        <f t="shared" si="8"/>
        <v>-2.7628650620027126E-6</v>
      </c>
      <c r="S22">
        <f t="shared" si="9"/>
        <v>-1.3992423928932309E-6</v>
      </c>
      <c r="T22">
        <f t="shared" si="10"/>
        <v>7.6347037011741133E-7</v>
      </c>
      <c r="U22">
        <f t="shared" si="11"/>
        <v>-2.0058346742045183E-9</v>
      </c>
      <c r="V22">
        <f t="shared" si="12"/>
        <v>1.5456074965655724E-9</v>
      </c>
      <c r="W22">
        <f t="shared" si="13"/>
        <v>8.2988184812456659E-10</v>
      </c>
      <c r="X22">
        <f t="shared" si="14"/>
        <v>-4.9465418156526338E-10</v>
      </c>
      <c r="Y22">
        <f t="shared" si="18"/>
        <v>-4.2498066734414832E-6</v>
      </c>
      <c r="Z22">
        <f t="shared" si="19"/>
        <v>-1.3468987646815628E-4</v>
      </c>
      <c r="AA22">
        <f t="shared" si="22"/>
        <v>-5.8140105831510821E-5</v>
      </c>
      <c r="AB22">
        <v>1.3651560024556249E-3</v>
      </c>
      <c r="AC22">
        <v>1.1793112925619494E-3</v>
      </c>
      <c r="AD22">
        <v>4.9471156919172815E-4</v>
      </c>
      <c r="AE22">
        <v>2.5139260035265411E-4</v>
      </c>
      <c r="AF22">
        <v>1.4992943261295634E-4</v>
      </c>
      <c r="AG22">
        <v>1.3408446486270968E-3</v>
      </c>
      <c r="AH22">
        <v>1.272031983065485E-3</v>
      </c>
      <c r="AI22">
        <v>1.0092862406312791E-3</v>
      </c>
    </row>
    <row r="23" spans="1:35" x14ac:dyDescent="0.25">
      <c r="A23">
        <v>1.1000000000000001</v>
      </c>
      <c r="B23" s="1">
        <f t="shared" si="20"/>
        <v>3.4557519189487729</v>
      </c>
      <c r="C23">
        <v>0</v>
      </c>
      <c r="D23">
        <f t="shared" si="15"/>
        <v>0</v>
      </c>
      <c r="E23">
        <f t="shared" si="0"/>
        <v>-2.7341204911522733E-2</v>
      </c>
      <c r="F23">
        <f t="shared" si="1"/>
        <v>2.3979175996108899E-2</v>
      </c>
      <c r="G23">
        <f t="shared" si="2"/>
        <v>1.7999263466718506E-2</v>
      </c>
      <c r="H23">
        <f t="shared" si="3"/>
        <v>-1.0693677267371211E-2</v>
      </c>
      <c r="I23">
        <f t="shared" si="4"/>
        <v>-3.5667900982067828E-3</v>
      </c>
      <c r="J23">
        <f t="shared" si="5"/>
        <v>-2.0450473258006581E-3</v>
      </c>
      <c r="K23">
        <v>-1.6682801400739805E-3</v>
      </c>
      <c r="L23">
        <f t="shared" si="21"/>
        <v>-1.6682801400739805E-3</v>
      </c>
      <c r="M23">
        <f t="shared" si="16"/>
        <v>1.6682801400739805E-3</v>
      </c>
      <c r="N23" s="3">
        <v>2.2549999999999999</v>
      </c>
      <c r="O23">
        <f t="shared" si="17"/>
        <v>-8.7144778640399679E-5</v>
      </c>
      <c r="P23">
        <f t="shared" si="6"/>
        <v>5.6503358035737144E-5</v>
      </c>
      <c r="Q23">
        <f t="shared" si="7"/>
        <v>9.4877963140317985E-6</v>
      </c>
      <c r="R23">
        <f t="shared" si="8"/>
        <v>-2.5973939762098394E-6</v>
      </c>
      <c r="S23">
        <f t="shared" si="9"/>
        <v>-4.9857224579731443E-7</v>
      </c>
      <c r="T23">
        <f t="shared" si="10"/>
        <v>-1.9637945801969726E-7</v>
      </c>
      <c r="U23">
        <f t="shared" si="11"/>
        <v>-1.5757292833354197E-9</v>
      </c>
      <c r="V23">
        <f t="shared" si="12"/>
        <v>1.7083807960488759E-9</v>
      </c>
      <c r="W23">
        <f t="shared" si="13"/>
        <v>8.4499566294973008E-10</v>
      </c>
      <c r="X23">
        <f t="shared" si="14"/>
        <v>-4.953539444066514E-10</v>
      </c>
      <c r="Y23">
        <f t="shared" si="18"/>
        <v>-2.4445487677426335E-5</v>
      </c>
      <c r="Z23">
        <f t="shared" si="19"/>
        <v>-1.9703103418521807E-4</v>
      </c>
      <c r="AA23">
        <f t="shared" si="22"/>
        <v>-6.0820641675182231E-4</v>
      </c>
      <c r="AB23">
        <v>1.3101363218084583E-3</v>
      </c>
      <c r="AC23">
        <v>1.2161250812420387E-3</v>
      </c>
      <c r="AD23">
        <v>6.2010261446442843E-4</v>
      </c>
      <c r="AE23">
        <v>3.8855915528557641E-4</v>
      </c>
      <c r="AF23">
        <v>2.8996056233663442E-4</v>
      </c>
      <c r="AG23">
        <v>1.2521637369441883E-3</v>
      </c>
      <c r="AH23">
        <v>1.1570762307514322E-3</v>
      </c>
      <c r="AI23">
        <v>8.617082001450045E-4</v>
      </c>
    </row>
    <row r="24" spans="1:35" x14ac:dyDescent="0.25">
      <c r="A24">
        <v>1.1499999999999999</v>
      </c>
      <c r="B24" s="1">
        <f t="shared" si="20"/>
        <v>3.6128315516282616</v>
      </c>
      <c r="C24">
        <v>0</v>
      </c>
      <c r="D24">
        <f t="shared" si="15"/>
        <v>0</v>
      </c>
      <c r="E24">
        <f t="shared" si="0"/>
        <v>-4.0403001778220295E-2</v>
      </c>
      <c r="F24">
        <f t="shared" si="1"/>
        <v>2.9554009680648478E-2</v>
      </c>
      <c r="G24">
        <f t="shared" si="2"/>
        <v>1.3099723325647097E-2</v>
      </c>
      <c r="H24">
        <f t="shared" si="3"/>
        <v>1.4896792419982995E-3</v>
      </c>
      <c r="I24">
        <f t="shared" si="4"/>
        <v>8.6615512147306499E-3</v>
      </c>
      <c r="J24">
        <f t="shared" si="5"/>
        <v>-7.5167001268732266E-3</v>
      </c>
      <c r="K24">
        <v>4.8852615579310036E-3</v>
      </c>
      <c r="L24">
        <f t="shared" si="21"/>
        <v>4.8852615579310036E-3</v>
      </c>
      <c r="M24">
        <f t="shared" si="16"/>
        <v>-4.8852615579310036E-3</v>
      </c>
      <c r="N24" s="3">
        <v>2.3574999999999999</v>
      </c>
      <c r="O24">
        <f t="shared" si="17"/>
        <v>-1.3198013380685396E-4</v>
      </c>
      <c r="P24">
        <f t="shared" si="6"/>
        <v>6.804444896980548E-5</v>
      </c>
      <c r="Q24">
        <f t="shared" si="7"/>
        <v>6.7997541402178973E-6</v>
      </c>
      <c r="R24">
        <f t="shared" si="8"/>
        <v>3.9623430232372433E-7</v>
      </c>
      <c r="S24">
        <f t="shared" si="9"/>
        <v>1.2409980231982326E-6</v>
      </c>
      <c r="T24">
        <f t="shared" si="10"/>
        <v>-7.0311613651831171E-7</v>
      </c>
      <c r="U24">
        <f t="shared" si="11"/>
        <v>-1.1652064090967666E-9</v>
      </c>
      <c r="V24">
        <f t="shared" si="12"/>
        <v>1.7872498978889927E-9</v>
      </c>
      <c r="W24">
        <f t="shared" si="13"/>
        <v>8.3075425796092194E-10</v>
      </c>
      <c r="X24">
        <f t="shared" si="14"/>
        <v>-5.0801373623696824E-10</v>
      </c>
      <c r="Y24">
        <f t="shared" si="18"/>
        <v>-5.6200869723816421E-5</v>
      </c>
      <c r="Z24">
        <f t="shared" si="19"/>
        <v>-3.0980860533063502E-4</v>
      </c>
      <c r="AA24">
        <f t="shared" si="22"/>
        <v>-1.1002689867845557E-3</v>
      </c>
      <c r="AB24">
        <v>1.2257534737295792E-3</v>
      </c>
      <c r="AC24">
        <v>1.2163812267290391E-3</v>
      </c>
      <c r="AD24">
        <v>7.1219112851930841E-4</v>
      </c>
      <c r="AE24">
        <v>4.9502597578311497E-4</v>
      </c>
      <c r="AF24">
        <v>4.0045801156599384E-4</v>
      </c>
      <c r="AG24">
        <v>1.1394907418100534E-3</v>
      </c>
      <c r="AH24">
        <v>1.0240664232139859E-3</v>
      </c>
      <c r="AI24">
        <v>7.0995633451290357E-4</v>
      </c>
    </row>
    <row r="25" spans="1:35" x14ac:dyDescent="0.25">
      <c r="A25">
        <v>1.2</v>
      </c>
      <c r="B25" s="1">
        <f t="shared" si="20"/>
        <v>3.7699111843077517</v>
      </c>
      <c r="C25">
        <v>0</v>
      </c>
      <c r="D25">
        <f t="shared" si="15"/>
        <v>0</v>
      </c>
      <c r="E25">
        <f t="shared" si="0"/>
        <v>-5.2473158835801469E-2</v>
      </c>
      <c r="F25">
        <f t="shared" si="1"/>
        <v>2.8706938324470636E-2</v>
      </c>
      <c r="G25">
        <f t="shared" si="2"/>
        <v>5.501142813244005E-4</v>
      </c>
      <c r="H25">
        <f t="shared" si="3"/>
        <v>1.2051007248290396E-2</v>
      </c>
      <c r="I25">
        <f t="shared" si="4"/>
        <v>6.3159236974188607E-3</v>
      </c>
      <c r="J25">
        <f t="shared" si="5"/>
        <v>4.35519055527316E-3</v>
      </c>
      <c r="K25">
        <v>-4.9398472902401416E-4</v>
      </c>
      <c r="L25">
        <f t="shared" si="21"/>
        <v>-4.9398472902401416E-4</v>
      </c>
      <c r="M25">
        <f t="shared" si="16"/>
        <v>4.9398472902401416E-4</v>
      </c>
      <c r="N25" s="3">
        <v>2.46</v>
      </c>
      <c r="O25">
        <f t="shared" si="17"/>
        <v>-1.7357620602562553E-4</v>
      </c>
      <c r="P25">
        <f t="shared" si="6"/>
        <v>6.4799898478096055E-5</v>
      </c>
      <c r="Q25">
        <f t="shared" si="7"/>
        <v>1.4074354175098617E-7</v>
      </c>
      <c r="R25">
        <f t="shared" si="8"/>
        <v>2.9584251853788267E-6</v>
      </c>
      <c r="S25">
        <f t="shared" si="9"/>
        <v>8.9245889237486787E-7</v>
      </c>
      <c r="T25">
        <f t="shared" si="10"/>
        <v>4.1247148708755254E-7</v>
      </c>
      <c r="U25">
        <f t="shared" si="11"/>
        <v>-7.8434232251739515E-10</v>
      </c>
      <c r="V25">
        <f t="shared" si="12"/>
        <v>1.7650774151359039E-9</v>
      </c>
      <c r="W25">
        <f t="shared" si="13"/>
        <v>7.9547441216821621E-10</v>
      </c>
      <c r="X25">
        <f t="shared" si="14"/>
        <v>-5.188490140519385E-10</v>
      </c>
      <c r="Y25">
        <f t="shared" si="18"/>
        <v>-1.043709510804465E-4</v>
      </c>
      <c r="Z25">
        <f t="shared" si="19"/>
        <v>-4.6995201323541541E-4</v>
      </c>
      <c r="AA25">
        <f t="shared" si="22"/>
        <v>-1.5623747112661502E-3</v>
      </c>
      <c r="AB25">
        <v>1.0253729136650001E-3</v>
      </c>
      <c r="AC25">
        <v>1.0896449890932343E-3</v>
      </c>
      <c r="AD25">
        <v>6.7577192594829344E-4</v>
      </c>
      <c r="AE25">
        <v>4.7444785081339431E-4</v>
      </c>
      <c r="AF25">
        <v>3.8464306911880351E-4</v>
      </c>
      <c r="AG25">
        <v>9.1754557934919749E-4</v>
      </c>
      <c r="AH25">
        <v>7.8883643327133277E-4</v>
      </c>
      <c r="AI25">
        <v>4.7185114241279842E-4</v>
      </c>
    </row>
    <row r="26" spans="1:35" x14ac:dyDescent="0.25">
      <c r="A26">
        <v>1.25</v>
      </c>
      <c r="B26" s="1">
        <f t="shared" si="20"/>
        <v>3.9269908169872414</v>
      </c>
      <c r="C26">
        <v>0</v>
      </c>
      <c r="D26">
        <f t="shared" si="15"/>
        <v>0</v>
      </c>
      <c r="E26">
        <f t="shared" si="0"/>
        <v>-6.3255429575002284E-2</v>
      </c>
      <c r="F26">
        <f t="shared" si="1"/>
        <v>2.1622025337950702E-2</v>
      </c>
      <c r="G26">
        <f t="shared" si="2"/>
        <v>-1.2320754384455755E-2</v>
      </c>
      <c r="H26">
        <f t="shared" si="3"/>
        <v>9.4906667125017243E-3</v>
      </c>
      <c r="I26">
        <f t="shared" si="4"/>
        <v>-6.6569082107032955E-3</v>
      </c>
      <c r="J26">
        <f t="shared" si="5"/>
        <v>6.178198682821062E-3</v>
      </c>
      <c r="K26">
        <v>-4.4942201436887853E-2</v>
      </c>
      <c r="L26">
        <f t="shared" si="21"/>
        <v>-4.4942201436887853E-2</v>
      </c>
      <c r="M26">
        <f t="shared" si="16"/>
        <v>4.4942201436887853E-2</v>
      </c>
      <c r="N26" s="3">
        <v>2.5625</v>
      </c>
      <c r="O26">
        <f t="shared" si="17"/>
        <v>-2.1091207310530328E-4</v>
      </c>
      <c r="P26">
        <f t="shared" si="6"/>
        <v>4.7474727482734839E-5</v>
      </c>
      <c r="Q26">
        <f t="shared" si="7"/>
        <v>-6.6004594637856982E-6</v>
      </c>
      <c r="R26">
        <f t="shared" si="8"/>
        <v>2.2993521616686334E-6</v>
      </c>
      <c r="S26">
        <f t="shared" si="9"/>
        <v>-9.5773597623708602E-7</v>
      </c>
      <c r="T26">
        <f t="shared" si="10"/>
        <v>5.7634931102807653E-7</v>
      </c>
      <c r="U26">
        <f t="shared" si="11"/>
        <v>-4.4248527959865414E-10</v>
      </c>
      <c r="V26">
        <f t="shared" si="12"/>
        <v>1.6466811738752692E-9</v>
      </c>
      <c r="W26">
        <f t="shared" si="13"/>
        <v>7.5975908166904751E-10</v>
      </c>
      <c r="X26">
        <f t="shared" si="14"/>
        <v>-5.1606185300898243E-10</v>
      </c>
      <c r="Y26">
        <f t="shared" si="18"/>
        <v>-1.6811839169677157E-4</v>
      </c>
      <c r="Z26">
        <f t="shared" si="19"/>
        <v>-6.2192624991536658E-4</v>
      </c>
      <c r="AA26">
        <f t="shared" si="22"/>
        <v>-1.4826754798044016E-3</v>
      </c>
      <c r="AB26">
        <v>1.1588356257706191E-3</v>
      </c>
      <c r="AC26">
        <v>1.2882748365102919E-3</v>
      </c>
      <c r="AD26">
        <v>9.6450543497732515E-4</v>
      </c>
      <c r="AE26">
        <v>7.8080427897948975E-4</v>
      </c>
      <c r="AF26">
        <v>6.9663914510133696E-4</v>
      </c>
      <c r="AG26">
        <v>1.0343492403319051E-3</v>
      </c>
      <c r="AH26">
        <v>8.9714290289991713E-4</v>
      </c>
      <c r="AI26">
        <v>5.8603161698848221E-4</v>
      </c>
    </row>
    <row r="27" spans="1:35" x14ac:dyDescent="0.25">
      <c r="A27">
        <v>1.3</v>
      </c>
      <c r="B27" s="1">
        <f t="shared" si="20"/>
        <v>4.0840704496667311</v>
      </c>
      <c r="C27">
        <v>0.1</v>
      </c>
      <c r="D27">
        <f t="shared" si="15"/>
        <v>0.01</v>
      </c>
      <c r="E27">
        <f t="shared" si="0"/>
        <v>-7.2485177002849913E-2</v>
      </c>
      <c r="F27">
        <f t="shared" si="1"/>
        <v>9.838778859335269E-3</v>
      </c>
      <c r="G27">
        <f t="shared" si="2"/>
        <v>-1.799646192827635E-2</v>
      </c>
      <c r="H27">
        <f t="shared" si="3"/>
        <v>-3.4035305938464274E-3</v>
      </c>
      <c r="I27">
        <f t="shared" si="4"/>
        <v>-8.4287935027479253E-3</v>
      </c>
      <c r="J27">
        <f t="shared" si="5"/>
        <v>-6.2539657646803843E-3</v>
      </c>
      <c r="K27">
        <v>-9.8729149933065738E-2</v>
      </c>
      <c r="L27">
        <f t="shared" si="21"/>
        <v>-9.8729149933065738E-2</v>
      </c>
      <c r="M27">
        <f t="shared" si="16"/>
        <v>9.8729149933065738E-2</v>
      </c>
      <c r="N27" s="3">
        <v>2.665</v>
      </c>
      <c r="O27">
        <f t="shared" si="17"/>
        <v>-2.4307137412034669E-4</v>
      </c>
      <c r="P27">
        <f t="shared" si="6"/>
        <v>1.9833589380964695E-5</v>
      </c>
      <c r="Q27">
        <f t="shared" si="7"/>
        <v>-9.4870795567032111E-6</v>
      </c>
      <c r="R27">
        <f t="shared" si="8"/>
        <v>-8.6335697355522348E-7</v>
      </c>
      <c r="S27">
        <f t="shared" si="9"/>
        <v>-1.1964395635241405E-6</v>
      </c>
      <c r="T27">
        <f t="shared" si="10"/>
        <v>-5.8960366426760798E-7</v>
      </c>
      <c r="U27">
        <f t="shared" si="11"/>
        <v>-1.4802603781749744E-10</v>
      </c>
      <c r="V27">
        <f t="shared" si="12"/>
        <v>1.4577874503280644E-9</v>
      </c>
      <c r="W27">
        <f t="shared" si="13"/>
        <v>7.4446557409492446E-10</v>
      </c>
      <c r="X27">
        <f t="shared" si="14"/>
        <v>-5.0268703550017634E-10</v>
      </c>
      <c r="Y27">
        <f t="shared" si="18"/>
        <v>-2.3537271295748108E-4</v>
      </c>
      <c r="Z27">
        <f t="shared" si="19"/>
        <v>-6.5613971961667823E-4</v>
      </c>
      <c r="AA27">
        <f t="shared" si="22"/>
        <v>-3.3378994830547952E-4</v>
      </c>
      <c r="AB27">
        <v>2.0950518828550058E-3</v>
      </c>
      <c r="AC27">
        <v>2.306479937374587E-3</v>
      </c>
      <c r="AD27">
        <v>2.0977872356191542E-3</v>
      </c>
      <c r="AE27">
        <v>1.9399361881775601E-3</v>
      </c>
      <c r="AF27">
        <v>1.8648994112334611E-3</v>
      </c>
      <c r="AG27">
        <v>1.9460713688603962E-3</v>
      </c>
      <c r="AH27">
        <v>1.7915672995969187E-3</v>
      </c>
      <c r="AI27">
        <v>1.4588180676824635E-3</v>
      </c>
    </row>
    <row r="28" spans="1:35" x14ac:dyDescent="0.25">
      <c r="A28">
        <v>1.35</v>
      </c>
      <c r="B28" s="1">
        <f t="shared" si="20"/>
        <v>4.2411500823462207</v>
      </c>
      <c r="C28">
        <v>0.1</v>
      </c>
      <c r="D28">
        <f t="shared" si="15"/>
        <v>0.01</v>
      </c>
      <c r="E28">
        <f t="shared" si="0"/>
        <v>-7.9935868817913314E-2</v>
      </c>
      <c r="F28">
        <f t="shared" si="1"/>
        <v>-4.0823739214709571E-3</v>
      </c>
      <c r="G28">
        <f t="shared" si="2"/>
        <v>-1.316246859188761E-2</v>
      </c>
      <c r="H28">
        <f t="shared" si="3"/>
        <v>-1.2591813580740486E-2</v>
      </c>
      <c r="I28">
        <f t="shared" si="4"/>
        <v>3.9816507603037572E-3</v>
      </c>
      <c r="J28">
        <f t="shared" si="5"/>
        <v>-4.2561376154948731E-3</v>
      </c>
      <c r="K28">
        <v>-0.11004701176720348</v>
      </c>
      <c r="L28">
        <f t="shared" si="21"/>
        <v>-0.11004701176720348</v>
      </c>
      <c r="M28">
        <f t="shared" si="16"/>
        <v>0.11004701176720348</v>
      </c>
      <c r="N28" s="3">
        <v>2.7674999999999996</v>
      </c>
      <c r="O28">
        <f t="shared" si="17"/>
        <v>-2.6926480031357704E-4</v>
      </c>
      <c r="P28">
        <f t="shared" si="6"/>
        <v>-1.2117266048418333E-5</v>
      </c>
      <c r="Q28">
        <f t="shared" si="7"/>
        <v>-6.8333679574763156E-6</v>
      </c>
      <c r="R28">
        <f t="shared" si="8"/>
        <v>-3.0860049332210915E-6</v>
      </c>
      <c r="S28">
        <f t="shared" si="9"/>
        <v>5.7799196480446253E-7</v>
      </c>
      <c r="T28">
        <f t="shared" si="10"/>
        <v>-3.9514361037622037E-7</v>
      </c>
      <c r="U28">
        <f t="shared" si="11"/>
        <v>9.1808093813543566E-11</v>
      </c>
      <c r="V28">
        <f t="shared" si="12"/>
        <v>1.2394412990534907E-9</v>
      </c>
      <c r="W28">
        <f t="shared" si="13"/>
        <v>7.5852511694820248E-10</v>
      </c>
      <c r="X28">
        <f t="shared" si="14"/>
        <v>-4.9328765109968889E-10</v>
      </c>
      <c r="Y28">
        <f t="shared" si="18"/>
        <v>-2.9111699441140593E-4</v>
      </c>
      <c r="Z28">
        <f t="shared" si="19"/>
        <v>-5.4384664833097415E-4</v>
      </c>
      <c r="AA28">
        <f t="shared" si="22"/>
        <v>1.0955421588849179E-3</v>
      </c>
      <c r="AB28">
        <v>3.090948733376845E-3</v>
      </c>
      <c r="AC28">
        <v>3.4208996668111699E-3</v>
      </c>
      <c r="AD28">
        <v>3.3739791439123751E-3</v>
      </c>
      <c r="AE28">
        <v>3.2561243357949283E-3</v>
      </c>
      <c r="AF28">
        <v>3.1961463820354653E-3</v>
      </c>
      <c r="AG28">
        <v>2.9004718685006641E-3</v>
      </c>
      <c r="AH28">
        <v>2.7106520702108307E-3</v>
      </c>
      <c r="AI28">
        <v>2.3070596435823651E-3</v>
      </c>
    </row>
    <row r="29" spans="1:35" x14ac:dyDescent="0.25">
      <c r="A29">
        <v>1.4</v>
      </c>
      <c r="B29" s="1">
        <f t="shared" si="20"/>
        <v>4.3982297150257104</v>
      </c>
      <c r="C29">
        <v>0.1</v>
      </c>
      <c r="D29">
        <f t="shared" si="15"/>
        <v>0.01</v>
      </c>
      <c r="E29">
        <f t="shared" si="0"/>
        <v>-8.5424637354818825E-2</v>
      </c>
      <c r="F29">
        <f t="shared" si="1"/>
        <v>-1.711645188746615E-2</v>
      </c>
      <c r="G29">
        <f t="shared" si="2"/>
        <v>-6.4176392872761353E-4</v>
      </c>
      <c r="H29">
        <f t="shared" si="3"/>
        <v>-8.0695742232399104E-3</v>
      </c>
      <c r="I29">
        <f t="shared" si="4"/>
        <v>9.6925497992948698E-3</v>
      </c>
      <c r="J29">
        <f t="shared" si="5"/>
        <v>7.5620247972586398E-3</v>
      </c>
      <c r="K29">
        <v>-9.3997852797698983E-2</v>
      </c>
      <c r="L29">
        <f t="shared" si="21"/>
        <v>-9.3997852797698983E-2</v>
      </c>
      <c r="M29">
        <f t="shared" si="16"/>
        <v>9.3997852797698983E-2</v>
      </c>
      <c r="N29" s="3">
        <v>2.8699999999999997</v>
      </c>
      <c r="O29">
        <f t="shared" si="17"/>
        <v>-2.8884946766630345E-4</v>
      </c>
      <c r="P29">
        <f t="shared" si="6"/>
        <v>-4.143511388401291E-5</v>
      </c>
      <c r="Q29">
        <f t="shared" si="7"/>
        <v>-1.8905789930211828E-7</v>
      </c>
      <c r="R29">
        <f t="shared" si="8"/>
        <v>-1.9484745261618326E-6</v>
      </c>
      <c r="S29">
        <f t="shared" si="9"/>
        <v>1.3798913599894476E-6</v>
      </c>
      <c r="T29">
        <f t="shared" si="10"/>
        <v>7.1104503092748279E-7</v>
      </c>
      <c r="U29">
        <f t="shared" si="11"/>
        <v>2.7113062002304101E-10</v>
      </c>
      <c r="V29">
        <f t="shared" si="12"/>
        <v>1.0390880385071358E-9</v>
      </c>
      <c r="W29">
        <f t="shared" si="13"/>
        <v>7.937271033152758E-10</v>
      </c>
      <c r="X29">
        <f t="shared" si="14"/>
        <v>-4.9809816825514799E-10</v>
      </c>
      <c r="Y29">
        <f t="shared" si="18"/>
        <v>-3.3032957173726986E-4</v>
      </c>
      <c r="Z29">
        <f t="shared" si="19"/>
        <v>-3.8256173000842861E-4</v>
      </c>
      <c r="AA29">
        <f t="shared" si="22"/>
        <v>1.5735113982687371E-3</v>
      </c>
      <c r="AB29">
        <v>3.0849727967168224E-3</v>
      </c>
      <c r="AC29">
        <v>3.5453765888926753E-3</v>
      </c>
      <c r="AD29">
        <v>3.6840941840853014E-3</v>
      </c>
      <c r="AE29">
        <v>3.6151500182640055E-3</v>
      </c>
      <c r="AF29">
        <v>3.5741446182895129E-3</v>
      </c>
      <c r="AG29">
        <v>2.8488434094282389E-3</v>
      </c>
      <c r="AH29">
        <v>2.6198710225420582E-3</v>
      </c>
      <c r="AI29">
        <v>2.1374220291370373E-3</v>
      </c>
    </row>
    <row r="30" spans="1:35" x14ac:dyDescent="0.25">
      <c r="A30">
        <v>1.45</v>
      </c>
      <c r="B30" s="1">
        <f t="shared" si="20"/>
        <v>4.5553093477052</v>
      </c>
      <c r="C30">
        <v>0.1</v>
      </c>
      <c r="D30">
        <f t="shared" si="15"/>
        <v>0.01</v>
      </c>
      <c r="E30">
        <f t="shared" si="0"/>
        <v>-8.8816767836330288E-2</v>
      </c>
      <c r="F30">
        <f t="shared" si="1"/>
        <v>-2.6431229838232269E-2</v>
      </c>
      <c r="G30">
        <f t="shared" si="2"/>
        <v>1.2253722563967366E-2</v>
      </c>
      <c r="H30">
        <f t="shared" si="3"/>
        <v>5.2391736850786194E-3</v>
      </c>
      <c r="I30">
        <f t="shared" si="4"/>
        <v>-9.0528329970837053E-4</v>
      </c>
      <c r="J30">
        <f t="shared" si="5"/>
        <v>1.9320645393274716E-3</v>
      </c>
      <c r="K30">
        <v>-9.6728320185897484E-2</v>
      </c>
      <c r="L30">
        <f t="shared" si="21"/>
        <v>-9.6728320185897484E-2</v>
      </c>
      <c r="M30">
        <f t="shared" si="16"/>
        <v>9.6728320185897484E-2</v>
      </c>
      <c r="N30" s="3">
        <v>2.9724999999999997</v>
      </c>
      <c r="O30">
        <f t="shared" si="17"/>
        <v>-3.0134469566122475E-4</v>
      </c>
      <c r="P30">
        <f t="shared" si="6"/>
        <v>-6.1749365605585894E-5</v>
      </c>
      <c r="Q30">
        <f t="shared" si="7"/>
        <v>6.5656595255325518E-6</v>
      </c>
      <c r="R30">
        <f t="shared" si="8"/>
        <v>1.3106409375000984E-6</v>
      </c>
      <c r="S30">
        <f t="shared" si="9"/>
        <v>-1.4002125875381344E-7</v>
      </c>
      <c r="T30">
        <f t="shared" si="10"/>
        <v>1.7661475644807054E-7</v>
      </c>
      <c r="U30">
        <f t="shared" si="11"/>
        <v>3.8554029682935895E-10</v>
      </c>
      <c r="V30">
        <f t="shared" si="12"/>
        <v>9.0026356410359896E-10</v>
      </c>
      <c r="W30">
        <f t="shared" si="13"/>
        <v>8.2951401077829903E-10</v>
      </c>
      <c r="X30">
        <f t="shared" si="14"/>
        <v>-5.1188068105758518E-10</v>
      </c>
      <c r="Y30">
        <f t="shared" si="18"/>
        <v>-3.551795638688931E-4</v>
      </c>
      <c r="Z30">
        <f t="shared" si="19"/>
        <v>-2.4243894762559262E-4</v>
      </c>
      <c r="AA30">
        <f t="shared" si="22"/>
        <v>1.3670515354423025E-3</v>
      </c>
      <c r="AB30">
        <v>2.4730819387171728E-3</v>
      </c>
      <c r="AC30">
        <v>3.0371507727309588E-3</v>
      </c>
      <c r="AD30">
        <v>3.3453184872292508E-3</v>
      </c>
      <c r="AE30">
        <v>3.324170953061375E-3</v>
      </c>
      <c r="AF30">
        <v>3.3020627646321858E-3</v>
      </c>
      <c r="AG30">
        <v>2.2059004415935714E-3</v>
      </c>
      <c r="AH30">
        <v>1.9535984689771288E-3</v>
      </c>
      <c r="AI30">
        <v>1.4359889028574613E-3</v>
      </c>
    </row>
    <row r="31" spans="1:35" x14ac:dyDescent="0.25">
      <c r="A31">
        <v>1.5</v>
      </c>
      <c r="B31" s="1">
        <f t="shared" si="20"/>
        <v>4.7123889803846897</v>
      </c>
      <c r="C31">
        <v>0.1</v>
      </c>
      <c r="D31">
        <f t="shared" si="15"/>
        <v>0.01</v>
      </c>
      <c r="E31">
        <f t="shared" si="0"/>
        <v>-9.0029004774609275E-2</v>
      </c>
      <c r="F31">
        <f t="shared" si="1"/>
        <v>-3.0002663655168484E-2</v>
      </c>
      <c r="G31">
        <f t="shared" si="2"/>
        <v>1.7993193650432716E-2</v>
      </c>
      <c r="H31">
        <f t="shared" si="3"/>
        <v>1.2843278063309994E-2</v>
      </c>
      <c r="I31">
        <f t="shared" si="4"/>
        <v>-9.9798822498380554E-3</v>
      </c>
      <c r="J31">
        <f t="shared" si="5"/>
        <v>-8.1558153887542513E-3</v>
      </c>
      <c r="K31">
        <v>-0.10733089435462735</v>
      </c>
      <c r="L31">
        <f t="shared" si="21"/>
        <v>-0.10733089435462735</v>
      </c>
      <c r="M31">
        <f t="shared" si="16"/>
        <v>0.10733089435462735</v>
      </c>
      <c r="N31" s="3">
        <v>3.0749999999999997</v>
      </c>
      <c r="O31">
        <f t="shared" si="17"/>
        <v>-3.0644380496862772E-4</v>
      </c>
      <c r="P31">
        <f t="shared" si="6"/>
        <v>-6.8645858906944609E-5</v>
      </c>
      <c r="Q31">
        <f t="shared" si="7"/>
        <v>9.4861167513540886E-6</v>
      </c>
      <c r="R31">
        <f t="shared" si="8"/>
        <v>3.1426727055648858E-6</v>
      </c>
      <c r="S31">
        <f t="shared" si="9"/>
        <v>-1.4243334163256634E-6</v>
      </c>
      <c r="T31">
        <f t="shared" si="10"/>
        <v>-7.6532488471262497E-7</v>
      </c>
      <c r="U31">
        <f t="shared" si="11"/>
        <v>4.3222911015966879E-10</v>
      </c>
      <c r="V31">
        <f t="shared" si="12"/>
        <v>8.5313394272247267E-10</v>
      </c>
      <c r="W31">
        <f t="shared" si="13"/>
        <v>8.4498676452950314E-10</v>
      </c>
      <c r="X31">
        <f t="shared" si="14"/>
        <v>-5.196281803500997E-10</v>
      </c>
      <c r="Y31">
        <f t="shared" si="18"/>
        <v>-3.6464892199805459E-4</v>
      </c>
      <c r="Z31">
        <f t="shared" si="19"/>
        <v>-9.2383981747916943E-5</v>
      </c>
      <c r="AA31">
        <f t="shared" si="22"/>
        <v>1.4639508866114703E-3</v>
      </c>
      <c r="AB31">
        <v>2.2330650554398439E-3</v>
      </c>
      <c r="AC31">
        <v>2.8725333041021385E-3</v>
      </c>
      <c r="AD31">
        <v>3.3293317467513882E-3</v>
      </c>
      <c r="AE31">
        <v>3.3533638141771105E-3</v>
      </c>
      <c r="AF31">
        <v>3.349459816693589E-3</v>
      </c>
      <c r="AG31">
        <v>1.9490070816619088E-3</v>
      </c>
      <c r="AH31">
        <v>1.6879763732557786E-3</v>
      </c>
      <c r="AI31">
        <v>1.1718630294410238E-3</v>
      </c>
    </row>
    <row r="32" spans="1:35" x14ac:dyDescent="0.25">
      <c r="A32">
        <v>1.55</v>
      </c>
      <c r="B32" s="1">
        <f t="shared" si="20"/>
        <v>4.8694686130641793</v>
      </c>
      <c r="C32">
        <v>0.1</v>
      </c>
      <c r="D32">
        <f t="shared" si="15"/>
        <v>0.01</v>
      </c>
      <c r="E32">
        <f t="shared" si="0"/>
        <v>-8.9031595370280214E-2</v>
      </c>
      <c r="F32">
        <f t="shared" si="1"/>
        <v>-2.7054702674442571E-2</v>
      </c>
      <c r="G32">
        <f t="shared" si="2"/>
        <v>1.3224872488655733E-2</v>
      </c>
      <c r="H32">
        <f t="shared" si="3"/>
        <v>6.4630544705795764E-3</v>
      </c>
      <c r="I32">
        <f t="shared" si="4"/>
        <v>-2.2622820623193602E-3</v>
      </c>
      <c r="J32">
        <f t="shared" si="5"/>
        <v>5.7450102576654216E-4</v>
      </c>
      <c r="K32">
        <v>-9.8086152122040304E-2</v>
      </c>
      <c r="L32">
        <f t="shared" si="21"/>
        <v>-9.8086152122040304E-2</v>
      </c>
      <c r="M32">
        <f t="shared" si="16"/>
        <v>9.8086152122040304E-2</v>
      </c>
      <c r="N32" s="3">
        <v>3.1774999999999998</v>
      </c>
      <c r="O32">
        <f t="shared" si="17"/>
        <v>-3.040216444968184E-4</v>
      </c>
      <c r="P32">
        <f t="shared" si="6"/>
        <v>-6.0626028091798153E-5</v>
      </c>
      <c r="Q32">
        <f t="shared" si="7"/>
        <v>6.8668045508957541E-6</v>
      </c>
      <c r="R32">
        <f t="shared" si="8"/>
        <v>1.5528237354435219E-6</v>
      </c>
      <c r="S32">
        <f t="shared" si="9"/>
        <v>-3.1205513659694397E-7</v>
      </c>
      <c r="T32">
        <f t="shared" si="10"/>
        <v>5.8596183315884235E-8</v>
      </c>
      <c r="U32">
        <f t="shared" si="11"/>
        <v>4.1005115933921198E-10</v>
      </c>
      <c r="V32">
        <f t="shared" si="12"/>
        <v>9.0794028542841669E-10</v>
      </c>
      <c r="W32">
        <f t="shared" si="13"/>
        <v>8.3110949501633585E-10</v>
      </c>
      <c r="X32">
        <f t="shared" si="14"/>
        <v>-5.1290485063906935E-10</v>
      </c>
      <c r="Y32">
        <f t="shared" si="18"/>
        <v>-3.5647986705946919E-4</v>
      </c>
      <c r="Z32">
        <f t="shared" si="19"/>
        <v>7.9698096961808803E-5</v>
      </c>
      <c r="AA32">
        <f t="shared" si="22"/>
        <v>1.6788495483875683E-3</v>
      </c>
      <c r="AB32">
        <v>2.150203245635043E-3</v>
      </c>
      <c r="AC32">
        <v>2.852712451506974E-3</v>
      </c>
      <c r="AD32">
        <v>3.4510347812516042E-3</v>
      </c>
      <c r="AE32">
        <v>3.5208114872758356E-3</v>
      </c>
      <c r="AF32">
        <v>3.535683616364567E-3</v>
      </c>
      <c r="AG32">
        <v>1.854802004508375E-3</v>
      </c>
      <c r="AH32">
        <v>1.5900253045549189E-3</v>
      </c>
      <c r="AI32">
        <v>1.0843574453983764E-3</v>
      </c>
    </row>
    <row r="33" spans="1:35" x14ac:dyDescent="0.25">
      <c r="A33">
        <v>1.6</v>
      </c>
      <c r="B33" s="1">
        <f t="shared" si="20"/>
        <v>5.026548245743669</v>
      </c>
      <c r="C33">
        <v>0.1</v>
      </c>
      <c r="D33">
        <f t="shared" si="15"/>
        <v>0.01</v>
      </c>
      <c r="E33">
        <f t="shared" si="0"/>
        <v>-8.5849019756694275E-2</v>
      </c>
      <c r="F33">
        <f t="shared" si="1"/>
        <v>-1.8227920736509015E-2</v>
      </c>
      <c r="G33">
        <f t="shared" si="2"/>
        <v>7.3339693194185603E-4</v>
      </c>
      <c r="H33">
        <f t="shared" si="3"/>
        <v>-6.9544280653308097E-3</v>
      </c>
      <c r="I33">
        <f t="shared" si="4"/>
        <v>9.2618450906465487E-3</v>
      </c>
      <c r="J33">
        <f t="shared" si="5"/>
        <v>7.9792512538814486E-3</v>
      </c>
      <c r="K33">
        <v>-9.3056875282064244E-2</v>
      </c>
      <c r="L33">
        <f t="shared" si="21"/>
        <v>-9.3056875282064244E-2</v>
      </c>
      <c r="M33">
        <f t="shared" si="16"/>
        <v>9.3056875282064244E-2</v>
      </c>
      <c r="N33" s="3">
        <v>3.28</v>
      </c>
      <c r="O33">
        <f t="shared" si="17"/>
        <v>-2.9413766306499839E-4</v>
      </c>
      <c r="P33">
        <f t="shared" si="6"/>
        <v>-3.943253320844489E-5</v>
      </c>
      <c r="Q33">
        <f t="shared" si="7"/>
        <v>2.3736735362439777E-7</v>
      </c>
      <c r="R33">
        <f t="shared" si="8"/>
        <v>-1.7278082489902853E-6</v>
      </c>
      <c r="S33">
        <f t="shared" si="9"/>
        <v>1.3252886563793873E-6</v>
      </c>
      <c r="T33">
        <f t="shared" si="10"/>
        <v>7.4731624077641482E-7</v>
      </c>
      <c r="U33">
        <f t="shared" si="11"/>
        <v>3.1955076548596473E-10</v>
      </c>
      <c r="V33">
        <f t="shared" si="12"/>
        <v>1.0527733553519708E-9</v>
      </c>
      <c r="W33">
        <f t="shared" si="13"/>
        <v>7.9598633121167965E-10</v>
      </c>
      <c r="X33">
        <f t="shared" si="14"/>
        <v>-4.9903134668608151E-10</v>
      </c>
      <c r="Y33">
        <f t="shared" si="18"/>
        <v>-3.3298636299254803E-4</v>
      </c>
      <c r="Z33">
        <f t="shared" si="19"/>
        <v>2.2920491772606002E-4</v>
      </c>
      <c r="AA33">
        <f t="shared" si="22"/>
        <v>1.458603129407329E-3</v>
      </c>
      <c r="AB33">
        <v>1.7020772635749229E-3</v>
      </c>
      <c r="AC33">
        <v>2.4489121285489889E-3</v>
      </c>
      <c r="AD33">
        <v>3.1735732683930025E-3</v>
      </c>
      <c r="AE33">
        <v>3.287431431389046E-3</v>
      </c>
      <c r="AF33">
        <v>3.3207547420095601E-3</v>
      </c>
      <c r="AG33">
        <v>1.4035981737023698E-3</v>
      </c>
      <c r="AH33">
        <v>1.1428030386518167E-3</v>
      </c>
      <c r="AI33">
        <v>6.6369057588816212E-4</v>
      </c>
    </row>
    <row r="34" spans="1:35" x14ac:dyDescent="0.25">
      <c r="A34">
        <v>1.65</v>
      </c>
      <c r="B34" s="1">
        <f t="shared" si="20"/>
        <v>5.1836278784231586</v>
      </c>
      <c r="C34">
        <v>0.1</v>
      </c>
      <c r="D34">
        <f t="shared" si="15"/>
        <v>0.01</v>
      </c>
      <c r="E34">
        <f t="shared" si="0"/>
        <v>-8.0559390166484071E-2</v>
      </c>
      <c r="F34">
        <f t="shared" si="1"/>
        <v>-5.4403234193941786E-3</v>
      </c>
      <c r="G34">
        <f t="shared" si="2"/>
        <v>-1.218637294239351E-2</v>
      </c>
      <c r="H34">
        <f t="shared" si="3"/>
        <v>-1.2799622402181294E-2</v>
      </c>
      <c r="I34">
        <f t="shared" si="4"/>
        <v>5.2019459744937404E-3</v>
      </c>
      <c r="J34">
        <f t="shared" si="5"/>
        <v>-3.0268022948451018E-3</v>
      </c>
      <c r="K34">
        <v>-0.10881056525080443</v>
      </c>
      <c r="L34">
        <f t="shared" si="21"/>
        <v>-0.10881056525080443</v>
      </c>
      <c r="M34">
        <f t="shared" si="16"/>
        <v>0.10881056525080443</v>
      </c>
      <c r="N34" s="3">
        <v>3.3824999999999998</v>
      </c>
      <c r="O34">
        <f t="shared" si="17"/>
        <v>-2.7703445030831809E-4</v>
      </c>
      <c r="P34">
        <f t="shared" si="6"/>
        <v>-9.6705907094917131E-6</v>
      </c>
      <c r="Q34">
        <f t="shared" si="7"/>
        <v>-6.5306893064759071E-6</v>
      </c>
      <c r="R34">
        <f t="shared" si="8"/>
        <v>-3.1271263581262632E-6</v>
      </c>
      <c r="S34">
        <f t="shared" si="9"/>
        <v>7.3269521405915444E-7</v>
      </c>
      <c r="T34">
        <f t="shared" si="10"/>
        <v>-2.8827244081780754E-7</v>
      </c>
      <c r="U34">
        <f t="shared" si="11"/>
        <v>1.6294911970215206E-10</v>
      </c>
      <c r="V34">
        <f t="shared" si="12"/>
        <v>1.2561614443181154E-9</v>
      </c>
      <c r="W34">
        <f t="shared" si="13"/>
        <v>7.6012872860660792E-10</v>
      </c>
      <c r="X34">
        <f t="shared" si="14"/>
        <v>-4.9311375216014135E-10</v>
      </c>
      <c r="Y34">
        <f t="shared" si="18"/>
        <v>-2.9591674778363017E-4</v>
      </c>
      <c r="Z34">
        <f t="shared" si="19"/>
        <v>3.6165478252602791E-4</v>
      </c>
      <c r="AA34">
        <f t="shared" si="22"/>
        <v>1.2921938029265161E-3</v>
      </c>
      <c r="AB34">
        <v>1.3800492148998596E-3</v>
      </c>
      <c r="AC34">
        <v>2.1460418647355683E-3</v>
      </c>
      <c r="AD34">
        <v>2.9728777684709618E-3</v>
      </c>
      <c r="AE34">
        <v>3.1265337368872456E-3</v>
      </c>
      <c r="AF34">
        <v>3.1769082262951389E-3</v>
      </c>
      <c r="AG34">
        <v>1.0893047239706288E-3</v>
      </c>
      <c r="AH34">
        <v>8.4260742963333346E-4</v>
      </c>
      <c r="AI34">
        <v>4.1152493360156473E-4</v>
      </c>
    </row>
    <row r="35" spans="1:35" x14ac:dyDescent="0.25">
      <c r="A35">
        <v>1.7</v>
      </c>
      <c r="B35" s="1">
        <f t="shared" si="20"/>
        <v>5.3407075111026483</v>
      </c>
      <c r="C35">
        <v>0.1</v>
      </c>
      <c r="D35">
        <f t="shared" si="15"/>
        <v>0.01</v>
      </c>
      <c r="E35">
        <f t="shared" si="0"/>
        <v>-7.3292533767094353E-2</v>
      </c>
      <c r="F35">
        <f t="shared" si="1"/>
        <v>8.5294228097518871E-3</v>
      </c>
      <c r="G35">
        <f t="shared" si="2"/>
        <v>-1.7989458717950605E-2</v>
      </c>
      <c r="H35">
        <f t="shared" si="3"/>
        <v>-4.7080229785731826E-3</v>
      </c>
      <c r="I35">
        <f t="shared" si="4"/>
        <v>-7.6107731169052393E-3</v>
      </c>
      <c r="J35">
        <f t="shared" si="5"/>
        <v>-7.0490096970326271E-3</v>
      </c>
      <c r="K35">
        <v>-0.10212037546780411</v>
      </c>
      <c r="L35">
        <f t="shared" si="21"/>
        <v>-0.10212037546780411</v>
      </c>
      <c r="M35">
        <f t="shared" si="16"/>
        <v>0.10212037546780411</v>
      </c>
      <c r="N35" s="3">
        <v>3.4849999999999999</v>
      </c>
      <c r="O35">
        <f t="shared" si="17"/>
        <v>-2.5313178262671959E-4</v>
      </c>
      <c r="P35">
        <f t="shared" si="6"/>
        <v>2.2192711838235641E-5</v>
      </c>
      <c r="Q35">
        <f t="shared" si="7"/>
        <v>-9.4849079229548503E-6</v>
      </c>
      <c r="R35">
        <f t="shared" si="8"/>
        <v>-1.1214912782781261E-6</v>
      </c>
      <c r="S35">
        <f t="shared" si="9"/>
        <v>-1.0927348122681573E-6</v>
      </c>
      <c r="T35">
        <f t="shared" si="10"/>
        <v>-6.5872009936352124E-7</v>
      </c>
      <c r="U35">
        <f t="shared" si="11"/>
        <v>-5.5910203533390201E-11</v>
      </c>
      <c r="V35">
        <f t="shared" si="12"/>
        <v>1.4739092209369845E-9</v>
      </c>
      <c r="W35">
        <f t="shared" si="13"/>
        <v>7.444770795583018E-10</v>
      </c>
      <c r="X35">
        <f t="shared" si="14"/>
        <v>-5.0159540814247704E-10</v>
      </c>
      <c r="Y35">
        <f t="shared" si="18"/>
        <v>-2.4329526402065978E-4</v>
      </c>
      <c r="Z35">
        <f t="shared" si="19"/>
        <v>5.1338032939483315E-4</v>
      </c>
      <c r="AA35">
        <f t="shared" si="22"/>
        <v>1.4802492377444414E-3</v>
      </c>
      <c r="AB35">
        <v>1.4432684584325508E-3</v>
      </c>
      <c r="AC35">
        <v>2.2188506981938826E-3</v>
      </c>
      <c r="AD35">
        <v>3.1372658669859485E-3</v>
      </c>
      <c r="AE35">
        <v>3.3294843185418363E-3</v>
      </c>
      <c r="AF35">
        <v>3.3967027934146739E-3</v>
      </c>
      <c r="AG35">
        <v>1.1628476836338685E-3</v>
      </c>
      <c r="AH35">
        <v>9.3143112573285146E-4</v>
      </c>
      <c r="AI35">
        <v>5.4529728621326406E-4</v>
      </c>
    </row>
    <row r="36" spans="1:35" x14ac:dyDescent="0.25">
      <c r="A36">
        <v>1.75</v>
      </c>
      <c r="B36" s="1">
        <f t="shared" si="20"/>
        <v>5.497787143782138</v>
      </c>
      <c r="C36">
        <v>0.1</v>
      </c>
      <c r="D36">
        <f t="shared" si="15"/>
        <v>0.01</v>
      </c>
      <c r="E36">
        <f t="shared" si="0"/>
        <v>-6.422680621962977E-2</v>
      </c>
      <c r="F36">
        <f t="shared" si="1"/>
        <v>2.064577777564006E-2</v>
      </c>
      <c r="G36">
        <f t="shared" si="2"/>
        <v>-1.3286933397502421E-2</v>
      </c>
      <c r="H36">
        <f t="shared" si="3"/>
        <v>8.5098796444708809E-3</v>
      </c>
      <c r="I36">
        <f t="shared" si="4"/>
        <v>-7.6175677924518155E-3</v>
      </c>
      <c r="J36">
        <f t="shared" si="5"/>
        <v>5.1932079983089963E-3</v>
      </c>
      <c r="K36">
        <v>-5.0782441991164079E-2</v>
      </c>
      <c r="L36">
        <f t="shared" si="21"/>
        <v>-5.0782441991164079E-2</v>
      </c>
      <c r="M36">
        <f t="shared" si="16"/>
        <v>5.0782441991164079E-2</v>
      </c>
      <c r="N36" s="3">
        <v>3.5874999999999999</v>
      </c>
      <c r="O36">
        <f t="shared" si="17"/>
        <v>-2.230163203121102E-4</v>
      </c>
      <c r="P36">
        <f t="shared" si="6"/>
        <v>4.9233674217533184E-5</v>
      </c>
      <c r="Q36">
        <f t="shared" si="7"/>
        <v>-6.9000630532960286E-6</v>
      </c>
      <c r="R36">
        <f t="shared" si="8"/>
        <v>2.1052730004166579E-6</v>
      </c>
      <c r="S36">
        <f t="shared" si="9"/>
        <v>-1.0795238493648188E-6</v>
      </c>
      <c r="T36">
        <f t="shared" si="10"/>
        <v>4.9072002446181552E-7</v>
      </c>
      <c r="U36">
        <f t="shared" si="11"/>
        <v>-3.3165553928476733E-10</v>
      </c>
      <c r="V36">
        <f t="shared" si="12"/>
        <v>1.6587014242483092E-9</v>
      </c>
      <c r="W36">
        <f t="shared" si="13"/>
        <v>7.5817176188078771E-10</v>
      </c>
      <c r="X36">
        <f t="shared" si="14"/>
        <v>-5.1524110950734121E-10</v>
      </c>
      <c r="Y36">
        <f t="shared" si="18"/>
        <v>-1.7916466999582208E-4</v>
      </c>
      <c r="Z36">
        <f t="shared" si="19"/>
        <v>6.2566433194963613E-4</v>
      </c>
      <c r="AA36">
        <f t="shared" si="22"/>
        <v>1.0954536834614926E-3</v>
      </c>
      <c r="AB36">
        <v>9.8285248264468939E-4</v>
      </c>
      <c r="AC36">
        <v>1.7581096927338827E-3</v>
      </c>
      <c r="AD36">
        <v>2.7561292780363626E-3</v>
      </c>
      <c r="AE36">
        <v>2.9851120173537333E-3</v>
      </c>
      <c r="AF36">
        <v>3.0687271614485631E-3</v>
      </c>
      <c r="AG36">
        <v>7.1549137717079293E-4</v>
      </c>
      <c r="AH36">
        <v>5.0084004043168405E-4</v>
      </c>
      <c r="AI36">
        <v>1.5863230210485987E-4</v>
      </c>
    </row>
    <row r="37" spans="1:35" x14ac:dyDescent="0.25">
      <c r="A37">
        <v>1.8</v>
      </c>
      <c r="B37" s="1">
        <f t="shared" si="20"/>
        <v>5.6548667764616276</v>
      </c>
      <c r="C37">
        <v>0</v>
      </c>
      <c r="D37">
        <f t="shared" si="15"/>
        <v>0</v>
      </c>
      <c r="E37">
        <f t="shared" si="0"/>
        <v>-5.3584714168126796E-2</v>
      </c>
      <c r="F37">
        <f t="shared" si="1"/>
        <v>2.8275931857127394E-2</v>
      </c>
      <c r="G37">
        <f t="shared" si="2"/>
        <v>-8.2501091445934033E-4</v>
      </c>
      <c r="H37">
        <f t="shared" si="3"/>
        <v>1.2461849741950517E-2</v>
      </c>
      <c r="I37">
        <f t="shared" si="4"/>
        <v>5.1929947024694952E-3</v>
      </c>
      <c r="J37">
        <f t="shared" si="5"/>
        <v>5.4529563632505738E-3</v>
      </c>
      <c r="K37">
        <v>-3.0259924177881547E-3</v>
      </c>
      <c r="L37">
        <f t="shared" si="21"/>
        <v>-3.0259924177881547E-3</v>
      </c>
      <c r="M37">
        <f t="shared" si="16"/>
        <v>3.0259924177881547E-3</v>
      </c>
      <c r="N37" s="3">
        <v>3.69</v>
      </c>
      <c r="O37">
        <f t="shared" si="17"/>
        <v>-1.8742720872465531E-4</v>
      </c>
      <c r="P37">
        <f t="shared" si="6"/>
        <v>6.557646115305526E-5</v>
      </c>
      <c r="Q37">
        <f t="shared" si="7"/>
        <v>-2.8567065180904296E-7</v>
      </c>
      <c r="R37">
        <f t="shared" si="8"/>
        <v>3.0397231237135101E-6</v>
      </c>
      <c r="S37">
        <f t="shared" si="9"/>
        <v>7.5009927137423581E-7</v>
      </c>
      <c r="T37">
        <f t="shared" si="10"/>
        <v>5.0790477841914135E-7</v>
      </c>
      <c r="U37">
        <f t="shared" si="11"/>
        <v>-6.5751893027915889E-10</v>
      </c>
      <c r="V37">
        <f t="shared" si="12"/>
        <v>1.7703842597871813E-9</v>
      </c>
      <c r="W37">
        <f t="shared" si="13"/>
        <v>7.9321524284288666E-10</v>
      </c>
      <c r="X37">
        <f t="shared" si="14"/>
        <v>-5.1919281577005508E-10</v>
      </c>
      <c r="Y37">
        <f t="shared" si="18"/>
        <v>-1.1783730416214564E-4</v>
      </c>
      <c r="Z37">
        <f t="shared" si="19"/>
        <v>5.9831576423098967E-4</v>
      </c>
      <c r="AA37">
        <f t="shared" si="22"/>
        <v>-2.6681529481606305E-4</v>
      </c>
      <c r="AB37">
        <v>-3.6124471063531441E-4</v>
      </c>
      <c r="AC37">
        <v>3.7110288314719453E-4</v>
      </c>
      <c r="AD37">
        <v>1.4015674377436192E-3</v>
      </c>
      <c r="AE37">
        <v>1.6562391890439655E-3</v>
      </c>
      <c r="AF37">
        <v>1.7520455576917119E-3</v>
      </c>
      <c r="AG37">
        <v>-5.9703372313312344E-4</v>
      </c>
      <c r="AH37">
        <v>-7.7681373975596352E-4</v>
      </c>
      <c r="AI37">
        <v>-1.0316038493774827E-3</v>
      </c>
    </row>
    <row r="38" spans="1:35" x14ac:dyDescent="0.25">
      <c r="A38">
        <v>1.85</v>
      </c>
      <c r="B38" s="1">
        <f t="shared" si="20"/>
        <v>5.8119464091411173</v>
      </c>
      <c r="C38">
        <v>0</v>
      </c>
      <c r="D38">
        <f t="shared" si="15"/>
        <v>0</v>
      </c>
      <c r="E38">
        <f t="shared" si="0"/>
        <v>-4.16274540996305E-2</v>
      </c>
      <c r="F38">
        <f t="shared" si="1"/>
        <v>2.9761899370144874E-2</v>
      </c>
      <c r="G38">
        <f t="shared" si="2"/>
        <v>1.2118707266451012E-2</v>
      </c>
      <c r="H38">
        <f t="shared" si="3"/>
        <v>2.8448078584368151E-3</v>
      </c>
      <c r="I38">
        <f t="shared" si="4"/>
        <v>9.2657986766391323E-3</v>
      </c>
      <c r="J38">
        <f t="shared" si="5"/>
        <v>-6.8690910334903771E-3</v>
      </c>
      <c r="K38">
        <v>5.4946680385509561E-3</v>
      </c>
      <c r="L38">
        <f t="shared" si="21"/>
        <v>5.4946680385509561E-3</v>
      </c>
      <c r="M38">
        <f t="shared" si="16"/>
        <v>-5.4946680385509561E-3</v>
      </c>
      <c r="N38" s="3">
        <v>3.7925</v>
      </c>
      <c r="O38">
        <f t="shared" si="17"/>
        <v>-1.472379369188294E-4</v>
      </c>
      <c r="P38">
        <f t="shared" si="6"/>
        <v>6.7669885278529905E-5</v>
      </c>
      <c r="Q38">
        <f t="shared" si="7"/>
        <v>6.4955497135706793E-6</v>
      </c>
      <c r="R38">
        <f t="shared" si="8"/>
        <v>6.6438855704383686E-7</v>
      </c>
      <c r="S38">
        <f t="shared" si="9"/>
        <v>1.3176016553555483E-6</v>
      </c>
      <c r="T38">
        <f t="shared" si="10"/>
        <v>-6.4681681763930448E-7</v>
      </c>
      <c r="U38">
        <f t="shared" si="11"/>
        <v>-1.025502209722717E-9</v>
      </c>
      <c r="V38">
        <f t="shared" si="12"/>
        <v>1.7846902196309771E-9</v>
      </c>
      <c r="W38">
        <f t="shared" si="13"/>
        <v>8.2914256482138021E-10</v>
      </c>
      <c r="X38">
        <f t="shared" si="14"/>
        <v>-5.0914773691090497E-10</v>
      </c>
      <c r="Y38">
        <f t="shared" si="18"/>
        <v>-7.1736249349130908E-5</v>
      </c>
      <c r="Z38">
        <f t="shared" si="19"/>
        <v>4.4976638841965597E-4</v>
      </c>
      <c r="AA38">
        <f t="shared" si="22"/>
        <v>-1.449262203037402E-3</v>
      </c>
      <c r="AB38">
        <v>-1.5053138824205868E-3</v>
      </c>
      <c r="AC38">
        <v>-8.717283840348535E-4</v>
      </c>
      <c r="AD38">
        <v>1.2604965715764204E-4</v>
      </c>
      <c r="AE38">
        <v>3.8995697764285931E-4</v>
      </c>
      <c r="AF38">
        <v>4.9149997364921036E-4</v>
      </c>
      <c r="AG38">
        <v>-1.6856655583290599E-3</v>
      </c>
      <c r="AH38">
        <v>-1.8074994807833751E-3</v>
      </c>
      <c r="AI38">
        <v>-1.9212283318310527E-3</v>
      </c>
    </row>
    <row r="39" spans="1:35" x14ac:dyDescent="0.25">
      <c r="A39">
        <v>1.9</v>
      </c>
      <c r="B39" s="1">
        <f t="shared" si="20"/>
        <v>5.9690260418206069</v>
      </c>
      <c r="C39">
        <v>0</v>
      </c>
      <c r="D39">
        <f t="shared" si="15"/>
        <v>0</v>
      </c>
      <c r="E39">
        <f t="shared" si="0"/>
        <v>-2.8648501611745501E-2</v>
      </c>
      <c r="F39">
        <f t="shared" si="1"/>
        <v>2.4780788687962171E-2</v>
      </c>
      <c r="G39">
        <f t="shared" si="2"/>
        <v>1.7985257227695721E-2</v>
      </c>
      <c r="H39">
        <f t="shared" si="3"/>
        <v>-9.8697863719654846E-3</v>
      </c>
      <c r="I39">
        <f t="shared" si="4"/>
        <v>-2.2520759416172352E-3</v>
      </c>
      <c r="J39">
        <f t="shared" si="5"/>
        <v>-3.3418459190656773E-3</v>
      </c>
      <c r="K39">
        <v>-1.3461639287360061E-3</v>
      </c>
      <c r="L39">
        <f t="shared" si="21"/>
        <v>-1.3461639287360061E-3</v>
      </c>
      <c r="M39">
        <f t="shared" si="16"/>
        <v>1.3461639287360061E-3</v>
      </c>
      <c r="N39" s="3">
        <v>3.8949999999999996</v>
      </c>
      <c r="O39">
        <f t="shared" si="17"/>
        <v>-1.0343489897596428E-4</v>
      </c>
      <c r="P39">
        <f t="shared" si="6"/>
        <v>5.5059058371038664E-5</v>
      </c>
      <c r="Q39">
        <f t="shared" si="7"/>
        <v>9.4834531028565403E-6</v>
      </c>
      <c r="R39">
        <f t="shared" si="8"/>
        <v>-2.434361592162892E-6</v>
      </c>
      <c r="S39">
        <f t="shared" si="9"/>
        <v>-3.3189901009134754E-7</v>
      </c>
      <c r="T39">
        <f t="shared" si="10"/>
        <v>-3.0911548700704477E-7</v>
      </c>
      <c r="U39">
        <f t="shared" si="11"/>
        <v>-1.4265733043520203E-9</v>
      </c>
      <c r="V39">
        <f t="shared" si="12"/>
        <v>1.6985107831803644E-9</v>
      </c>
      <c r="W39">
        <f t="shared" si="13"/>
        <v>8.4497265236567146E-10</v>
      </c>
      <c r="X39">
        <f t="shared" si="14"/>
        <v>-4.9604339417908425E-10</v>
      </c>
      <c r="Y39">
        <f t="shared" si="18"/>
        <v>-4.196714272459334E-5</v>
      </c>
      <c r="Z39">
        <f t="shared" si="19"/>
        <v>2.9043030853207385E-4</v>
      </c>
      <c r="AA39">
        <f t="shared" si="22"/>
        <v>-1.5544983403666549E-3</v>
      </c>
      <c r="AB39">
        <v>-1.7081764776334515E-3</v>
      </c>
      <c r="AC39">
        <v>-1.1980019334411208E-3</v>
      </c>
      <c r="AD39">
        <v>-2.7053342062573638E-4</v>
      </c>
      <c r="AE39">
        <v>-7.765762217553242E-6</v>
      </c>
      <c r="AF39">
        <v>9.5395860289198945E-5</v>
      </c>
      <c r="AG39">
        <v>-1.825619691078082E-3</v>
      </c>
      <c r="AH39">
        <v>-1.8843353122999752E-3</v>
      </c>
      <c r="AI39">
        <v>-1.8535441125454007E-3</v>
      </c>
    </row>
    <row r="40" spans="1:35" x14ac:dyDescent="0.25">
      <c r="A40">
        <v>1.95</v>
      </c>
      <c r="B40" s="1">
        <f t="shared" si="20"/>
        <v>6.1261056745000966</v>
      </c>
      <c r="C40">
        <v>0</v>
      </c>
      <c r="D40">
        <f t="shared" si="15"/>
        <v>0</v>
      </c>
      <c r="E40">
        <f t="shared" si="0"/>
        <v>-1.4966408430857444E-2</v>
      </c>
      <c r="F40">
        <f t="shared" si="1"/>
        <v>1.4414964611292762E-2</v>
      </c>
      <c r="G40">
        <f t="shared" si="2"/>
        <v>1.3348649708874042E-2</v>
      </c>
      <c r="H40">
        <f t="shared" si="3"/>
        <v>-1.1837721614800715E-2</v>
      </c>
      <c r="I40">
        <f t="shared" si="4"/>
        <v>-9.9805964635006714E-3</v>
      </c>
      <c r="J40">
        <f t="shared" si="5"/>
        <v>7.8961564469780081E-3</v>
      </c>
      <c r="K40">
        <v>-1.1249557420140183E-3</v>
      </c>
      <c r="L40">
        <f t="shared" si="21"/>
        <v>-1.1249557420140183E-3</v>
      </c>
      <c r="M40">
        <f t="shared" si="16"/>
        <v>1.1249557420140183E-3</v>
      </c>
      <c r="N40" s="3">
        <v>3.9974999999999996</v>
      </c>
      <c r="O40">
        <f t="shared" si="17"/>
        <v>-5.7093184227857691E-5</v>
      </c>
      <c r="P40">
        <f t="shared" si="6"/>
        <v>3.0484235771901925E-5</v>
      </c>
      <c r="Q40">
        <f t="shared" si="7"/>
        <v>6.9331426021157571E-6</v>
      </c>
      <c r="R40">
        <f t="shared" si="8"/>
        <v>-2.8824714035285867E-6</v>
      </c>
      <c r="S40">
        <f t="shared" si="9"/>
        <v>-1.4229447627928873E-6</v>
      </c>
      <c r="T40">
        <f t="shared" si="10"/>
        <v>7.418187516503955E-7</v>
      </c>
      <c r="U40">
        <f t="shared" si="11"/>
        <v>-1.8508879459317082E-9</v>
      </c>
      <c r="V40">
        <f t="shared" si="12"/>
        <v>1.5305718010575458E-9</v>
      </c>
      <c r="W40">
        <f t="shared" si="13"/>
        <v>8.3146095794657384E-10</v>
      </c>
      <c r="X40">
        <f t="shared" si="14"/>
        <v>-4.9414837673433159E-10</v>
      </c>
      <c r="Y40">
        <f t="shared" si="18"/>
        <v>-2.3239386272074746E-5</v>
      </c>
      <c r="Z40">
        <f t="shared" si="19"/>
        <v>1.827098190489619E-4</v>
      </c>
      <c r="AA40">
        <f t="shared" si="22"/>
        <v>-1.0509316047132874E-3</v>
      </c>
      <c r="AB40">
        <v>-1.5039406754831603E-3</v>
      </c>
      <c r="AC40">
        <v>-1.110195951790511E-3</v>
      </c>
      <c r="AD40">
        <v>-2.5965007076729149E-4</v>
      </c>
      <c r="AE40">
        <v>-9.9863615625295149E-7</v>
      </c>
      <c r="AF40">
        <v>1.0257378702244877E-4</v>
      </c>
      <c r="AG40">
        <v>-1.566450525959518E-3</v>
      </c>
      <c r="AH40">
        <v>-1.5729309405559568E-3</v>
      </c>
      <c r="AI40">
        <v>-1.4350844654166068E-3</v>
      </c>
    </row>
    <row r="41" spans="1:35" x14ac:dyDescent="0.25">
      <c r="A41">
        <v>2</v>
      </c>
      <c r="B41" s="1">
        <f t="shared" si="20"/>
        <v>6.2831853071795862</v>
      </c>
      <c r="C41">
        <v>0</v>
      </c>
      <c r="D41">
        <f t="shared" si="15"/>
        <v>0</v>
      </c>
      <c r="E41">
        <f t="shared" si="0"/>
        <v>-9.1698396896697741E-4</v>
      </c>
      <c r="F41">
        <f t="shared" si="1"/>
        <v>9.168571355406671E-4</v>
      </c>
      <c r="G41">
        <f t="shared" si="2"/>
        <v>9.1660350026558134E-4</v>
      </c>
      <c r="H41">
        <f t="shared" si="3"/>
        <v>-9.1622312628738189E-4</v>
      </c>
      <c r="I41">
        <f t="shared" si="4"/>
        <v>-9.1571610830141017E-4</v>
      </c>
      <c r="J41">
        <f t="shared" si="5"/>
        <v>9.1508257252395295E-4</v>
      </c>
      <c r="K41">
        <v>-3.799952255680852E-7</v>
      </c>
      <c r="L41">
        <f t="shared" si="21"/>
        <v>-3.799952255680852E-7</v>
      </c>
      <c r="M41">
        <f t="shared" si="16"/>
        <v>3.799952255680852E-7</v>
      </c>
      <c r="N41" s="3">
        <v>4.0999999999999996</v>
      </c>
      <c r="O41">
        <f t="shared" si="17"/>
        <v>-9.3501905693289248E-6</v>
      </c>
      <c r="P41">
        <f t="shared" si="6"/>
        <v>-7.1462429224859669E-7</v>
      </c>
      <c r="Q41">
        <f t="shared" si="7"/>
        <v>3.33966541106932E-7</v>
      </c>
      <c r="R41">
        <f t="shared" si="8"/>
        <v>-1.9201913789493395E-7</v>
      </c>
      <c r="S41">
        <f t="shared" si="9"/>
        <v>-1.1973663348296982E-7</v>
      </c>
      <c r="T41">
        <f t="shared" si="10"/>
        <v>8.1128799006265367E-8</v>
      </c>
      <c r="U41">
        <f t="shared" si="11"/>
        <v>-2.288031348256872E-9</v>
      </c>
      <c r="V41">
        <f t="shared" si="12"/>
        <v>1.3173648959846052E-9</v>
      </c>
      <c r="W41">
        <f t="shared" si="13"/>
        <v>7.9649811978854285E-10</v>
      </c>
      <c r="X41">
        <f t="shared" si="14"/>
        <v>-5.0552606425383321E-10</v>
      </c>
      <c r="Y41">
        <f t="shared" si="18"/>
        <v>-9.9621549872389653E-6</v>
      </c>
      <c r="Z41">
        <f t="shared" si="19"/>
        <v>1.2953396375449543E-4</v>
      </c>
      <c r="AA41">
        <f t="shared" si="22"/>
        <v>-5.1878883214113633E-4</v>
      </c>
      <c r="AB41">
        <v>-1.4169969442808402E-3</v>
      </c>
      <c r="AC41">
        <v>-1.1289803900669283E-3</v>
      </c>
      <c r="AD41">
        <v>-3.5735941550688564E-4</v>
      </c>
      <c r="AE41">
        <v>-1.0476358029101698E-4</v>
      </c>
      <c r="AF41">
        <v>-1.5979663341869893E-6</v>
      </c>
      <c r="AG41">
        <v>-1.4335596409667606E-3</v>
      </c>
      <c r="AH41">
        <v>-1.3990155560866995E-3</v>
      </c>
      <c r="AI41">
        <v>-1.1884028525925752E-3</v>
      </c>
    </row>
    <row r="42" spans="1:35" x14ac:dyDescent="0.25">
      <c r="A42">
        <v>2.0499999999999998</v>
      </c>
      <c r="B42" s="1">
        <f t="shared" si="20"/>
        <v>6.440264939859075</v>
      </c>
      <c r="C42">
        <v>0</v>
      </c>
      <c r="E42">
        <f>4*a*COS(PI()/4)*SIN(ом1*N42)</f>
        <v>0</v>
      </c>
      <c r="F42">
        <f>(4*a/3)*COS(3*PI()/4)*SIN(ом3*N42)</f>
        <v>0</v>
      </c>
      <c r="G42">
        <f>(4*a/5)*COS(5*PI()/4)*SIN(ом5*N42)</f>
        <v>0</v>
      </c>
      <c r="H42">
        <f>(4*a/7)*COS(7*PI()/4)*SIN(ом7*N42)</f>
        <v>0</v>
      </c>
      <c r="I42">
        <f>(4*a/9)*COS(9*PI()/4)*SIN(ом9*N42)</f>
        <v>0</v>
      </c>
      <c r="J42">
        <f>(4*a/11)*COS(11*PI()/4)*SIN(ом11*N42)</f>
        <v>0</v>
      </c>
      <c r="L42">
        <f t="shared" ref="L42" si="23">SUM(E42:J42)/39</f>
        <v>0</v>
      </c>
      <c r="M42">
        <f t="shared" si="16"/>
        <v>0</v>
      </c>
      <c r="N42" s="3"/>
      <c r="Y42" s="9" t="s">
        <v>50</v>
      </c>
      <c r="Z42" s="9" t="s">
        <v>57</v>
      </c>
      <c r="AA42" t="s">
        <v>69</v>
      </c>
      <c r="AB42">
        <v>0.5</v>
      </c>
      <c r="AC42">
        <v>0.3</v>
      </c>
      <c r="AD42">
        <v>0.1</v>
      </c>
      <c r="AE42">
        <v>0.05</v>
      </c>
      <c r="AF42">
        <v>0.03</v>
      </c>
      <c r="AG42">
        <v>0.6</v>
      </c>
      <c r="AH42">
        <v>0.70699999999999996</v>
      </c>
      <c r="AI42">
        <v>1</v>
      </c>
    </row>
    <row r="43" spans="1:35" x14ac:dyDescent="0.25">
      <c r="A43" t="s">
        <v>0</v>
      </c>
      <c r="B43" t="s">
        <v>1</v>
      </c>
      <c r="E43">
        <v>1</v>
      </c>
      <c r="F43">
        <v>3</v>
      </c>
      <c r="G43">
        <v>5</v>
      </c>
      <c r="H43">
        <v>7</v>
      </c>
      <c r="I43">
        <v>9</v>
      </c>
      <c r="J43">
        <v>11</v>
      </c>
      <c r="L43" t="s">
        <v>2</v>
      </c>
      <c r="M43" s="4" t="s">
        <v>85</v>
      </c>
      <c r="N43" s="3" t="s">
        <v>11</v>
      </c>
      <c r="O43" s="10" t="s">
        <v>56</v>
      </c>
      <c r="P43" s="10"/>
      <c r="V43" s="9" t="s">
        <v>46</v>
      </c>
      <c r="Y43" s="9" t="s">
        <v>51</v>
      </c>
    </row>
    <row r="44" spans="1:35" x14ac:dyDescent="0.25">
      <c r="H44" t="s">
        <v>62</v>
      </c>
      <c r="K44" t="s">
        <v>54</v>
      </c>
      <c r="L44" t="s">
        <v>53</v>
      </c>
      <c r="O44">
        <v>1</v>
      </c>
      <c r="P44">
        <v>3</v>
      </c>
      <c r="Q44">
        <v>5</v>
      </c>
      <c r="R44">
        <v>7</v>
      </c>
      <c r="S44">
        <v>9</v>
      </c>
      <c r="T44">
        <v>11</v>
      </c>
      <c r="U44">
        <v>13</v>
      </c>
      <c r="V44">
        <v>15</v>
      </c>
      <c r="W44">
        <v>17</v>
      </c>
      <c r="X44">
        <v>19</v>
      </c>
    </row>
    <row r="45" spans="1:35" x14ac:dyDescent="0.25">
      <c r="F45" t="s">
        <v>16</v>
      </c>
      <c r="M45" s="7" t="s">
        <v>45</v>
      </c>
      <c r="N45" s="7"/>
    </row>
    <row r="46" spans="1:35" x14ac:dyDescent="0.25">
      <c r="I46" t="s">
        <v>44</v>
      </c>
      <c r="K46">
        <v>2</v>
      </c>
      <c r="M46" s="7" t="s">
        <v>12</v>
      </c>
      <c r="N46" s="8" t="s">
        <v>47</v>
      </c>
      <c r="O46">
        <f>ωв</f>
        <v>1.53</v>
      </c>
      <c r="P46">
        <f t="shared" ref="P46:X46" si="24">ωв*P44</f>
        <v>4.59</v>
      </c>
      <c r="Q46">
        <f t="shared" si="24"/>
        <v>7.65</v>
      </c>
      <c r="R46">
        <f t="shared" si="24"/>
        <v>10.71</v>
      </c>
      <c r="S46">
        <f t="shared" si="24"/>
        <v>13.77</v>
      </c>
      <c r="T46">
        <f t="shared" si="24"/>
        <v>16.830000000000002</v>
      </c>
      <c r="U46">
        <f t="shared" si="24"/>
        <v>19.89</v>
      </c>
      <c r="V46">
        <f t="shared" si="24"/>
        <v>22.95</v>
      </c>
      <c r="W46">
        <f t="shared" si="24"/>
        <v>26.01</v>
      </c>
      <c r="X46">
        <f t="shared" si="24"/>
        <v>29.07</v>
      </c>
    </row>
    <row r="47" spans="1:35" x14ac:dyDescent="0.25">
      <c r="I47" t="s">
        <v>63</v>
      </c>
      <c r="J47" s="2" t="s">
        <v>4</v>
      </c>
      <c r="K47">
        <f>2*PI()/K46</f>
        <v>3.1415926535897931</v>
      </c>
      <c r="L47" t="s">
        <v>46</v>
      </c>
      <c r="M47" s="7"/>
      <c r="N47" s="7"/>
    </row>
    <row r="48" spans="1:35" x14ac:dyDescent="0.25">
      <c r="E48" t="s">
        <v>10</v>
      </c>
      <c r="F48">
        <f>0.628*0.628*39</f>
        <v>15.380976</v>
      </c>
      <c r="I48" t="s">
        <v>15</v>
      </c>
      <c r="J48" t="s">
        <v>6</v>
      </c>
      <c r="K48">
        <v>0.1</v>
      </c>
      <c r="M48" s="7" t="s">
        <v>66</v>
      </c>
      <c r="N48" s="7" t="s">
        <v>72</v>
      </c>
      <c r="O48">
        <f>4*a*COS(PI()/4)/PI()</f>
        <v>9.0031631615710622E-2</v>
      </c>
      <c r="P48">
        <f>4*a*COS(3*PI()/4)/PI()/3</f>
        <v>-3.0010543871903536E-2</v>
      </c>
      <c r="Q48">
        <f>4*a*COS(5*PI()/4)/PI()/5</f>
        <v>-1.8006326323142124E-2</v>
      </c>
      <c r="R48">
        <f>4*a*COS(7*PI()/4)/PI()/7</f>
        <v>1.2861661659387227E-2</v>
      </c>
      <c r="S48">
        <f>4*a*COS(9*PI()/4)/PI()/9</f>
        <v>1.0003514623967848E-2</v>
      </c>
      <c r="T48">
        <f>4*a*COS(11*PI()/4)/PI()/11</f>
        <v>-8.1846937832464085E-3</v>
      </c>
      <c r="U48">
        <f>4*a*COS(13*PI()/4)/PI()/13</f>
        <v>-6.9255101242854267E-3</v>
      </c>
      <c r="V48">
        <f>4*a*COS(15*PI()/4)/PI()/15</f>
        <v>6.0021087743806992E-3</v>
      </c>
      <c r="W48">
        <f>4*a*COS(17*PI()/4)/PI()/17</f>
        <v>5.2959783303359164E-3</v>
      </c>
      <c r="X48">
        <f>4*a*COS(19*PI()/4)/PI()/19</f>
        <v>-4.7385069271426569E-3</v>
      </c>
      <c r="Z48" t="s">
        <v>13</v>
      </c>
    </row>
    <row r="49" spans="1:42" x14ac:dyDescent="0.25">
      <c r="M49" s="7" t="s">
        <v>45</v>
      </c>
      <c r="N49" s="7"/>
      <c r="AI49" t="s">
        <v>84</v>
      </c>
      <c r="AJ49" t="s">
        <v>83</v>
      </c>
      <c r="AK49" t="s">
        <v>81</v>
      </c>
      <c r="AL49">
        <v>4</v>
      </c>
      <c r="AM49">
        <v>5</v>
      </c>
      <c r="AN49">
        <v>6</v>
      </c>
      <c r="AO49">
        <v>8</v>
      </c>
      <c r="AP49">
        <v>10</v>
      </c>
    </row>
    <row r="50" spans="1:42" x14ac:dyDescent="0.25">
      <c r="I50" t="s">
        <v>60</v>
      </c>
      <c r="J50" t="s">
        <v>61</v>
      </c>
      <c r="K50">
        <v>0.05</v>
      </c>
      <c r="M50" s="7" t="s">
        <v>19</v>
      </c>
      <c r="N50" s="7" t="s">
        <v>73</v>
      </c>
      <c r="O50">
        <f t="shared" ref="O50" si="25">(O48/39)/(SQRT((ω0*ω0-ом1*ом1)*(ω0*ω0-ом1*ом1)+4*d*d*ом1*ом1))</f>
        <v>3.065636133245353E-4</v>
      </c>
      <c r="P50">
        <f>(P48/39)/(SQRT((ω0*ω0-ом3*ом3)*(ω0*ω0-ом3*ом3)+4*d*d*ом3*ом3))</f>
        <v>-6.8657040166928015E-5</v>
      </c>
      <c r="Q50">
        <f>(Q48/39)/(SQRT((ω0*ω0-ом5*ом5)*(ω0*ω0-ом5*ом5)+4*d*d*ом5*ом5))</f>
        <v>-9.488512577804567E-6</v>
      </c>
      <c r="R50">
        <f>(R48/39)/(SQRT((ω0*ω0-ом7*ом7)*(ω0*ω0-ом7*ом7)+4*d*d*ом7*ом7))</f>
        <v>3.1456152497275388E-6</v>
      </c>
      <c r="S50">
        <f>(S48/39)/(SQRT((ω0*ω0-ом9*ом9)*(ω0*ω0-ом9*ом9)+4*d*d*ом9*ом9))</f>
        <v>1.4269953573229559E-6</v>
      </c>
      <c r="T50">
        <f>(T48/39)/(SQRT((ω0*ω0-ом11*ом11)*(ω0*ω0-ом11*ом11)+4*d*d*ом11*ом11))</f>
        <v>-7.6765128065766556E-7</v>
      </c>
      <c r="U50">
        <f>(U48/39)/(SQRT((ω0*ω0-ом13*ом13)*(ω0*ω0-ом13*ом13)+4*d*d*ом13*ом13))</f>
        <v>-4.6034550016193507E-7</v>
      </c>
      <c r="V50">
        <f>(V48/39)/(SQRT((ω0*ω0-ом15*ом15)*(ω0*ω0-ом15*ом15)+4*d*d*ом15*ом15))</f>
        <v>2.9777266309285638E-7</v>
      </c>
      <c r="W50">
        <f>(W48/39)/(SQRT((ω0*ω0-ом17*ом17)*(ω0*ω0-ом17*ом17)+4*d*d*ом17*ом17))</f>
        <v>2.0369486486588378E-7</v>
      </c>
      <c r="X50">
        <f>(X48/39)/(SQRT((ω0*ω0-ом19*ом19)*(ω0*ω0-ом19*ом19)+4*d*d*ом19*ом19))</f>
        <v>-1.4547428882159163E-7</v>
      </c>
      <c r="Z50" t="s">
        <v>14</v>
      </c>
      <c r="AK50" t="s">
        <v>82</v>
      </c>
    </row>
    <row r="51" spans="1:42" x14ac:dyDescent="0.25">
      <c r="G51">
        <f>6.28/4</f>
        <v>1.57</v>
      </c>
      <c r="M51" s="7"/>
      <c r="N51" s="7"/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I52" t="s">
        <v>65</v>
      </c>
      <c r="J52" s="2" t="s">
        <v>64</v>
      </c>
      <c r="K52">
        <v>1.53</v>
      </c>
      <c r="M52" s="7"/>
      <c r="N52" s="7" t="s">
        <v>9</v>
      </c>
      <c r="O52">
        <f>-2*d*ом1/(ω0*ω0-ом1*ом1)</f>
        <v>-2.0322221706282138E-2</v>
      </c>
      <c r="P52">
        <f>-2*d*ом3/(ω0*ω0-ом3*ом3)</f>
        <v>4.0987648380613764E-2</v>
      </c>
      <c r="Q52">
        <f>-2*d*ом5/(ω0*ω0-ом5*ом5)</f>
        <v>1.5723627352143225E-2</v>
      </c>
      <c r="R52">
        <f>-2*d*ом7/(ω0*ω0-ом7*ом7)</f>
        <v>1.0216102952386685E-2</v>
      </c>
      <c r="S52">
        <f>-2*d*ом9/(ω0*ω0-ом9*ом9)</f>
        <v>7.6609255183164981E-3</v>
      </c>
      <c r="T52">
        <f>-2*d*ом11/(ω0*ω0-ом11*ом11)</f>
        <v>6.1562818658704097E-3</v>
      </c>
      <c r="U52">
        <f>-2*d*ом13/(ω0*ω0-ом13*ом13)</f>
        <v>5.1562895524690467E-3</v>
      </c>
      <c r="V52">
        <f>-2*d*ом15/(ω0*ω0-ом15*ом15)</f>
        <v>4.4405068244360354E-3</v>
      </c>
      <c r="W52">
        <f>-2*d*ом17/(ω0*ω0-ом17*ом17)</f>
        <v>3.9015946394269059E-3</v>
      </c>
      <c r="X52">
        <f>-2*d*ом19/(ω0*ω0-ом19*ом19)</f>
        <v>3.4806230534565187E-3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M53" s="7"/>
      <c r="N53" s="7"/>
      <c r="AI53">
        <v>6.2463133411499257E-4</v>
      </c>
      <c r="AJ53">
        <v>8.475230154812738E-4</v>
      </c>
      <c r="AK53">
        <v>2.4601230354075188E-4</v>
      </c>
      <c r="AL53">
        <f t="shared" ref="AL53:AL91" si="26">(AK53-AK52)/0.1025</f>
        <v>2.4001200345439211E-3</v>
      </c>
      <c r="AM53">
        <v>-2.0278330888634341E-3</v>
      </c>
      <c r="AN53">
        <v>-8.1147606687759731E-4</v>
      </c>
      <c r="AO53">
        <v>-3.9334553760833672E-4</v>
      </c>
      <c r="AP53">
        <v>-2.8526866652423064E-4</v>
      </c>
    </row>
    <row r="54" spans="1:42" x14ac:dyDescent="0.25">
      <c r="M54" s="7" t="s">
        <v>20</v>
      </c>
      <c r="N54" s="7" t="s">
        <v>8</v>
      </c>
      <c r="O54">
        <f>ATAN(O52)</f>
        <v>-2.0319424756283892E-2</v>
      </c>
      <c r="P54">
        <f t="shared" ref="P54:X54" si="27">ATAN(P52)</f>
        <v>4.096471857939616E-2</v>
      </c>
      <c r="Q54">
        <f t="shared" si="27"/>
        <v>1.5722331747318821E-2</v>
      </c>
      <c r="R54">
        <f t="shared" si="27"/>
        <v>1.0215747560644027E-2</v>
      </c>
      <c r="S54">
        <f t="shared" si="27"/>
        <v>7.6607756509166356E-3</v>
      </c>
      <c r="T54">
        <f t="shared" si="27"/>
        <v>6.1562040936752882E-3</v>
      </c>
      <c r="U54">
        <f t="shared" si="27"/>
        <v>5.1562438558878836E-3</v>
      </c>
      <c r="V54">
        <f t="shared" si="27"/>
        <v>4.4404776386608525E-3</v>
      </c>
      <c r="W54">
        <f t="shared" si="27"/>
        <v>3.9015748423433375E-3</v>
      </c>
      <c r="X54">
        <f t="shared" si="27"/>
        <v>3.4806089979479084E-3</v>
      </c>
      <c r="AI54">
        <v>1.1165189235029756E-3</v>
      </c>
      <c r="AJ54">
        <v>1.4801208969129746E-3</v>
      </c>
      <c r="AK54">
        <v>2.6890696496338276E-4</v>
      </c>
      <c r="AL54">
        <f t="shared" si="26"/>
        <v>2.2336255046469158E-4</v>
      </c>
      <c r="AM54">
        <v>-2.6390482594040392E-3</v>
      </c>
      <c r="AN54">
        <v>-1.0750682741575129E-3</v>
      </c>
      <c r="AO54">
        <v>-4.959412236597426E-4</v>
      </c>
      <c r="AP54">
        <v>-3.4014880528282E-4</v>
      </c>
    </row>
    <row r="55" spans="1:42" x14ac:dyDescent="0.25">
      <c r="AI55">
        <v>1.5728172720933184E-3</v>
      </c>
      <c r="AJ55">
        <v>1.8517247028971636E-3</v>
      </c>
      <c r="AK55">
        <v>3.6349241569857033E-4</v>
      </c>
      <c r="AL55">
        <f t="shared" si="26"/>
        <v>9.2278488522134214E-4</v>
      </c>
      <c r="AM55">
        <v>-3.0813432453635661E-3</v>
      </c>
      <c r="AN55">
        <v>-1.2044074889444802E-3</v>
      </c>
      <c r="AO55">
        <v>-4.7497464908158597E-4</v>
      </c>
      <c r="AP55">
        <v>-2.7371537416447637E-4</v>
      </c>
    </row>
    <row r="56" spans="1:42" x14ac:dyDescent="0.25">
      <c r="E56" t="s">
        <v>58</v>
      </c>
      <c r="O56" s="4">
        <f t="shared" ref="O56:X56" si="28">вых1/O48</f>
        <v>3.4050656177493912E-3</v>
      </c>
      <c r="P56" s="4">
        <f t="shared" si="28"/>
        <v>-1.0215196853248175E-2</v>
      </c>
      <c r="Q56" s="4">
        <f t="shared" si="28"/>
        <v>-1.7025328088746957E-2</v>
      </c>
      <c r="R56" s="4">
        <f t="shared" si="28"/>
        <v>2.3835459324245745E-2</v>
      </c>
      <c r="S56" s="4">
        <f t="shared" si="28"/>
        <v>3.0645590559744518E-2</v>
      </c>
      <c r="T56" s="4">
        <f t="shared" si="28"/>
        <v>-3.7455721795243355E-2</v>
      </c>
      <c r="U56" s="4">
        <f t="shared" si="28"/>
        <v>-4.4265853030742118E-2</v>
      </c>
      <c r="V56" s="4">
        <f t="shared" si="28"/>
        <v>5.1075984266240944E-2</v>
      </c>
      <c r="W56" s="4">
        <f t="shared" si="28"/>
        <v>5.7886115501739673E-2</v>
      </c>
      <c r="X56" s="4">
        <f t="shared" si="28"/>
        <v>-6.4696246737238533E-2</v>
      </c>
      <c r="AI56">
        <v>1.4621714403618912E-3</v>
      </c>
      <c r="AJ56">
        <v>1.4014520927881559E-3</v>
      </c>
      <c r="AK56">
        <v>3.7199164868293179E-5</v>
      </c>
      <c r="AL56">
        <f t="shared" si="26"/>
        <v>-3.1833487885880698E-3</v>
      </c>
      <c r="AM56">
        <v>-3.8216707479113961E-3</v>
      </c>
      <c r="AN56">
        <v>-1.6721134288441213E-3</v>
      </c>
      <c r="AO56">
        <v>-8.047828396086416E-4</v>
      </c>
      <c r="AP56">
        <v>-5.6051866075413378E-4</v>
      </c>
    </row>
    <row r="57" spans="1:42" x14ac:dyDescent="0.25">
      <c r="H57" t="s">
        <v>67</v>
      </c>
      <c r="Q57" s="4" t="s">
        <v>17</v>
      </c>
      <c r="AI57">
        <v>2.837201212777816E-4</v>
      </c>
      <c r="AJ57">
        <v>-1.9633870487034997E-4</v>
      </c>
      <c r="AK57">
        <v>-1.2116755798677414E-3</v>
      </c>
      <c r="AL57">
        <f t="shared" si="26"/>
        <v>-1.2184143851083266E-2</v>
      </c>
      <c r="AM57">
        <v>-5.3521810839688771E-3</v>
      </c>
      <c r="AN57">
        <v>-2.9770255310773114E-3</v>
      </c>
      <c r="AO57">
        <v>-1.987561331547445E-3</v>
      </c>
      <c r="AP57">
        <v>-1.7037880380977556E-3</v>
      </c>
    </row>
    <row r="58" spans="1:42" x14ac:dyDescent="0.25">
      <c r="B58">
        <v>1</v>
      </c>
      <c r="C58">
        <v>3</v>
      </c>
      <c r="D58">
        <v>5</v>
      </c>
      <c r="E58">
        <v>7</v>
      </c>
      <c r="F58">
        <v>9</v>
      </c>
      <c r="G58">
        <v>11</v>
      </c>
      <c r="H58" t="s">
        <v>2</v>
      </c>
      <c r="I58" t="s">
        <v>59</v>
      </c>
      <c r="J58" t="s">
        <v>74</v>
      </c>
      <c r="K58" t="s">
        <v>75</v>
      </c>
      <c r="L58" t="s">
        <v>76</v>
      </c>
      <c r="M58" s="4" t="s">
        <v>55</v>
      </c>
      <c r="N58" s="4"/>
      <c r="AI58">
        <v>-1.1296859960077082E-3</v>
      </c>
      <c r="AJ58">
        <v>-1.6874488417016244E-3</v>
      </c>
      <c r="AK58">
        <v>-2.6116148503565854E-3</v>
      </c>
      <c r="AL58">
        <f t="shared" si="26"/>
        <v>-1.3657944102330186E-2</v>
      </c>
      <c r="AM58">
        <v>-6.9192605714705861E-3</v>
      </c>
      <c r="AN58">
        <v>-4.375008583318709E-3</v>
      </c>
      <c r="AO58">
        <v>-3.2860105513930976E-3</v>
      </c>
      <c r="AP58">
        <v>-2.9689438814943822E-3</v>
      </c>
    </row>
    <row r="59" spans="1:42" x14ac:dyDescent="0.25">
      <c r="A59" s="3">
        <v>0</v>
      </c>
      <c r="B59">
        <f t="shared" ref="B59:B99" si="29">ом1*вых1*COS(ом1*A59+фи1)</f>
        <v>4.6894550284903353E-4</v>
      </c>
      <c r="C59">
        <f t="shared" ref="C59:C99" si="30">ом3*вых2*COS(ом3*A59+фи3)</f>
        <v>-3.1487143534858009E-4</v>
      </c>
      <c r="D59">
        <f t="shared" ref="D59:D99" si="31">ом5*вых5*COS(ом5*A59+фи5)</f>
        <v>-7.2578149937498E-5</v>
      </c>
      <c r="E59">
        <f t="shared" ref="E59:E99" si="32">ом7*вых7*COS(ом7*D59+фи7)</f>
        <v>3.3688038735147848E-5</v>
      </c>
      <c r="F59">
        <f t="shared" ref="F59:F99" si="33">ом9*вых9*COS(ом9*A59+фи9)</f>
        <v>1.9649149476669023E-5</v>
      </c>
      <c r="G59">
        <f t="shared" ref="G59:G99" si="34">ом11*вых11*COS(ом11*A59+фи11)</f>
        <v>-1.2919326235806471E-5</v>
      </c>
      <c r="H59">
        <f>SUM(B59:G59)</f>
        <v>1.2191377953896586E-4</v>
      </c>
      <c r="I59">
        <v>0</v>
      </c>
      <c r="J59">
        <v>0</v>
      </c>
      <c r="K59">
        <v>0</v>
      </c>
      <c r="L59">
        <v>0</v>
      </c>
      <c r="M59">
        <f>SUM(J59:L59)</f>
        <v>0</v>
      </c>
      <c r="AI59">
        <v>-1.5714739313758567E-3</v>
      </c>
      <c r="AJ59">
        <v>-1.5744657541961157E-3</v>
      </c>
      <c r="AK59">
        <v>-3.0318127563630556E-3</v>
      </c>
      <c r="AL59">
        <f t="shared" si="26"/>
        <v>-4.0994917659167816E-3</v>
      </c>
      <c r="AM59">
        <v>-7.4170049299015642E-3</v>
      </c>
      <c r="AN59">
        <v>-4.7688948583856855E-3</v>
      </c>
      <c r="AO59">
        <v>-3.6098678440561324E-3</v>
      </c>
      <c r="AP59">
        <v>-3.2685744409574526E-3</v>
      </c>
    </row>
    <row r="60" spans="1:42" x14ac:dyDescent="0.25">
      <c r="A60" s="3">
        <v>0.10249999999999999</v>
      </c>
      <c r="B60">
        <f t="shared" si="29"/>
        <v>4.6467909607358915E-4</v>
      </c>
      <c r="C60">
        <f t="shared" si="30"/>
        <v>-2.7481127680533952E-4</v>
      </c>
      <c r="D60">
        <f t="shared" si="31"/>
        <v>-5.0579883337043849E-5</v>
      </c>
      <c r="E60">
        <f t="shared" si="32"/>
        <v>3.3687962885551665E-5</v>
      </c>
      <c r="F60">
        <f t="shared" si="33"/>
        <v>2.9696484918407409E-6</v>
      </c>
      <c r="G60">
        <f t="shared" si="34"/>
        <v>2.063869361226212E-6</v>
      </c>
      <c r="H60">
        <f t="shared" ref="H60:H99" si="35">SUM(B60:G60)</f>
        <v>1.780094166698244E-4</v>
      </c>
      <c r="I60">
        <f>I59+0.1025*(H60+H59)/2</f>
        <v>1.5371063805700502E-5</v>
      </c>
      <c r="J60">
        <f>(B60-B59)/0.1025</f>
        <v>-4.1623480736042789E-5</v>
      </c>
      <c r="K60">
        <f>(C60-C59)/0.1025</f>
        <v>3.9083081505600554E-4</v>
      </c>
      <c r="L60">
        <f>(D60-D59)/0.1025</f>
        <v>2.1461723512638197E-4</v>
      </c>
      <c r="M60">
        <f t="shared" ref="M60:M99" si="36">SUM(J60:L60)</f>
        <v>5.6382456944634477E-4</v>
      </c>
      <c r="AI60">
        <v>-1.3623709580032391E-3</v>
      </c>
      <c r="AJ60">
        <v>-4.1068710386526623E-4</v>
      </c>
      <c r="AK60">
        <v>-2.8210579410572279E-3</v>
      </c>
      <c r="AL60">
        <f t="shared" si="26"/>
        <v>2.0561445395690507E-3</v>
      </c>
      <c r="AM60">
        <v>-7.1979051566528661E-3</v>
      </c>
      <c r="AN60">
        <v>-4.5143756322853779E-3</v>
      </c>
      <c r="AO60">
        <v>-3.3171180049740628E-3</v>
      </c>
      <c r="AP60">
        <v>-2.9615021251963407E-3</v>
      </c>
    </row>
    <row r="61" spans="1:42" x14ac:dyDescent="0.25">
      <c r="A61" s="3">
        <v>0.20499999999999999</v>
      </c>
      <c r="B61">
        <f t="shared" si="29"/>
        <v>4.4900773744184036E-4</v>
      </c>
      <c r="C61">
        <f t="shared" si="30"/>
        <v>-1.7503631330560704E-4</v>
      </c>
      <c r="D61">
        <f t="shared" si="31"/>
        <v>9.5638059570766435E-7</v>
      </c>
      <c r="E61">
        <f t="shared" si="32"/>
        <v>3.3687777867551605E-5</v>
      </c>
      <c r="F61">
        <f t="shared" si="33"/>
        <v>-1.8706597704547128E-5</v>
      </c>
      <c r="G61">
        <f t="shared" si="34"/>
        <v>1.2285027441005972E-5</v>
      </c>
      <c r="H61">
        <f t="shared" si="35"/>
        <v>3.0219401233595142E-4</v>
      </c>
      <c r="I61">
        <f t="shared" ref="I61:I99" si="37">I60+0.1025*(H61+H60)/2</f>
        <v>3.9981489542246512E-5</v>
      </c>
      <c r="J61">
        <f t="shared" ref="J61:J99" si="38">(B61-B60)/0.1025</f>
        <v>-1.5289130372437844E-4</v>
      </c>
      <c r="K61">
        <f t="shared" ref="K61:K99" si="39">(C61-C60)/0.1025</f>
        <v>9.7341427804617064E-4</v>
      </c>
      <c r="L61">
        <f t="shared" ref="L61:L99" si="40">(D61-D60)/0.1025</f>
        <v>5.0279281885611232E-4</v>
      </c>
      <c r="M61">
        <f t="shared" si="36"/>
        <v>1.3233157931779047E-3</v>
      </c>
      <c r="AI61">
        <v>-1.4735378010882491E-3</v>
      </c>
      <c r="AJ61">
        <v>2.7742262968735617E-4</v>
      </c>
      <c r="AK61">
        <v>-2.9436804920920426E-3</v>
      </c>
      <c r="AL61">
        <f t="shared" si="26"/>
        <v>-1.1963175710713635E-3</v>
      </c>
      <c r="AM61">
        <v>-7.2170236844259156E-3</v>
      </c>
      <c r="AN61">
        <v>-4.5655692897076851E-3</v>
      </c>
      <c r="AO61">
        <v>-3.3609753491417671E-3</v>
      </c>
      <c r="AP61">
        <v>-3.0004279622979856E-3</v>
      </c>
    </row>
    <row r="62" spans="1:42" x14ac:dyDescent="0.25">
      <c r="A62" s="3">
        <v>0.3075</v>
      </c>
      <c r="B62">
        <f t="shared" si="29"/>
        <v>4.2231606033245247E-4</v>
      </c>
      <c r="C62">
        <f t="shared" si="30"/>
        <v>-3.7227032470521885E-5</v>
      </c>
      <c r="D62">
        <f t="shared" si="31"/>
        <v>5.1934130636751878E-5</v>
      </c>
      <c r="E62">
        <f t="shared" si="32"/>
        <v>3.3687584757813024E-5</v>
      </c>
      <c r="F62">
        <f t="shared" si="33"/>
        <v>-8.9070302611770392E-6</v>
      </c>
      <c r="G62">
        <f t="shared" si="34"/>
        <v>-5.8394853213814835E-6</v>
      </c>
      <c r="H62">
        <f t="shared" si="35"/>
        <v>4.5596422767393694E-4</v>
      </c>
      <c r="I62">
        <f t="shared" si="37"/>
        <v>7.8837099342753293E-5</v>
      </c>
      <c r="J62">
        <f t="shared" si="38"/>
        <v>-2.6040660594524773E-4</v>
      </c>
      <c r="K62">
        <f t="shared" si="39"/>
        <v>1.3444807886349773E-3</v>
      </c>
      <c r="L62">
        <f t="shared" si="40"/>
        <v>4.9734390283945578E-4</v>
      </c>
      <c r="M62">
        <f t="shared" si="36"/>
        <v>1.5814180855291855E-3</v>
      </c>
      <c r="AI62">
        <v>-1.6788290656847887E-3</v>
      </c>
      <c r="AJ62">
        <v>3.2873754965216244E-4</v>
      </c>
      <c r="AK62">
        <v>-3.1778440686232577E-3</v>
      </c>
      <c r="AL62">
        <f t="shared" si="26"/>
        <v>-2.2845226978655125E-3</v>
      </c>
      <c r="AM62">
        <v>-7.2539553011607728E-3</v>
      </c>
      <c r="AN62">
        <v>-4.7009922599699919E-3</v>
      </c>
      <c r="AO62">
        <v>-3.5198265488750845E-3</v>
      </c>
      <c r="AP62">
        <v>-3.1637101278591709E-3</v>
      </c>
    </row>
    <row r="63" spans="1:42" x14ac:dyDescent="0.25">
      <c r="A63" s="3">
        <v>0.41</v>
      </c>
      <c r="B63">
        <f t="shared" si="29"/>
        <v>3.8525917769319706E-4</v>
      </c>
      <c r="C63">
        <f t="shared" si="30"/>
        <v>1.0867145419675646E-4</v>
      </c>
      <c r="D63">
        <f t="shared" si="31"/>
        <v>7.2583020447308715E-5</v>
      </c>
      <c r="E63">
        <f t="shared" si="32"/>
        <v>3.3687503679850674E-5</v>
      </c>
      <c r="F63">
        <f t="shared" si="33"/>
        <v>1.5879550267760457E-5</v>
      </c>
      <c r="G63">
        <f t="shared" si="34"/>
        <v>-1.0490350621245036E-5</v>
      </c>
      <c r="H63">
        <f t="shared" si="35"/>
        <v>6.0559035566362836E-4</v>
      </c>
      <c r="I63">
        <f t="shared" si="37"/>
        <v>1.3324177173880351E-4</v>
      </c>
      <c r="J63">
        <f t="shared" si="38"/>
        <v>-3.6153056233419911E-4</v>
      </c>
      <c r="K63">
        <f t="shared" si="39"/>
        <v>1.4233998699246669E-3</v>
      </c>
      <c r="L63">
        <f t="shared" si="40"/>
        <v>2.0145258351762769E-4</v>
      </c>
      <c r="M63">
        <f t="shared" si="36"/>
        <v>1.2633218911080955E-3</v>
      </c>
      <c r="AI63">
        <v>-1.4477336824971576E-3</v>
      </c>
      <c r="AJ63">
        <v>1.87065177534689E-4</v>
      </c>
      <c r="AK63">
        <v>-3.0002543801015678E-3</v>
      </c>
      <c r="AL63">
        <f t="shared" si="26"/>
        <v>1.7325823270408769E-3</v>
      </c>
      <c r="AM63">
        <v>-6.7935343162723429E-3</v>
      </c>
      <c r="AN63">
        <v>-4.4036020528364483E-3</v>
      </c>
      <c r="AO63">
        <v>-3.2765864339479606E-3</v>
      </c>
      <c r="AP63">
        <v>-2.934399529421225E-3</v>
      </c>
    </row>
    <row r="64" spans="1:42" x14ac:dyDescent="0.25">
      <c r="A64" s="3">
        <v>0.51249999999999996</v>
      </c>
      <c r="B64">
        <f t="shared" si="29"/>
        <v>3.3874660313468533E-4</v>
      </c>
      <c r="C64">
        <f t="shared" si="30"/>
        <v>2.3095630037906192E-4</v>
      </c>
      <c r="D64">
        <f t="shared" si="31"/>
        <v>5.084436558805623E-5</v>
      </c>
      <c r="E64">
        <f t="shared" si="32"/>
        <v>3.3687588991010252E-5</v>
      </c>
      <c r="F64">
        <f t="shared" si="33"/>
        <v>1.3947121129338634E-5</v>
      </c>
      <c r="G64">
        <f t="shared" si="34"/>
        <v>9.0635347118608531E-6</v>
      </c>
      <c r="H64">
        <f t="shared" si="35"/>
        <v>6.7724551393401322E-4</v>
      </c>
      <c r="I64">
        <f t="shared" si="37"/>
        <v>1.9898711005568264E-4</v>
      </c>
      <c r="J64">
        <f t="shared" si="38"/>
        <v>-4.5378121520499255E-4</v>
      </c>
      <c r="K64">
        <f t="shared" si="39"/>
        <v>1.1930228895834678E-3</v>
      </c>
      <c r="L64">
        <f t="shared" si="40"/>
        <v>-2.1208443765124377E-4</v>
      </c>
      <c r="M64">
        <f t="shared" si="36"/>
        <v>5.2715723672723145E-4</v>
      </c>
      <c r="AI64">
        <v>-1.2950832764521227E-3</v>
      </c>
      <c r="AJ64">
        <v>-5.278758394870127E-4</v>
      </c>
      <c r="AK64">
        <v>-2.9127443025597755E-3</v>
      </c>
      <c r="AL64">
        <f t="shared" si="26"/>
        <v>8.5375685406626617E-4</v>
      </c>
      <c r="AM64">
        <v>-6.3407067300981458E-3</v>
      </c>
      <c r="AN64">
        <v>-4.1737487788840785E-3</v>
      </c>
      <c r="AO64">
        <v>-3.1296983494085435E-3</v>
      </c>
      <c r="AP64">
        <v>-2.8103343389633178E-3</v>
      </c>
    </row>
    <row r="65" spans="1:42" x14ac:dyDescent="0.25">
      <c r="A65" s="3">
        <v>0.61499999999999999</v>
      </c>
      <c r="B65">
        <f t="shared" si="29"/>
        <v>2.8391992808643278E-4</v>
      </c>
      <c r="C65">
        <f t="shared" si="30"/>
        <v>3.030557590076472E-4</v>
      </c>
      <c r="D65">
        <f t="shared" si="31"/>
        <v>-5.8674081551277709E-7</v>
      </c>
      <c r="E65">
        <f t="shared" si="32"/>
        <v>3.3687783556491925E-5</v>
      </c>
      <c r="F65">
        <f t="shared" si="33"/>
        <v>-1.1452802869010827E-5</v>
      </c>
      <c r="G65">
        <f t="shared" si="34"/>
        <v>7.7048113558381477E-6</v>
      </c>
      <c r="H65">
        <f t="shared" si="35"/>
        <v>6.1632873832188646E-4</v>
      </c>
      <c r="I65">
        <f t="shared" si="37"/>
        <v>2.6528279048379749E-4</v>
      </c>
      <c r="J65">
        <f t="shared" si="38"/>
        <v>-5.3489439071465904E-4</v>
      </c>
      <c r="K65">
        <f t="shared" si="39"/>
        <v>7.0340935247400278E-4</v>
      </c>
      <c r="L65">
        <f t="shared" si="40"/>
        <v>-5.0176689174213668E-4</v>
      </c>
      <c r="M65">
        <f t="shared" si="36"/>
        <v>-3.3325192998279293E-4</v>
      </c>
      <c r="AI65">
        <v>-1.4830960586103179E-3</v>
      </c>
      <c r="AJ65">
        <v>-1.6699816553392968E-3</v>
      </c>
      <c r="AK65">
        <v>-3.1673305980611365E-3</v>
      </c>
      <c r="AL65">
        <f t="shared" si="26"/>
        <v>-2.4837687365986444E-3</v>
      </c>
      <c r="AM65">
        <v>-6.1566458321135305E-3</v>
      </c>
      <c r="AN65">
        <v>-4.2672997041047047E-3</v>
      </c>
      <c r="AO65">
        <v>-3.3331865495018357E-3</v>
      </c>
      <c r="AP65">
        <v>-3.0450764890796638E-3</v>
      </c>
    </row>
    <row r="66" spans="1:42" x14ac:dyDescent="0.25">
      <c r="A66" s="3">
        <v>0.71749999999999992</v>
      </c>
      <c r="B66">
        <f t="shared" si="29"/>
        <v>2.221248029008011E-4</v>
      </c>
      <c r="C66">
        <f t="shared" si="30"/>
        <v>3.0930305992837365E-4</v>
      </c>
      <c r="D66">
        <f t="shared" si="31"/>
        <v>-5.1675198175629474E-5</v>
      </c>
      <c r="E66">
        <f t="shared" si="32"/>
        <v>3.3687966706411431E-5</v>
      </c>
      <c r="F66">
        <f t="shared" si="33"/>
        <v>-1.7582184225057964E-5</v>
      </c>
      <c r="G66">
        <f t="shared" si="34"/>
        <v>-1.1431491060740288E-5</v>
      </c>
      <c r="H66">
        <f t="shared" si="35"/>
        <v>4.8442695607415841E-4</v>
      </c>
      <c r="I66">
        <f t="shared" si="37"/>
        <v>3.2169651982159479E-4</v>
      </c>
      <c r="J66">
        <f t="shared" si="38"/>
        <v>-6.0287927010372374E-4</v>
      </c>
      <c r="K66">
        <f t="shared" si="39"/>
        <v>6.0949277275380074E-5</v>
      </c>
      <c r="L66">
        <f t="shared" si="40"/>
        <v>-4.9842397424504099E-4</v>
      </c>
      <c r="M66">
        <f t="shared" si="36"/>
        <v>-1.0403539670733846E-3</v>
      </c>
      <c r="AI66">
        <v>-1.0636594197471717E-3</v>
      </c>
      <c r="AJ66">
        <v>-1.7457707905377162E-3</v>
      </c>
      <c r="AK66">
        <v>-2.8184593499877243E-3</v>
      </c>
      <c r="AL66">
        <f t="shared" si="26"/>
        <v>3.4036219324235341E-3</v>
      </c>
      <c r="AM66">
        <v>-5.3153118521561274E-3</v>
      </c>
      <c r="AN66">
        <v>-3.7531111923854725E-3</v>
      </c>
      <c r="AO66">
        <v>-2.9549532238149355E-3</v>
      </c>
      <c r="AP66">
        <v>-2.7065818836813824E-3</v>
      </c>
    </row>
    <row r="67" spans="1:42" x14ac:dyDescent="0.25">
      <c r="A67" s="3">
        <v>0.82</v>
      </c>
      <c r="B67">
        <f t="shared" si="29"/>
        <v>1.5487790959265081E-4</v>
      </c>
      <c r="C67">
        <f t="shared" si="30"/>
        <v>2.4834070296758589E-4</v>
      </c>
      <c r="D67">
        <f t="shared" si="31"/>
        <v>-7.2586008511800124E-5</v>
      </c>
      <c r="E67">
        <f t="shared" si="32"/>
        <v>3.3688038761909928E-5</v>
      </c>
      <c r="F67">
        <f t="shared" si="33"/>
        <v>5.8723043875795175E-6</v>
      </c>
      <c r="G67">
        <f t="shared" si="34"/>
        <v>-4.1915167942617198E-6</v>
      </c>
      <c r="H67">
        <f t="shared" si="35"/>
        <v>3.6600143040366434E-4</v>
      </c>
      <c r="I67">
        <f t="shared" si="37"/>
        <v>3.6528097462858319E-4</v>
      </c>
      <c r="J67">
        <f t="shared" si="38"/>
        <v>-6.5606725178683225E-4</v>
      </c>
      <c r="K67">
        <f t="shared" si="39"/>
        <v>-5.9475470205646609E-4</v>
      </c>
      <c r="L67">
        <f t="shared" si="40"/>
        <v>-2.0400790571873807E-4</v>
      </c>
      <c r="M67">
        <f t="shared" si="36"/>
        <v>-1.4548298595620363E-3</v>
      </c>
      <c r="AI67">
        <v>3.1628142357373676E-4</v>
      </c>
      <c r="AJ67">
        <v>-1.9908679163719624E-4</v>
      </c>
      <c r="AK67">
        <v>-1.4838240041191526E-3</v>
      </c>
      <c r="AL67">
        <f t="shared" si="26"/>
        <v>1.3020832642620212E-2</v>
      </c>
      <c r="AM67">
        <v>-3.4408732674174763E-3</v>
      </c>
      <c r="AN67">
        <v>-2.2466721371941678E-3</v>
      </c>
      <c r="AO67">
        <v>-1.6065773604510127E-3</v>
      </c>
      <c r="AP67">
        <v>-1.4052121977255385E-3</v>
      </c>
    </row>
    <row r="68" spans="1:42" x14ac:dyDescent="0.25">
      <c r="A68" s="3">
        <v>0.92249999999999999</v>
      </c>
      <c r="B68">
        <f t="shared" si="29"/>
        <v>8.3829736826408603E-5</v>
      </c>
      <c r="C68">
        <f t="shared" si="30"/>
        <v>1.3341543439392454E-4</v>
      </c>
      <c r="D68">
        <f t="shared" si="31"/>
        <v>-5.1107529187165907E-5</v>
      </c>
      <c r="E68">
        <f t="shared" si="32"/>
        <v>3.3687964726752569E-5</v>
      </c>
      <c r="F68">
        <f t="shared" si="33"/>
        <v>1.9446024649997067E-5</v>
      </c>
      <c r="G68">
        <f t="shared" si="34"/>
        <v>1.2719689868733961E-5</v>
      </c>
      <c r="H68">
        <f t="shared" si="35"/>
        <v>2.3199132127865081E-4</v>
      </c>
      <c r="I68">
        <f t="shared" si="37"/>
        <v>3.9592810315230184E-4</v>
      </c>
      <c r="J68">
        <f t="shared" si="38"/>
        <v>-6.9315290503650932E-4</v>
      </c>
      <c r="K68">
        <f t="shared" si="39"/>
        <v>-1.1212221324259644E-3</v>
      </c>
      <c r="L68">
        <f t="shared" si="40"/>
        <v>2.0954613975252896E-4</v>
      </c>
      <c r="M68">
        <f t="shared" si="36"/>
        <v>-1.6048288977099448E-3</v>
      </c>
      <c r="AI68">
        <v>1.4701878176985028E-3</v>
      </c>
      <c r="AJ68">
        <v>1.4572796046010807E-3</v>
      </c>
      <c r="AK68">
        <v>-2.7561622703219622E-4</v>
      </c>
      <c r="AL68">
        <f t="shared" si="26"/>
        <v>1.1787392947189819E-2</v>
      </c>
      <c r="AM68">
        <v>-1.6301865839153577E-3</v>
      </c>
      <c r="AN68">
        <v>-8.3127362996029161E-4</v>
      </c>
      <c r="AO68">
        <v>-3.630571029863701E-4</v>
      </c>
      <c r="AP68">
        <v>-2.1279939926938514E-4</v>
      </c>
    </row>
    <row r="69" spans="1:42" x14ac:dyDescent="0.25">
      <c r="A69" s="3">
        <v>1.0249999999999999</v>
      </c>
      <c r="B69">
        <f t="shared" si="29"/>
        <v>1.0724070790702721E-5</v>
      </c>
      <c r="C69">
        <f t="shared" si="30"/>
        <v>-1.0500189799903321E-5</v>
      </c>
      <c r="D69">
        <f t="shared" si="31"/>
        <v>2.1708581815697537E-7</v>
      </c>
      <c r="E69">
        <f t="shared" si="32"/>
        <v>3.3687780594216914E-5</v>
      </c>
      <c r="F69">
        <f t="shared" si="33"/>
        <v>2.9976784418136998E-7</v>
      </c>
      <c r="G69">
        <f t="shared" si="34"/>
        <v>2.8231396120038138E-7</v>
      </c>
      <c r="H69">
        <f t="shared" si="35"/>
        <v>3.4710829208555042E-5</v>
      </c>
      <c r="I69">
        <f t="shared" si="37"/>
        <v>4.0959658836477116E-4</v>
      </c>
      <c r="J69">
        <f t="shared" si="38"/>
        <v>-7.1322601010444762E-4</v>
      </c>
      <c r="K69">
        <f t="shared" si="39"/>
        <v>-1.4040548701836865E-3</v>
      </c>
      <c r="L69">
        <f t="shared" si="40"/>
        <v>5.0072795127144277E-4</v>
      </c>
      <c r="M69">
        <f t="shared" si="36"/>
        <v>-1.6165529290166913E-3</v>
      </c>
      <c r="AI69">
        <v>1.5430406858430732E-3</v>
      </c>
      <c r="AJ69">
        <v>1.9214539968430652E-3</v>
      </c>
      <c r="AK69">
        <v>9.112533085735084E-6</v>
      </c>
      <c r="AL69">
        <f t="shared" si="26"/>
        <v>2.7778415621261595E-3</v>
      </c>
      <c r="AM69">
        <v>-6.7092086597330227E-4</v>
      </c>
      <c r="AN69">
        <v>-2.8101459471270373E-4</v>
      </c>
      <c r="AO69">
        <v>9.5007004569251255E-6</v>
      </c>
      <c r="AP69">
        <v>1.0752699517659551E-4</v>
      </c>
    </row>
    <row r="70" spans="1:42" x14ac:dyDescent="0.25">
      <c r="A70" s="3">
        <v>1.1274999999999999</v>
      </c>
      <c r="B70">
        <f t="shared" si="29"/>
        <v>-6.264480379495737E-5</v>
      </c>
      <c r="C70">
        <f t="shared" si="30"/>
        <v>-1.5213418715077044E-4</v>
      </c>
      <c r="D70">
        <f t="shared" si="31"/>
        <v>5.141492551490774E-5</v>
      </c>
      <c r="E70">
        <f t="shared" si="32"/>
        <v>3.3687586775240001E-5</v>
      </c>
      <c r="F70">
        <f t="shared" si="33"/>
        <v>-1.9350879816009272E-5</v>
      </c>
      <c r="G70">
        <f t="shared" si="34"/>
        <v>-1.2806454762243669E-5</v>
      </c>
      <c r="H70">
        <f t="shared" si="35"/>
        <v>-1.6183381323383304E-4</v>
      </c>
      <c r="I70">
        <f t="shared" si="37"/>
        <v>4.0308153543347567E-4</v>
      </c>
      <c r="J70">
        <f t="shared" si="38"/>
        <v>-7.1579389839668381E-4</v>
      </c>
      <c r="K70">
        <f t="shared" si="39"/>
        <v>-1.3817950961060208E-3</v>
      </c>
      <c r="L70">
        <f t="shared" si="40"/>
        <v>4.9949111899269039E-4</v>
      </c>
      <c r="M70">
        <f t="shared" si="36"/>
        <v>-1.5980978755100142E-3</v>
      </c>
      <c r="AI70">
        <v>1.032963004611642E-3</v>
      </c>
      <c r="AJ70">
        <v>1.5134484139292519E-3</v>
      </c>
      <c r="AK70">
        <v>-1.3586111645266552E-4</v>
      </c>
      <c r="AL70">
        <f t="shared" si="26"/>
        <v>-1.4143770686673232E-3</v>
      </c>
      <c r="AM70">
        <v>-8.6366290060246471E-5</v>
      </c>
      <c r="AN70">
        <v>-1.0929242168351399E-4</v>
      </c>
      <c r="AO70">
        <v>1.8996109582038181E-6</v>
      </c>
      <c r="AP70">
        <v>4.7773090223427076E-5</v>
      </c>
    </row>
    <row r="71" spans="1:42" x14ac:dyDescent="0.25">
      <c r="A71" s="3">
        <v>1.23</v>
      </c>
      <c r="B71">
        <f t="shared" si="29"/>
        <v>-1.3447614209511176E-4</v>
      </c>
      <c r="C71">
        <f t="shared" si="30"/>
        <v>-2.6071035871467877E-4</v>
      </c>
      <c r="D71">
        <f t="shared" si="31"/>
        <v>7.2587114053476571E-5</v>
      </c>
      <c r="E71">
        <f t="shared" si="32"/>
        <v>3.368750366361377E-5</v>
      </c>
      <c r="F71">
        <f t="shared" si="33"/>
        <v>-6.4416415753015437E-6</v>
      </c>
      <c r="G71">
        <f t="shared" si="34"/>
        <v>3.6535547395840952E-6</v>
      </c>
      <c r="H71">
        <f t="shared" si="35"/>
        <v>-2.9169996992841767E-4</v>
      </c>
      <c r="I71">
        <f t="shared" si="37"/>
        <v>3.7983792904641033E-4</v>
      </c>
      <c r="J71">
        <f t="shared" si="38"/>
        <v>-7.0079354439175022E-4</v>
      </c>
      <c r="K71">
        <f t="shared" si="39"/>
        <v>-1.0592797225747155E-3</v>
      </c>
      <c r="L71">
        <f t="shared" si="40"/>
        <v>2.0655793696164714E-4</v>
      </c>
      <c r="M71">
        <f t="shared" si="36"/>
        <v>-1.5535153300048187E-3</v>
      </c>
      <c r="AI71">
        <v>5.0161171463956324E-4</v>
      </c>
      <c r="AJ71">
        <v>8.4007424513665577E-4</v>
      </c>
      <c r="AK71">
        <v>-1.9340889246865652E-4</v>
      </c>
      <c r="AL71">
        <f t="shared" si="26"/>
        <v>-5.6144171722918043E-4</v>
      </c>
      <c r="AM71">
        <v>6.0888025726564142E-4</v>
      </c>
      <c r="AN71">
        <v>1.7722502910412667E-4</v>
      </c>
      <c r="AO71">
        <v>1.0972373275424177E-4</v>
      </c>
      <c r="AP71">
        <v>1.038215299771486E-4</v>
      </c>
    </row>
    <row r="72" spans="1:42" x14ac:dyDescent="0.25">
      <c r="A72" s="3">
        <v>1.3325</v>
      </c>
      <c r="B72">
        <f t="shared" si="29"/>
        <v>-2.0300693612853335E-4</v>
      </c>
      <c r="C72">
        <f t="shared" si="30"/>
        <v>-3.1263576833837824E-4</v>
      </c>
      <c r="D72">
        <f t="shared" si="31"/>
        <v>5.1369367309207927E-5</v>
      </c>
      <c r="E72">
        <f t="shared" si="32"/>
        <v>3.3687586952211564E-5</v>
      </c>
      <c r="F72">
        <f t="shared" si="33"/>
        <v>1.7306334578127891E-5</v>
      </c>
      <c r="G72">
        <f t="shared" si="34"/>
        <v>1.1683590393212588E-5</v>
      </c>
      <c r="H72">
        <f t="shared" si="35"/>
        <v>-4.0159582523415172E-4</v>
      </c>
      <c r="I72">
        <f t="shared" si="37"/>
        <v>3.4430651954432863E-4</v>
      </c>
      <c r="J72">
        <f t="shared" si="38"/>
        <v>-6.6859311252118626E-4</v>
      </c>
      <c r="K72">
        <f t="shared" si="39"/>
        <v>-5.0658936218243378E-4</v>
      </c>
      <c r="L72">
        <f t="shared" si="40"/>
        <v>-2.0700240726115752E-4</v>
      </c>
      <c r="M72">
        <f t="shared" si="36"/>
        <v>-1.3821848819647775E-3</v>
      </c>
      <c r="AI72">
        <v>-5.8140105831510821E-5</v>
      </c>
      <c r="AJ72">
        <v>3.151517052651051E-6</v>
      </c>
      <c r="AK72">
        <v>-2.2402006546776249E-4</v>
      </c>
      <c r="AL72">
        <f t="shared" si="26"/>
        <v>-2.9864559023518028E-4</v>
      </c>
      <c r="AM72">
        <v>1.3226309123940698E-3</v>
      </c>
      <c r="AN72">
        <v>4.9443205217658385E-4</v>
      </c>
      <c r="AO72">
        <v>2.5139260035265411E-4</v>
      </c>
      <c r="AP72">
        <v>1.945263767017395E-4</v>
      </c>
    </row>
    <row r="73" spans="1:42" x14ac:dyDescent="0.25">
      <c r="A73" s="3">
        <v>1.4349999999999998</v>
      </c>
      <c r="B73">
        <f t="shared" si="29"/>
        <v>-2.665551855357702E-4</v>
      </c>
      <c r="C73">
        <f t="shared" si="30"/>
        <v>-2.9662734298348899E-4</v>
      </c>
      <c r="D73">
        <f t="shared" si="31"/>
        <v>1.5257480933352957E-7</v>
      </c>
      <c r="E73">
        <f t="shared" si="32"/>
        <v>3.368778083204608E-5</v>
      </c>
      <c r="F73">
        <f t="shared" si="33"/>
        <v>1.1934586740484379E-5</v>
      </c>
      <c r="G73">
        <f t="shared" si="34"/>
        <v>-7.2443281890016542E-6</v>
      </c>
      <c r="H73">
        <f t="shared" si="35"/>
        <v>-5.2465191432639693E-4</v>
      </c>
      <c r="I73">
        <f t="shared" si="37"/>
        <v>2.9683632289185049E-4</v>
      </c>
      <c r="J73">
        <f t="shared" si="38"/>
        <v>-6.199829210462133E-4</v>
      </c>
      <c r="K73">
        <f t="shared" si="39"/>
        <v>1.5617975955989512E-4</v>
      </c>
      <c r="L73">
        <f t="shared" si="40"/>
        <v>-4.9967602438901859E-4</v>
      </c>
      <c r="M73">
        <f t="shared" si="36"/>
        <v>-9.6347918587533677E-4</v>
      </c>
      <c r="AI73">
        <v>-6.0820641675182231E-4</v>
      </c>
      <c r="AJ73">
        <v>-8.236908364450459E-4</v>
      </c>
      <c r="AK73">
        <v>-2.4607154783283118E-4</v>
      </c>
      <c r="AL73">
        <f t="shared" si="26"/>
        <v>-2.1513641331774331E-4</v>
      </c>
      <c r="AM73">
        <v>2.0058663944502158E-3</v>
      </c>
      <c r="AN73">
        <v>8.0130582949324979E-4</v>
      </c>
      <c r="AO73">
        <v>3.8855915528557641E-4</v>
      </c>
      <c r="AP73">
        <v>2.8206568654829577E-4</v>
      </c>
    </row>
    <row r="74" spans="1:42" x14ac:dyDescent="0.25">
      <c r="A74" s="3">
        <v>1.5374999999999999</v>
      </c>
      <c r="B74">
        <f t="shared" si="29"/>
        <v>-3.2356118011861028E-4</v>
      </c>
      <c r="C74">
        <f t="shared" si="30"/>
        <v>-2.1616361529554296E-4</v>
      </c>
      <c r="D74">
        <f t="shared" si="31"/>
        <v>-5.1153319404774713E-5</v>
      </c>
      <c r="E74">
        <f t="shared" si="32"/>
        <v>3.3687964886485121E-5</v>
      </c>
      <c r="F74">
        <f t="shared" si="33"/>
        <v>-1.3518355659850822E-5</v>
      </c>
      <c r="G74">
        <f t="shared" si="34"/>
        <v>-9.4571565278961484E-6</v>
      </c>
      <c r="H74">
        <f t="shared" si="35"/>
        <v>-5.8016566212018995E-4</v>
      </c>
      <c r="I74">
        <f t="shared" si="37"/>
        <v>2.4021442209896292E-4</v>
      </c>
      <c r="J74">
        <f t="shared" si="38"/>
        <v>-5.5615604471063497E-4</v>
      </c>
      <c r="K74">
        <f t="shared" si="39"/>
        <v>7.8501197744337587E-4</v>
      </c>
      <c r="L74">
        <f t="shared" si="40"/>
        <v>-5.0054530940593406E-4</v>
      </c>
      <c r="M74">
        <f t="shared" si="36"/>
        <v>-2.7168937667319316E-4</v>
      </c>
      <c r="AI74">
        <v>-1.1002689867845557E-3</v>
      </c>
      <c r="AJ74">
        <v>-1.462436325997078E-3</v>
      </c>
      <c r="AK74">
        <v>-2.6645448170934923E-4</v>
      </c>
      <c r="AL74">
        <f t="shared" si="26"/>
        <v>-1.9885789147822488E-4</v>
      </c>
      <c r="AM74">
        <v>2.6222860946982229E-3</v>
      </c>
      <c r="AN74">
        <v>1.0690829170849933E-3</v>
      </c>
      <c r="AO74">
        <v>4.9502597578311497E-4</v>
      </c>
      <c r="AP74">
        <v>3.4074902094401638E-4</v>
      </c>
    </row>
    <row r="75" spans="1:42" x14ac:dyDescent="0.25">
      <c r="A75" s="3">
        <v>1.64</v>
      </c>
      <c r="B75">
        <f t="shared" si="29"/>
        <v>-3.7262578092453426E-4</v>
      </c>
      <c r="C75">
        <f t="shared" si="30"/>
        <v>-8.8728859794910366E-5</v>
      </c>
      <c r="D75">
        <f t="shared" si="31"/>
        <v>-7.2586337043665763E-5</v>
      </c>
      <c r="E75">
        <f t="shared" si="32"/>
        <v>3.368803876302873E-5</v>
      </c>
      <c r="F75">
        <f t="shared" si="33"/>
        <v>-1.6225246095749801E-5</v>
      </c>
      <c r="G75">
        <f t="shared" si="34"/>
        <v>1.0150841120769883E-5</v>
      </c>
      <c r="H75">
        <f t="shared" si="35"/>
        <v>-5.0632734397506153E-4</v>
      </c>
      <c r="I75">
        <f t="shared" si="37"/>
        <v>1.8453165553658127E-4</v>
      </c>
      <c r="J75">
        <f t="shared" si="38"/>
        <v>-4.7867903225291689E-4</v>
      </c>
      <c r="K75">
        <f t="shared" si="39"/>
        <v>1.2432659073232449E-3</v>
      </c>
      <c r="L75">
        <f t="shared" si="40"/>
        <v>-2.091026111111322E-4</v>
      </c>
      <c r="M75">
        <f t="shared" si="36"/>
        <v>5.5548426395919583E-4</v>
      </c>
      <c r="AI75">
        <v>-1.5623747112661502E-3</v>
      </c>
      <c r="AJ75">
        <v>-1.8482104308203756E-3</v>
      </c>
      <c r="AK75">
        <v>-3.6265109430576488E-4</v>
      </c>
      <c r="AL75">
        <f t="shared" si="26"/>
        <v>-9.3850353752600638E-4</v>
      </c>
      <c r="AM75">
        <v>3.0665615599985464E-3</v>
      </c>
      <c r="AN75">
        <v>1.1991846866342365E-3</v>
      </c>
      <c r="AO75">
        <v>4.7444785081339431E-4</v>
      </c>
      <c r="AP75">
        <v>2.7462799569169294E-4</v>
      </c>
    </row>
    <row r="76" spans="1:42" x14ac:dyDescent="0.25">
      <c r="A76" s="3">
        <v>1.7424999999999999</v>
      </c>
      <c r="B76">
        <f t="shared" si="29"/>
        <v>-4.1254476031608503E-4</v>
      </c>
      <c r="C76">
        <f t="shared" si="30"/>
        <v>5.7986132740602361E-5</v>
      </c>
      <c r="D76">
        <f t="shared" si="31"/>
        <v>-5.1629873163393832E-5</v>
      </c>
      <c r="E76">
        <f t="shared" si="32"/>
        <v>3.3687966548393118E-5</v>
      </c>
      <c r="F76">
        <f t="shared" si="33"/>
        <v>8.3685426423568794E-6</v>
      </c>
      <c r="G76">
        <f t="shared" si="34"/>
        <v>6.337450208262485E-6</v>
      </c>
      <c r="H76">
        <f t="shared" si="35"/>
        <v>-3.5779454133986409E-4</v>
      </c>
      <c r="I76">
        <f t="shared" si="37"/>
        <v>1.4024540891419135E-4</v>
      </c>
      <c r="J76">
        <f t="shared" si="38"/>
        <v>-3.894534574785442E-4</v>
      </c>
      <c r="K76">
        <f t="shared" si="39"/>
        <v>1.4313657808342705E-3</v>
      </c>
      <c r="L76">
        <f t="shared" si="40"/>
        <v>2.0445330614899445E-4</v>
      </c>
      <c r="M76">
        <f t="shared" si="36"/>
        <v>1.2463656295047206E-3</v>
      </c>
      <c r="AI76">
        <v>-1.4826754798044016E-3</v>
      </c>
      <c r="AJ76">
        <v>-1.4360008325582973E-3</v>
      </c>
      <c r="AK76">
        <v>-6.225179088332229E-5</v>
      </c>
      <c r="AL76">
        <f t="shared" si="26"/>
        <v>2.9307249114384642E-3</v>
      </c>
      <c r="AM76">
        <v>3.7852758959158158E-3</v>
      </c>
      <c r="AN76">
        <v>1.6438768112747666E-3</v>
      </c>
      <c r="AO76">
        <v>7.8080427897948975E-4</v>
      </c>
      <c r="AP76">
        <v>5.3789188714351661E-4</v>
      </c>
    </row>
    <row r="77" spans="1:42" x14ac:dyDescent="0.25">
      <c r="A77" s="3">
        <v>1.845</v>
      </c>
      <c r="B77">
        <f t="shared" si="29"/>
        <v>-4.4233835819223728E-4</v>
      </c>
      <c r="C77">
        <f t="shared" si="30"/>
        <v>1.9210109427651728E-4</v>
      </c>
      <c r="D77">
        <f t="shared" si="31"/>
        <v>-5.2223147978637936E-7</v>
      </c>
      <c r="E77">
        <f t="shared" si="32"/>
        <v>3.3687783318853213E-5</v>
      </c>
      <c r="F77">
        <f t="shared" si="33"/>
        <v>1.8881380220479783E-5</v>
      </c>
      <c r="G77">
        <f t="shared" si="34"/>
        <v>-1.2098559859528019E-5</v>
      </c>
      <c r="H77">
        <f t="shared" si="35"/>
        <v>-2.1028889171570143E-4</v>
      </c>
      <c r="I77">
        <f t="shared" si="37"/>
        <v>1.1113113297009361E-4</v>
      </c>
      <c r="J77">
        <f t="shared" si="38"/>
        <v>-2.9066924757221709E-4</v>
      </c>
      <c r="K77">
        <f t="shared" si="39"/>
        <v>1.3084386491308774E-3</v>
      </c>
      <c r="L77">
        <f t="shared" si="40"/>
        <v>4.9861113837665805E-4</v>
      </c>
      <c r="M77">
        <f t="shared" si="36"/>
        <v>1.5163805399353186E-3</v>
      </c>
      <c r="AI77">
        <v>-3.3378994830547952E-4</v>
      </c>
      <c r="AJ77">
        <v>1.3547872916119054E-4</v>
      </c>
      <c r="AK77">
        <v>1.16109301794658E-3</v>
      </c>
      <c r="AL77">
        <f t="shared" si="26"/>
        <v>1.1935071305657585E-2</v>
      </c>
      <c r="AM77">
        <v>5.2944066918048779E-3</v>
      </c>
      <c r="AN77">
        <v>2.9257455460387216E-3</v>
      </c>
      <c r="AO77">
        <v>1.9399361881775601E-3</v>
      </c>
      <c r="AP77">
        <v>1.6573663389271907E-3</v>
      </c>
    </row>
    <row r="78" spans="1:42" x14ac:dyDescent="0.25">
      <c r="A78" s="3">
        <v>1.9474999999999998</v>
      </c>
      <c r="B78">
        <f t="shared" si="29"/>
        <v>-4.6127532894225704E-4</v>
      </c>
      <c r="C78">
        <f t="shared" si="30"/>
        <v>2.8447366623510581E-4</v>
      </c>
      <c r="D78">
        <f t="shared" si="31"/>
        <v>5.089038663000184E-5</v>
      </c>
      <c r="E78">
        <f t="shared" si="32"/>
        <v>3.3687588812334113E-5</v>
      </c>
      <c r="F78">
        <f t="shared" si="33"/>
        <v>-2.3756857652490246E-6</v>
      </c>
      <c r="G78">
        <f t="shared" si="34"/>
        <v>-2.6191422175081658E-6</v>
      </c>
      <c r="H78">
        <f t="shared" si="35"/>
        <v>-9.7218515247572476E-5</v>
      </c>
      <c r="I78">
        <f t="shared" si="37"/>
        <v>9.5371378363225833E-5</v>
      </c>
      <c r="J78">
        <f t="shared" si="38"/>
        <v>-1.8475093414653418E-4</v>
      </c>
      <c r="K78">
        <f t="shared" si="39"/>
        <v>9.0119582398622954E-4</v>
      </c>
      <c r="L78">
        <f t="shared" si="40"/>
        <v>5.0158651814427536E-4</v>
      </c>
      <c r="M78">
        <f t="shared" si="36"/>
        <v>1.2180314079839707E-3</v>
      </c>
      <c r="AI78">
        <v>1.0955421588849179E-3</v>
      </c>
      <c r="AJ78">
        <v>1.6603630803779818E-3</v>
      </c>
      <c r="AK78">
        <v>2.5783564451508658E-3</v>
      </c>
      <c r="AL78">
        <f t="shared" si="26"/>
        <v>1.3826960265407667E-2</v>
      </c>
      <c r="AM78">
        <v>6.8820763702202355E-3</v>
      </c>
      <c r="AN78">
        <v>4.3423259369556816E-3</v>
      </c>
      <c r="AO78">
        <v>3.2561243357949283E-3</v>
      </c>
      <c r="AP78">
        <v>2.9400076560098577E-3</v>
      </c>
    </row>
    <row r="79" spans="1:42" x14ac:dyDescent="0.25">
      <c r="A79" s="3">
        <v>2.0499999999999998</v>
      </c>
      <c r="B79">
        <f t="shared" si="29"/>
        <v>-4.6889088893044154E-4</v>
      </c>
      <c r="C79">
        <f t="shared" si="30"/>
        <v>3.1503185527621212E-4</v>
      </c>
      <c r="D79">
        <f t="shared" si="31"/>
        <v>7.2583677502519506E-5</v>
      </c>
      <c r="E79">
        <f t="shared" si="32"/>
        <v>3.3687503677244536E-5</v>
      </c>
      <c r="F79">
        <f t="shared" si="33"/>
        <v>-1.9635411155182187E-5</v>
      </c>
      <c r="G79">
        <f t="shared" si="34"/>
        <v>1.2903513304347574E-5</v>
      </c>
      <c r="H79">
        <f t="shared" si="35"/>
        <v>-5.4319750325299986E-5</v>
      </c>
      <c r="I79">
        <f t="shared" si="37"/>
        <v>8.7605042252616118E-5</v>
      </c>
      <c r="J79">
        <f t="shared" si="38"/>
        <v>-7.429814622619024E-5</v>
      </c>
      <c r="K79">
        <f t="shared" si="39"/>
        <v>2.9812867357176888E-4</v>
      </c>
      <c r="L79">
        <f t="shared" si="40"/>
        <v>2.1164186217090408E-4</v>
      </c>
      <c r="M79">
        <f t="shared" si="36"/>
        <v>4.3547238951648272E-4</v>
      </c>
      <c r="AI79">
        <v>1.5735113982687371E-3</v>
      </c>
      <c r="AJ79">
        <v>1.6034822673295103E-3</v>
      </c>
      <c r="AK79">
        <v>3.0342375133345935E-3</v>
      </c>
      <c r="AL79">
        <f t="shared" si="26"/>
        <v>4.4476201774022225E-3</v>
      </c>
      <c r="AM79">
        <v>7.4182153162051095E-3</v>
      </c>
      <c r="AN79">
        <v>4.7724037976468354E-3</v>
      </c>
      <c r="AO79">
        <v>3.6151500182640055E-3</v>
      </c>
      <c r="AP79">
        <v>3.2744862741440652E-3</v>
      </c>
    </row>
    <row r="80" spans="1:42" x14ac:dyDescent="0.25">
      <c r="A80" s="3">
        <v>2.1524999999999999</v>
      </c>
      <c r="B80">
        <f t="shared" si="29"/>
        <v>-4.6499812401376599E-4</v>
      </c>
      <c r="C80">
        <f t="shared" si="30"/>
        <v>2.7713555434300007E-4</v>
      </c>
      <c r="D80">
        <f t="shared" si="31"/>
        <v>5.1889039993487421E-5</v>
      </c>
      <c r="E80">
        <f t="shared" si="32"/>
        <v>3.3687584933058835E-5</v>
      </c>
      <c r="F80">
        <f t="shared" si="33"/>
        <v>-3.8564968083817701E-6</v>
      </c>
      <c r="G80">
        <f t="shared" si="34"/>
        <v>-1.3465559470196089E-6</v>
      </c>
      <c r="H80">
        <f t="shared" si="35"/>
        <v>-1.0748899749962104E-4</v>
      </c>
      <c r="I80">
        <f t="shared" si="37"/>
        <v>7.9312343926588911E-5</v>
      </c>
      <c r="J80">
        <f t="shared" si="38"/>
        <v>3.7978194309029676E-5</v>
      </c>
      <c r="K80">
        <f t="shared" si="39"/>
        <v>-3.6972000910450776E-4</v>
      </c>
      <c r="L80">
        <f t="shared" si="40"/>
        <v>-2.0189890252714229E-4</v>
      </c>
      <c r="M80">
        <f t="shared" si="36"/>
        <v>-5.336407173226204E-4</v>
      </c>
      <c r="AI80">
        <v>1.3670515354423025E-3</v>
      </c>
      <c r="AJ80">
        <v>4.469056918212028E-4</v>
      </c>
      <c r="AK80">
        <v>2.8255491694766195E-3</v>
      </c>
      <c r="AL80">
        <f t="shared" si="26"/>
        <v>-2.0359838425168201E-3</v>
      </c>
      <c r="AM80">
        <v>7.2041254265388655E-3</v>
      </c>
      <c r="AN80">
        <v>4.5206777822904276E-3</v>
      </c>
      <c r="AO80">
        <v>3.324170953061375E-3</v>
      </c>
      <c r="AP80">
        <v>2.9688699967701537E-3</v>
      </c>
    </row>
    <row r="81" spans="1:42" x14ac:dyDescent="0.25">
      <c r="A81" s="3">
        <v>2.2549999999999999</v>
      </c>
      <c r="B81">
        <f t="shared" si="29"/>
        <v>-4.4969257710956366E-4</v>
      </c>
      <c r="C81">
        <f t="shared" si="30"/>
        <v>1.7901939719979718E-4</v>
      </c>
      <c r="D81">
        <f t="shared" si="31"/>
        <v>8.918746061322286E-7</v>
      </c>
      <c r="E81">
        <f t="shared" si="32"/>
        <v>3.3687778105546546E-5</v>
      </c>
      <c r="F81">
        <f t="shared" si="33"/>
        <v>1.8411378105173124E-5</v>
      </c>
      <c r="G81">
        <f t="shared" si="34"/>
        <v>-1.2489669855545903E-5</v>
      </c>
      <c r="H81">
        <f t="shared" si="35"/>
        <v>-2.3017181894846047E-4</v>
      </c>
      <c r="I81">
        <f t="shared" si="37"/>
        <v>6.2007227083624736E-5</v>
      </c>
      <c r="J81">
        <f t="shared" si="38"/>
        <v>1.493224088214862E-4</v>
      </c>
      <c r="K81">
        <f t="shared" si="39"/>
        <v>-9.5723080139710145E-4</v>
      </c>
      <c r="L81">
        <f t="shared" si="40"/>
        <v>-4.975333208522458E-4</v>
      </c>
      <c r="M81">
        <f t="shared" si="36"/>
        <v>-1.3054417134278611E-3</v>
      </c>
      <c r="AI81">
        <v>1.4639508866114703E-3</v>
      </c>
      <c r="AJ81">
        <v>-2.6839051496898859E-4</v>
      </c>
      <c r="AK81">
        <v>2.9335205293681645E-3</v>
      </c>
      <c r="AL81">
        <f t="shared" si="26"/>
        <v>1.0533791208931227E-3</v>
      </c>
      <c r="AM81">
        <v>7.2117435696783276E-3</v>
      </c>
      <c r="AN81">
        <v>4.5581997773520185E-3</v>
      </c>
      <c r="AO81">
        <v>3.3533638141771105E-3</v>
      </c>
      <c r="AP81">
        <v>2.9928313967464196E-3</v>
      </c>
    </row>
    <row r="82" spans="1:42" x14ac:dyDescent="0.25">
      <c r="A82" s="3">
        <v>2.3574999999999999</v>
      </c>
      <c r="B82">
        <f t="shared" si="29"/>
        <v>-4.2334990321727783E-4</v>
      </c>
      <c r="C82">
        <f t="shared" si="30"/>
        <v>4.2003423020385354E-5</v>
      </c>
      <c r="D82">
        <f t="shared" si="31"/>
        <v>-5.0626134009767611E-5</v>
      </c>
      <c r="E82">
        <f t="shared" si="32"/>
        <v>3.3687963046984713E-5</v>
      </c>
      <c r="F82">
        <f t="shared" si="33"/>
        <v>9.7001773341803486E-6</v>
      </c>
      <c r="G82">
        <f t="shared" si="34"/>
        <v>5.1850656345330092E-6</v>
      </c>
      <c r="H82">
        <f t="shared" si="35"/>
        <v>-3.8339940819096197E-4</v>
      </c>
      <c r="I82">
        <f t="shared" si="37"/>
        <v>3.056170169272934E-5</v>
      </c>
      <c r="J82">
        <f t="shared" si="38"/>
        <v>2.570016965101057E-4</v>
      </c>
      <c r="K82">
        <f t="shared" si="39"/>
        <v>-1.3367412115064569E-3</v>
      </c>
      <c r="L82">
        <f t="shared" si="40"/>
        <v>-5.0261471820390094E-4</v>
      </c>
      <c r="M82">
        <f t="shared" si="36"/>
        <v>-1.5823542332002523E-3</v>
      </c>
      <c r="AI82">
        <v>1.6788495483875683E-3</v>
      </c>
      <c r="AJ82">
        <v>-3.3041131417997372E-4</v>
      </c>
      <c r="AK82">
        <v>3.1765261822378535E-3</v>
      </c>
      <c r="AL82">
        <f t="shared" si="26"/>
        <v>2.3707868572652585E-3</v>
      </c>
      <c r="AM82">
        <v>7.2604183218793455E-3</v>
      </c>
      <c r="AN82">
        <v>4.7032257130183407E-3</v>
      </c>
      <c r="AO82">
        <v>3.5208114872758356E-3</v>
      </c>
      <c r="AP82">
        <v>3.1644007724591855E-3</v>
      </c>
    </row>
    <row r="83" spans="1:42" x14ac:dyDescent="0.25">
      <c r="A83" s="3">
        <v>2.46</v>
      </c>
      <c r="B83">
        <f t="shared" si="29"/>
        <v>-3.8661664944876793E-4</v>
      </c>
      <c r="C83">
        <f t="shared" si="30"/>
        <v>-1.0413963736278519E-4</v>
      </c>
      <c r="D83">
        <f t="shared" si="31"/>
        <v>-7.2579135499013171E-5</v>
      </c>
      <c r="E83">
        <f t="shared" si="32"/>
        <v>3.3688038738504151E-5</v>
      </c>
      <c r="F83">
        <f t="shared" si="33"/>
        <v>-1.5332589702657201E-5</v>
      </c>
      <c r="G83">
        <f t="shared" si="34"/>
        <v>1.0896118953180782E-5</v>
      </c>
      <c r="H83">
        <f t="shared" si="35"/>
        <v>-5.3408385432153851E-4</v>
      </c>
      <c r="I83">
        <f t="shared" si="37"/>
        <v>-1.6459315511036303E-5</v>
      </c>
      <c r="J83">
        <f t="shared" si="38"/>
        <v>3.5837320749765756E-4</v>
      </c>
      <c r="K83">
        <f t="shared" si="39"/>
        <v>-1.4257859549577615E-3</v>
      </c>
      <c r="L83">
        <f t="shared" si="40"/>
        <v>-2.1417562428532256E-4</v>
      </c>
      <c r="M83">
        <f t="shared" si="36"/>
        <v>-1.2815883717454265E-3</v>
      </c>
      <c r="AI83">
        <v>1.458603129407329E-3</v>
      </c>
      <c r="AJ83">
        <v>-1.9743988699498291E-4</v>
      </c>
      <c r="AK83">
        <v>3.0090979953028359E-3</v>
      </c>
      <c r="AL83">
        <f t="shared" si="26"/>
        <v>-1.6334457261952943E-3</v>
      </c>
      <c r="AM83">
        <v>6.8128704158157763E-3</v>
      </c>
      <c r="AN83">
        <v>4.416671880469957E-3</v>
      </c>
      <c r="AO83">
        <v>3.287431431389046E-3</v>
      </c>
      <c r="AP83">
        <v>2.9446479382336239E-3</v>
      </c>
    </row>
    <row r="84" spans="1:42" x14ac:dyDescent="0.25">
      <c r="A84" s="3">
        <v>2.5625</v>
      </c>
      <c r="B84">
        <f t="shared" si="29"/>
        <v>-3.4039438635948861E-4</v>
      </c>
      <c r="C84">
        <f t="shared" si="30"/>
        <v>-2.2765379326412301E-4</v>
      </c>
      <c r="D84">
        <f t="shared" si="31"/>
        <v>-5.2146861077980117E-5</v>
      </c>
      <c r="E84">
        <f t="shared" si="32"/>
        <v>3.3687968350316611E-5</v>
      </c>
      <c r="F84">
        <f t="shared" si="33"/>
        <v>-1.4566665618960368E-5</v>
      </c>
      <c r="G84">
        <f t="shared" si="34"/>
        <v>-8.5338217379227932E-6</v>
      </c>
      <c r="H84">
        <f t="shared" si="35"/>
        <v>-6.0960755970815826E-4</v>
      </c>
      <c r="I84">
        <f t="shared" si="37"/>
        <v>-7.5073500480058266E-5</v>
      </c>
      <c r="J84">
        <f t="shared" si="38"/>
        <v>4.5094890818809093E-4</v>
      </c>
      <c r="K84">
        <f t="shared" si="39"/>
        <v>-1.2050161551350031E-3</v>
      </c>
      <c r="L84">
        <f t="shared" si="40"/>
        <v>1.9933926264422493E-4</v>
      </c>
      <c r="M84">
        <f t="shared" si="36"/>
        <v>-5.5472798430268718E-4</v>
      </c>
      <c r="AI84">
        <v>1.2921938029265161E-3</v>
      </c>
      <c r="AJ84">
        <v>4.9247461051529795E-4</v>
      </c>
      <c r="AK84">
        <v>2.9077219452166374E-3</v>
      </c>
      <c r="AL84">
        <f t="shared" si="26"/>
        <v>-9.8903463498730207E-4</v>
      </c>
      <c r="AM84">
        <v>6.3487904357595491E-3</v>
      </c>
      <c r="AN84">
        <v>4.1737074198132332E-3</v>
      </c>
      <c r="AO84">
        <v>3.1265337368872456E-3</v>
      </c>
      <c r="AP84">
        <v>2.8062960529721664E-3</v>
      </c>
    </row>
    <row r="85" spans="1:42" x14ac:dyDescent="0.25">
      <c r="A85" s="3">
        <v>2.665</v>
      </c>
      <c r="B85">
        <f t="shared" si="29"/>
        <v>-2.8581758005664649E-4</v>
      </c>
      <c r="C85">
        <f t="shared" si="30"/>
        <v>-3.0170017615263031E-4</v>
      </c>
      <c r="D85">
        <f t="shared" si="31"/>
        <v>-1.2614946016524836E-6</v>
      </c>
      <c r="E85">
        <f t="shared" si="32"/>
        <v>3.3687786041178E-5</v>
      </c>
      <c r="F85">
        <f t="shared" si="33"/>
        <v>1.0709201941182491E-5</v>
      </c>
      <c r="G85">
        <f t="shared" si="34"/>
        <v>-8.2733788974871924E-6</v>
      </c>
      <c r="H85">
        <f t="shared" si="35"/>
        <v>-5.5265564172605607E-4</v>
      </c>
      <c r="I85">
        <f t="shared" si="37"/>
        <v>-1.3463948955356173E-4</v>
      </c>
      <c r="J85">
        <f t="shared" si="38"/>
        <v>5.324566468569963E-4</v>
      </c>
      <c r="K85">
        <f t="shared" si="39"/>
        <v>-7.2240373549763235E-4</v>
      </c>
      <c r="L85">
        <f t="shared" si="40"/>
        <v>4.9644259976905011E-4</v>
      </c>
      <c r="M85">
        <f t="shared" si="36"/>
        <v>3.0649551112841406E-4</v>
      </c>
      <c r="AI85">
        <v>1.4802492377444414E-3</v>
      </c>
      <c r="AJ85">
        <v>1.6407670331015051E-3</v>
      </c>
      <c r="AK85">
        <v>3.1622480265612852E-3</v>
      </c>
      <c r="AL85">
        <f t="shared" si="26"/>
        <v>2.4831812814111978E-3</v>
      </c>
      <c r="AM85">
        <v>6.1667553260428163E-3</v>
      </c>
      <c r="AN85">
        <v>4.2675840577044285E-3</v>
      </c>
      <c r="AO85">
        <v>3.3294843185418363E-3</v>
      </c>
      <c r="AP85">
        <v>3.0402253731118311E-3</v>
      </c>
    </row>
    <row r="86" spans="1:42" x14ac:dyDescent="0.25">
      <c r="A86" s="3">
        <v>2.7674999999999996</v>
      </c>
      <c r="B86">
        <f t="shared" si="29"/>
        <v>-2.2422574818502927E-4</v>
      </c>
      <c r="C86">
        <f t="shared" si="30"/>
        <v>-3.1018896117351077E-4</v>
      </c>
      <c r="D86">
        <f t="shared" si="31"/>
        <v>5.0360568397480672E-5</v>
      </c>
      <c r="E86">
        <f t="shared" si="32"/>
        <v>3.3687590868851769E-5</v>
      </c>
      <c r="F86">
        <f t="shared" si="33"/>
        <v>1.7965713450852455E-5</v>
      </c>
      <c r="G86">
        <f t="shared" si="34"/>
        <v>1.1076518655757758E-5</v>
      </c>
      <c r="H86">
        <f t="shared" si="35"/>
        <v>-4.2132431798559737E-4</v>
      </c>
      <c r="I86">
        <f t="shared" si="37"/>
        <v>-1.8455596248878397E-4</v>
      </c>
      <c r="J86">
        <f t="shared" si="38"/>
        <v>6.0089592069870461E-4</v>
      </c>
      <c r="K86">
        <f t="shared" si="39"/>
        <v>-8.2817414837858133E-5</v>
      </c>
      <c r="L86">
        <f t="shared" si="40"/>
        <v>5.0362988291837222E-4</v>
      </c>
      <c r="M86">
        <f t="shared" si="36"/>
        <v>1.0217083887792185E-3</v>
      </c>
      <c r="AI86">
        <v>1.0954536834614926E-3</v>
      </c>
      <c r="AJ86">
        <v>1.772371627782482E-3</v>
      </c>
      <c r="AK86">
        <v>2.848045600182167E-3</v>
      </c>
      <c r="AL86">
        <f t="shared" si="26"/>
        <v>-3.0653895256499337E-3</v>
      </c>
      <c r="AM86">
        <v>5.361596118747417E-3</v>
      </c>
      <c r="AN86">
        <v>3.7880675163317703E-3</v>
      </c>
      <c r="AO86">
        <v>2.9851120173537333E-3</v>
      </c>
      <c r="AP86">
        <v>2.7353231644482129E-3</v>
      </c>
    </row>
    <row r="87" spans="1:42" x14ac:dyDescent="0.25">
      <c r="A87" s="3">
        <v>2.8699999999999997</v>
      </c>
      <c r="B87">
        <f t="shared" si="29"/>
        <v>-1.5713058318609337E-4</v>
      </c>
      <c r="C87">
        <f t="shared" si="30"/>
        <v>-2.5127558740578544E-4</v>
      </c>
      <c r="D87">
        <f t="shared" si="31"/>
        <v>7.2572711150943901E-5</v>
      </c>
      <c r="E87">
        <f t="shared" si="32"/>
        <v>3.3687503720741257E-5</v>
      </c>
      <c r="F87">
        <f t="shared" si="33"/>
        <v>-5.006973176713797E-6</v>
      </c>
      <c r="G87">
        <f t="shared" si="34"/>
        <v>4.8691796948021166E-6</v>
      </c>
      <c r="H87">
        <f t="shared" si="35"/>
        <v>-3.0228374920210528E-4</v>
      </c>
      <c r="I87">
        <f t="shared" si="37"/>
        <v>-2.2164087593215374E-4</v>
      </c>
      <c r="J87">
        <f t="shared" si="38"/>
        <v>6.545869755993748E-4</v>
      </c>
      <c r="K87">
        <f t="shared" si="39"/>
        <v>5.7476462212414957E-4</v>
      </c>
      <c r="L87">
        <f t="shared" si="40"/>
        <v>2.1670383174110468E-4</v>
      </c>
      <c r="M87">
        <f t="shared" si="36"/>
        <v>1.4460554294646291E-3</v>
      </c>
      <c r="AI87">
        <v>-2.6681529481606305E-4</v>
      </c>
      <c r="AJ87">
        <v>2.6195473340211921E-4</v>
      </c>
      <c r="AK87">
        <v>1.5329387942170309E-3</v>
      </c>
      <c r="AL87">
        <f t="shared" si="26"/>
        <v>-1.283031030209889E-2</v>
      </c>
      <c r="AM87">
        <v>3.5083949858458604E-3</v>
      </c>
      <c r="AN87">
        <v>2.3017346155195808E-3</v>
      </c>
      <c r="AO87">
        <v>1.6562391890439655E-3</v>
      </c>
      <c r="AP87">
        <v>1.4532634520537766E-3</v>
      </c>
    </row>
    <row r="88" spans="1:42" x14ac:dyDescent="0.25">
      <c r="A88" s="3">
        <v>2.9724999999999997</v>
      </c>
      <c r="B88">
        <f t="shared" si="29"/>
        <v>-8.6178849747705943E-5</v>
      </c>
      <c r="C88">
        <f t="shared" si="30"/>
        <v>-1.3776156963722085E-4</v>
      </c>
      <c r="D88">
        <f t="shared" si="31"/>
        <v>5.2403329730265742E-5</v>
      </c>
      <c r="E88">
        <f t="shared" si="32"/>
        <v>3.368758293379381E-5</v>
      </c>
      <c r="F88">
        <f t="shared" si="33"/>
        <v>-1.9554902021030019E-5</v>
      </c>
      <c r="G88">
        <f t="shared" si="34"/>
        <v>-1.2572986828648844E-5</v>
      </c>
      <c r="H88">
        <f t="shared" si="35"/>
        <v>-1.6997739557054613E-4</v>
      </c>
      <c r="I88">
        <f t="shared" si="37"/>
        <v>-2.4584425960175215E-4</v>
      </c>
      <c r="J88">
        <f t="shared" si="38"/>
        <v>6.9221203354524318E-4</v>
      </c>
      <c r="K88">
        <f t="shared" si="39"/>
        <v>1.1074538318884351E-3</v>
      </c>
      <c r="L88">
        <f t="shared" si="40"/>
        <v>-1.9677445288466497E-4</v>
      </c>
      <c r="M88">
        <f t="shared" si="36"/>
        <v>1.6028914125490133E-3</v>
      </c>
      <c r="AI88">
        <v>-1.449262203037402E-3</v>
      </c>
      <c r="AJ88">
        <v>-1.4199062438724971E-3</v>
      </c>
      <c r="AK88">
        <v>3.0062474693876213E-4</v>
      </c>
      <c r="AL88">
        <f t="shared" si="26"/>
        <v>-1.20225760710075E-2</v>
      </c>
      <c r="AM88">
        <v>1.6759091312902276E-3</v>
      </c>
      <c r="AN88">
        <v>8.6388005187882895E-4</v>
      </c>
      <c r="AO88">
        <v>3.8995697764285931E-4</v>
      </c>
      <c r="AP88">
        <v>2.3801041787033901E-4</v>
      </c>
    </row>
    <row r="89" spans="1:42" x14ac:dyDescent="0.25">
      <c r="A89" s="3">
        <v>3.0749999999999997</v>
      </c>
      <c r="B89">
        <f t="shared" si="29"/>
        <v>-1.3111967079001478E-5</v>
      </c>
      <c r="C89">
        <f t="shared" si="30"/>
        <v>5.6871922838333055E-6</v>
      </c>
      <c r="D89">
        <f t="shared" si="31"/>
        <v>1.6310818802290939E-6</v>
      </c>
      <c r="E89">
        <f t="shared" si="32"/>
        <v>3.3687775377276638E-5</v>
      </c>
      <c r="F89">
        <f t="shared" si="33"/>
        <v>-1.1996561951573882E-6</v>
      </c>
      <c r="G89">
        <f t="shared" si="34"/>
        <v>-1.0050638053563245E-6</v>
      </c>
      <c r="H89">
        <f t="shared" si="35"/>
        <v>2.5689362461823845E-5</v>
      </c>
      <c r="I89">
        <f t="shared" si="37"/>
        <v>-2.5323902129857417E-4</v>
      </c>
      <c r="J89">
        <f t="shared" si="38"/>
        <v>7.128476357922387E-4</v>
      </c>
      <c r="K89">
        <f t="shared" si="39"/>
        <v>1.3995001163029674E-3</v>
      </c>
      <c r="L89">
        <f t="shared" si="40"/>
        <v>-4.9533900341499173E-4</v>
      </c>
      <c r="M89">
        <f t="shared" si="36"/>
        <v>1.6170087486802143E-3</v>
      </c>
      <c r="AI89">
        <v>-1.5544983403666549E-3</v>
      </c>
      <c r="AJ89">
        <v>-1.9246053547607716E-3</v>
      </c>
      <c r="AK89">
        <v>-1.1104502331052103E-5</v>
      </c>
      <c r="AL89">
        <f t="shared" si="26"/>
        <v>-3.0412609684859924E-3</v>
      </c>
      <c r="AM89">
        <v>6.918522515572882E-4</v>
      </c>
      <c r="AN89">
        <v>2.8855937062148042E-4</v>
      </c>
      <c r="AO89">
        <v>-7.765762217553242E-6</v>
      </c>
      <c r="AP89">
        <v>-1.0748930443914031E-4</v>
      </c>
    </row>
    <row r="90" spans="1:42" x14ac:dyDescent="0.25">
      <c r="A90" s="3">
        <v>3.1774999999999998</v>
      </c>
      <c r="B90">
        <f t="shared" si="29"/>
        <v>6.0276731988462591E-5</v>
      </c>
      <c r="C90">
        <f t="shared" si="30"/>
        <v>1.4790016220272837E-4</v>
      </c>
      <c r="D90">
        <f t="shared" si="31"/>
        <v>-5.0093696680602608E-5</v>
      </c>
      <c r="E90">
        <f t="shared" si="32"/>
        <v>3.3687961188068758E-5</v>
      </c>
      <c r="F90">
        <f t="shared" si="33"/>
        <v>1.9174137066595388E-5</v>
      </c>
      <c r="G90">
        <f t="shared" si="34"/>
        <v>1.2881877872051119E-5</v>
      </c>
      <c r="H90">
        <f t="shared" si="35"/>
        <v>2.238271736373036E-4</v>
      </c>
      <c r="I90">
        <f t="shared" si="37"/>
        <v>-2.404512988234939E-4</v>
      </c>
      <c r="J90">
        <f t="shared" si="38"/>
        <v>7.159873079752593E-4</v>
      </c>
      <c r="K90">
        <f t="shared" si="39"/>
        <v>1.3874436089648301E-3</v>
      </c>
      <c r="L90">
        <f t="shared" si="40"/>
        <v>-5.0463198595933378E-4</v>
      </c>
      <c r="M90">
        <f t="shared" si="36"/>
        <v>1.5987989309807554E-3</v>
      </c>
      <c r="AI90">
        <v>-1.0509316047132874E-3</v>
      </c>
      <c r="AJ90">
        <v>-1.5324481821068446E-3</v>
      </c>
      <c r="AK90">
        <v>1.3173765048287979E-4</v>
      </c>
      <c r="AL90">
        <f t="shared" si="26"/>
        <v>1.3935819786725064E-3</v>
      </c>
      <c r="AM90">
        <v>1.0647692591269882E-4</v>
      </c>
      <c r="AN90">
        <v>1.1601882726817936E-4</v>
      </c>
      <c r="AO90">
        <v>-9.9863615625295149E-7</v>
      </c>
      <c r="AP90">
        <v>-4.8561354623953491E-5</v>
      </c>
    </row>
    <row r="91" spans="1:42" x14ac:dyDescent="0.25">
      <c r="A91" s="3">
        <v>3.28</v>
      </c>
      <c r="B91">
        <f t="shared" si="29"/>
        <v>1.3218601605277205E-4</v>
      </c>
      <c r="C91">
        <f t="shared" si="30"/>
        <v>2.5797533398743181E-4</v>
      </c>
      <c r="D91">
        <f t="shared" si="31"/>
        <v>-7.2564404624927604E-5</v>
      </c>
      <c r="E91">
        <f t="shared" si="32"/>
        <v>3.3688038688338117E-5</v>
      </c>
      <c r="F91">
        <f t="shared" si="33"/>
        <v>7.2854326500754937E-6</v>
      </c>
      <c r="G91">
        <f t="shared" si="34"/>
        <v>-2.9539850387791561E-6</v>
      </c>
      <c r="H91">
        <f t="shared" si="35"/>
        <v>3.5561643171491068E-4</v>
      </c>
      <c r="I91">
        <f t="shared" si="37"/>
        <v>-2.1075481404919292E-4</v>
      </c>
      <c r="J91">
        <f t="shared" si="38"/>
        <v>7.0155399087131181E-4</v>
      </c>
      <c r="K91">
        <f t="shared" si="39"/>
        <v>1.0739041149727166E-3</v>
      </c>
      <c r="L91">
        <f t="shared" si="40"/>
        <v>-2.1922641896902437E-4</v>
      </c>
      <c r="M91">
        <f t="shared" si="36"/>
        <v>1.5562316868750041E-3</v>
      </c>
      <c r="AI91">
        <v>-5.1878883214113633E-4</v>
      </c>
      <c r="AJ91">
        <v>-8.6465130473254131E-4</v>
      </c>
      <c r="AK91">
        <v>1.9278332488108173E-4</v>
      </c>
      <c r="AL91">
        <f t="shared" si="26"/>
        <v>5.9556755510440913E-4</v>
      </c>
      <c r="AM91">
        <v>-5.8502629492540831E-4</v>
      </c>
      <c r="AN91">
        <v>-1.6649685219655508E-4</v>
      </c>
      <c r="AO91">
        <v>-1.0476358029101698E-4</v>
      </c>
      <c r="AP91">
        <v>-1.0053288304207153E-4</v>
      </c>
    </row>
    <row r="92" spans="1:42" x14ac:dyDescent="0.25">
      <c r="A92" s="3">
        <v>3.3824999999999998</v>
      </c>
      <c r="B92">
        <f t="shared" si="29"/>
        <v>2.0085096405398511E-4</v>
      </c>
      <c r="C92">
        <f t="shared" si="30"/>
        <v>3.1199404793049671E-4</v>
      </c>
      <c r="D92">
        <f t="shared" si="31"/>
        <v>-5.2658439298813055E-5</v>
      </c>
      <c r="E92">
        <f t="shared" si="32"/>
        <v>3.3687970132368364E-5</v>
      </c>
      <c r="F92">
        <f t="shared" si="33"/>
        <v>-1.686177670681865E-5</v>
      </c>
      <c r="G92">
        <f t="shared" si="34"/>
        <v>-1.1974015589119087E-5</v>
      </c>
      <c r="H92">
        <f t="shared" si="35"/>
        <v>4.6503875052209936E-4</v>
      </c>
      <c r="I92">
        <f t="shared" si="37"/>
        <v>-1.6869623595954614E-4</v>
      </c>
      <c r="J92">
        <f t="shared" si="38"/>
        <v>6.6990193171915179E-4</v>
      </c>
      <c r="K92">
        <f t="shared" si="39"/>
        <v>5.2701184334697469E-4</v>
      </c>
      <c r="L92">
        <f t="shared" si="40"/>
        <v>1.9420453976697123E-4</v>
      </c>
      <c r="M92">
        <f t="shared" si="36"/>
        <v>1.3911183148330977E-3</v>
      </c>
    </row>
    <row r="93" spans="1:42" x14ac:dyDescent="0.25">
      <c r="A93" s="3">
        <v>3.4849999999999999</v>
      </c>
      <c r="B93">
        <f t="shared" si="29"/>
        <v>2.6458628299573766E-4</v>
      </c>
      <c r="C93">
        <f t="shared" si="30"/>
        <v>2.9821836880375712E-4</v>
      </c>
      <c r="D93">
        <f t="shared" si="31"/>
        <v>-2.0006268565916241E-6</v>
      </c>
      <c r="E93">
        <f t="shared" si="32"/>
        <v>3.3687788760909646E-5</v>
      </c>
      <c r="F93">
        <f t="shared" si="33"/>
        <v>-1.2637277341392517E-5</v>
      </c>
      <c r="G93">
        <f t="shared" si="34"/>
        <v>6.6340162460781204E-6</v>
      </c>
      <c r="H93">
        <f t="shared" si="35"/>
        <v>5.8848855260849842E-4</v>
      </c>
      <c r="I93">
        <f t="shared" si="37"/>
        <v>-1.1470296167410301E-4</v>
      </c>
      <c r="J93">
        <f t="shared" si="38"/>
        <v>6.2180798967563468E-4</v>
      </c>
      <c r="K93">
        <f t="shared" si="39"/>
        <v>-1.343968695291668E-4</v>
      </c>
      <c r="L93">
        <f t="shared" si="40"/>
        <v>4.9422256041191642E-4</v>
      </c>
      <c r="M93">
        <f t="shared" si="36"/>
        <v>9.8163368055838437E-4</v>
      </c>
    </row>
    <row r="94" spans="1:42" x14ac:dyDescent="0.25">
      <c r="A94" s="3">
        <v>3.5874999999999999</v>
      </c>
      <c r="B94">
        <f t="shared" si="29"/>
        <v>3.2182767129825424E-4</v>
      </c>
      <c r="C94">
        <f t="shared" si="30"/>
        <v>2.1964166719141637E-4</v>
      </c>
      <c r="D94">
        <f t="shared" si="31"/>
        <v>4.9825525780468437E-5</v>
      </c>
      <c r="E94">
        <f t="shared" si="32"/>
        <v>3.3687592944547375E-5</v>
      </c>
      <c r="F94">
        <f t="shared" si="33"/>
        <v>1.2850767260531501E-5</v>
      </c>
      <c r="G94">
        <f t="shared" si="34"/>
        <v>9.935151798305219E-6</v>
      </c>
      <c r="H94">
        <f t="shared" si="35"/>
        <v>6.4776837627352304E-4</v>
      </c>
      <c r="I94">
        <f t="shared" si="37"/>
        <v>-5.1344794068899409E-5</v>
      </c>
      <c r="J94">
        <f t="shared" si="38"/>
        <v>5.5845256880503982E-4</v>
      </c>
      <c r="K94">
        <f t="shared" si="39"/>
        <v>-7.6660196694966585E-4</v>
      </c>
      <c r="L94">
        <f t="shared" si="40"/>
        <v>5.0562100133717141E-4</v>
      </c>
      <c r="M94">
        <f t="shared" si="36"/>
        <v>2.9747160319254539E-4</v>
      </c>
    </row>
    <row r="95" spans="1:42" x14ac:dyDescent="0.25">
      <c r="A95" s="3">
        <v>3.69</v>
      </c>
      <c r="B95">
        <f t="shared" si="29"/>
        <v>3.7117021257236459E-4</v>
      </c>
      <c r="C95">
        <f t="shared" si="30"/>
        <v>9.3338178421266714E-5</v>
      </c>
      <c r="D95">
        <f t="shared" si="31"/>
        <v>7.2554216136394532E-5</v>
      </c>
      <c r="E95">
        <f t="shared" si="32"/>
        <v>3.3687503794098471E-5</v>
      </c>
      <c r="F95">
        <f t="shared" si="33"/>
        <v>1.6716047434156003E-5</v>
      </c>
      <c r="G95">
        <f t="shared" si="34"/>
        <v>-9.6874337395578799E-6</v>
      </c>
      <c r="H95">
        <f t="shared" si="35"/>
        <v>5.7777872461872238E-4</v>
      </c>
      <c r="I95">
        <f t="shared" si="37"/>
        <v>1.1464494851828172E-5</v>
      </c>
      <c r="J95">
        <f t="shared" si="38"/>
        <v>4.8139064657668634E-4</v>
      </c>
      <c r="K95">
        <f t="shared" si="39"/>
        <v>-1.2322291587331675E-3</v>
      </c>
      <c r="L95">
        <f t="shared" si="40"/>
        <v>2.2174332054562045E-4</v>
      </c>
      <c r="M95">
        <f t="shared" si="36"/>
        <v>-5.2909519161086068E-4</v>
      </c>
    </row>
    <row r="96" spans="1:42" x14ac:dyDescent="0.25">
      <c r="A96" s="3">
        <v>3.7925</v>
      </c>
      <c r="B96">
        <f t="shared" si="29"/>
        <v>4.1140285748864184E-4</v>
      </c>
      <c r="C96">
        <f t="shared" si="30"/>
        <v>-5.3247124051047578E-5</v>
      </c>
      <c r="D96">
        <f t="shared" si="31"/>
        <v>5.2912183167338757E-5</v>
      </c>
      <c r="E96">
        <f t="shared" si="32"/>
        <v>3.3687580954656125E-5</v>
      </c>
      <c r="F96">
        <f t="shared" si="33"/>
        <v>-7.5451763209886728E-6</v>
      </c>
      <c r="G96">
        <f t="shared" si="34"/>
        <v>-6.957866674957763E-6</v>
      </c>
      <c r="H96">
        <f t="shared" si="35"/>
        <v>4.3025245456364275E-4</v>
      </c>
      <c r="I96">
        <f t="shared" si="37"/>
        <v>6.3126092784924375E-5</v>
      </c>
      <c r="J96">
        <f t="shared" si="38"/>
        <v>3.925136089392902E-4</v>
      </c>
      <c r="K96">
        <f t="shared" si="39"/>
        <v>-1.4301005119250177E-3</v>
      </c>
      <c r="L96">
        <f t="shared" si="40"/>
        <v>-1.9162958994200756E-4</v>
      </c>
      <c r="M96">
        <f t="shared" si="36"/>
        <v>-1.2292164929277351E-3</v>
      </c>
    </row>
    <row r="97" spans="1:13" x14ac:dyDescent="0.25">
      <c r="A97" s="3">
        <v>3.8949999999999996</v>
      </c>
      <c r="B97">
        <f t="shared" si="29"/>
        <v>4.4153814742844066E-4</v>
      </c>
      <c r="C97">
        <f t="shared" si="30"/>
        <v>-1.8826215304635889E-4</v>
      </c>
      <c r="D97">
        <f t="shared" si="31"/>
        <v>2.3701199465677799E-6</v>
      </c>
      <c r="E97">
        <f t="shared" si="32"/>
        <v>3.3687772647520499E-5</v>
      </c>
      <c r="F97">
        <f t="shared" si="33"/>
        <v>-1.9110849152898094E-5</v>
      </c>
      <c r="G97">
        <f t="shared" si="34"/>
        <v>1.1825828024206837E-5</v>
      </c>
      <c r="H97">
        <f t="shared" si="35"/>
        <v>2.8204886584747881E-4</v>
      </c>
      <c r="I97">
        <f t="shared" si="37"/>
        <v>9.9631535455994358E-5</v>
      </c>
      <c r="J97">
        <f t="shared" si="38"/>
        <v>2.9400282868096415E-4</v>
      </c>
      <c r="K97">
        <f t="shared" si="39"/>
        <v>-1.3172197950762079E-3</v>
      </c>
      <c r="L97">
        <f t="shared" si="40"/>
        <v>-4.9309329971483878E-4</v>
      </c>
      <c r="M97">
        <f t="shared" si="36"/>
        <v>-1.5163102661100826E-3</v>
      </c>
    </row>
    <row r="98" spans="1:13" x14ac:dyDescent="0.25">
      <c r="A98" s="3">
        <v>3.9974999999999996</v>
      </c>
      <c r="B98">
        <f t="shared" si="29"/>
        <v>4.608364503879908E-4</v>
      </c>
      <c r="C98">
        <f t="shared" si="30"/>
        <v>-2.8236897084837269E-4</v>
      </c>
      <c r="D98">
        <f t="shared" si="31"/>
        <v>-4.9556062652107553E-5</v>
      </c>
      <c r="E98">
        <f t="shared" si="32"/>
        <v>3.3687959309897861E-5</v>
      </c>
      <c r="F98">
        <f t="shared" si="33"/>
        <v>1.4794871374674332E-6</v>
      </c>
      <c r="G98">
        <f t="shared" si="34"/>
        <v>3.3233786573560954E-6</v>
      </c>
      <c r="H98">
        <f t="shared" si="35"/>
        <v>1.6740224199223198E-4</v>
      </c>
      <c r="I98">
        <f t="shared" si="37"/>
        <v>1.2266590473277954E-4</v>
      </c>
      <c r="J98">
        <f t="shared" si="38"/>
        <v>1.8827612643463549E-4</v>
      </c>
      <c r="K98">
        <f t="shared" si="39"/>
        <v>-9.1811529562940296E-4</v>
      </c>
      <c r="L98">
        <f t="shared" si="40"/>
        <v>-5.0659690340171064E-4</v>
      </c>
      <c r="M98">
        <f t="shared" si="36"/>
        <v>-1.2364360725964781E-3</v>
      </c>
    </row>
    <row r="99" spans="1:13" x14ac:dyDescent="0.25">
      <c r="A99" s="3">
        <v>4.0999999999999996</v>
      </c>
      <c r="B99">
        <f t="shared" si="29"/>
        <v>4.6882411429638611E-4</v>
      </c>
      <c r="C99">
        <f t="shared" si="30"/>
        <v>-3.1511874313176411E-4</v>
      </c>
      <c r="D99">
        <f t="shared" si="31"/>
        <v>-7.2542145949583824E-5</v>
      </c>
      <c r="E99">
        <f t="shared" si="32"/>
        <v>3.3688038612534543E-5</v>
      </c>
      <c r="F99">
        <f t="shared" si="33"/>
        <v>1.9580431067081846E-5</v>
      </c>
      <c r="G99">
        <f t="shared" si="34"/>
        <v>-1.2847217806249117E-5</v>
      </c>
      <c r="H99">
        <f t="shared" si="35"/>
        <v>1.2158447708840546E-4</v>
      </c>
      <c r="I99">
        <f t="shared" si="37"/>
        <v>1.374764740856622E-4</v>
      </c>
      <c r="J99">
        <f t="shared" si="38"/>
        <v>7.7928428374588463E-5</v>
      </c>
      <c r="K99">
        <f t="shared" si="39"/>
        <v>-3.1950997349650167E-4</v>
      </c>
      <c r="L99">
        <f t="shared" si="40"/>
        <v>-2.2425447119489046E-4</v>
      </c>
      <c r="M99">
        <f t="shared" si="36"/>
        <v>-4.6583601631680367E-4</v>
      </c>
    </row>
    <row r="101" spans="1:13" x14ac:dyDescent="0.25">
      <c r="D101" t="s">
        <v>52</v>
      </c>
    </row>
    <row r="102" spans="1:13" x14ac:dyDescent="0.25">
      <c r="A102">
        <f>0.1185*O1</f>
        <v>-7.381089643999016E-7</v>
      </c>
      <c r="B102">
        <f t="shared" ref="B102:F102" si="41">0.1185*P1</f>
        <v>-3.3318997859352097E-7</v>
      </c>
      <c r="C102">
        <f t="shared" si="41"/>
        <v>-1.7677284489900088E-8</v>
      </c>
      <c r="D102">
        <f t="shared" si="41"/>
        <v>3.8079089067380586E-9</v>
      </c>
      <c r="E102">
        <f t="shared" si="41"/>
        <v>1.2954164466757395E-9</v>
      </c>
      <c r="F102">
        <f t="shared" si="41"/>
        <v>-5.6000589056648627E-10</v>
      </c>
      <c r="G102">
        <f>SUM(A102:F102)</f>
        <v>-1.0844329080204754E-6</v>
      </c>
    </row>
    <row r="103" spans="1:13" x14ac:dyDescent="0.25">
      <c r="A103">
        <f t="shared" ref="A103:A142" si="42">0.1185*O2</f>
        <v>4.9435593211981266E-6</v>
      </c>
      <c r="B103">
        <f t="shared" ref="B103:B142" si="43">0.1185*P2</f>
        <v>-3.9819600145461475E-6</v>
      </c>
      <c r="C103">
        <f t="shared" ref="C103:C142" si="44">0.1185*Q2</f>
        <v>-8.0646750651172161E-7</v>
      </c>
      <c r="D103">
        <f t="shared" ref="D103:D142" si="45">0.1185*R2</f>
        <v>3.3354282093062559E-7</v>
      </c>
      <c r="E103">
        <f t="shared" ref="E103:E142" si="46">0.1185*S2</f>
        <v>1.671566809836597E-7</v>
      </c>
      <c r="F103">
        <f t="shared" ref="F103:F142" si="47">0.1185*T2</f>
        <v>-8.9798474158250947E-8</v>
      </c>
      <c r="G103">
        <f t="shared" ref="G103:G142" si="48">SUM(A103:F103)</f>
        <v>5.6603282789629186E-7</v>
      </c>
    </row>
    <row r="104" spans="1:13" x14ac:dyDescent="0.25">
      <c r="A104">
        <f t="shared" si="42"/>
        <v>1.0503894289817935E-5</v>
      </c>
      <c r="B104">
        <f t="shared" si="43"/>
        <v>-6.7654745617962341E-6</v>
      </c>
      <c r="C104">
        <f t="shared" si="44"/>
        <v>-1.1242911409439405E-6</v>
      </c>
      <c r="D104">
        <f t="shared" si="45"/>
        <v>3.0010158919581193E-7</v>
      </c>
      <c r="E104">
        <f t="shared" si="46"/>
        <v>5.1759288955680685E-8</v>
      </c>
      <c r="F104">
        <f t="shared" si="47"/>
        <v>2.8158198394214672E-8</v>
      </c>
      <c r="G104">
        <f t="shared" si="48"/>
        <v>2.9941476636234684E-6</v>
      </c>
    </row>
    <row r="105" spans="1:13" x14ac:dyDescent="0.25">
      <c r="A105">
        <f t="shared" si="42"/>
        <v>1.58064246580343E-5</v>
      </c>
      <c r="B105">
        <f t="shared" si="43"/>
        <v>-8.0788929812882924E-6</v>
      </c>
      <c r="C105">
        <f t="shared" si="44"/>
        <v>-7.8554329812236045E-7</v>
      </c>
      <c r="D105">
        <f t="shared" si="45"/>
        <v>-6.0103497314523962E-8</v>
      </c>
      <c r="E105">
        <f t="shared" si="46"/>
        <v>-1.5072853817046566E-7</v>
      </c>
      <c r="F105">
        <f t="shared" si="47"/>
        <v>8.1144481012777783E-8</v>
      </c>
      <c r="G105">
        <f t="shared" si="48"/>
        <v>6.8123008241514364E-6</v>
      </c>
    </row>
    <row r="106" spans="1:13" x14ac:dyDescent="0.25">
      <c r="A106">
        <f t="shared" si="42"/>
        <v>2.0721006625368355E-5</v>
      </c>
      <c r="B106">
        <f t="shared" si="43"/>
        <v>-7.6368175060238872E-6</v>
      </c>
      <c r="C106">
        <f t="shared" si="44"/>
        <v>1.1951665362279546E-8</v>
      </c>
      <c r="D106">
        <f t="shared" si="45"/>
        <v>-3.5486524338600075E-7</v>
      </c>
      <c r="E106">
        <f t="shared" si="46"/>
        <v>-9.9599782923993165E-8</v>
      </c>
      <c r="F106">
        <f t="shared" si="47"/>
        <v>-5.3096717991471105E-8</v>
      </c>
      <c r="G106">
        <f t="shared" si="48"/>
        <v>1.2588579040405282E-5</v>
      </c>
    </row>
    <row r="107" spans="1:13" x14ac:dyDescent="0.25">
      <c r="A107">
        <f t="shared" si="42"/>
        <v>2.5127018086791232E-5</v>
      </c>
      <c r="B107">
        <f t="shared" si="43"/>
        <v>-5.5353084254072328E-6</v>
      </c>
      <c r="C107">
        <f t="shared" si="44"/>
        <v>8.0246701093765935E-7</v>
      </c>
      <c r="D107">
        <f t="shared" si="45"/>
        <v>-2.632340511015162E-7</v>
      </c>
      <c r="E107">
        <f t="shared" si="46"/>
        <v>1.1911605872857198E-7</v>
      </c>
      <c r="F107">
        <f t="shared" si="47"/>
        <v>-6.4826013932166477E-8</v>
      </c>
      <c r="G107">
        <f t="shared" si="48"/>
        <v>2.018523266601655E-5</v>
      </c>
    </row>
    <row r="108" spans="1:13" x14ac:dyDescent="0.25">
      <c r="A108">
        <f t="shared" si="42"/>
        <v>2.8916319147436884E-5</v>
      </c>
      <c r="B108">
        <f t="shared" si="43"/>
        <v>-2.231010773521887E-6</v>
      </c>
      <c r="C108">
        <f t="shared" si="44"/>
        <v>1.1243520065696783E-6</v>
      </c>
      <c r="D108">
        <f t="shared" si="45"/>
        <v>1.1501799339706467E-7</v>
      </c>
      <c r="E108">
        <f t="shared" si="46"/>
        <v>1.3740663196732829E-7</v>
      </c>
      <c r="F108">
        <f t="shared" si="47"/>
        <v>7.3020005424966177E-8</v>
      </c>
      <c r="G108">
        <f t="shared" si="48"/>
        <v>2.8135105011274034E-5</v>
      </c>
    </row>
    <row r="109" spans="1:13" x14ac:dyDescent="0.25">
      <c r="A109">
        <f t="shared" si="42"/>
        <v>3.1995906277491124E-5</v>
      </c>
      <c r="B109">
        <f t="shared" si="43"/>
        <v>1.5580718360457411E-6</v>
      </c>
      <c r="C109">
        <f t="shared" si="44"/>
        <v>7.8962998021010868E-7</v>
      </c>
      <c r="D109">
        <f t="shared" si="45"/>
        <v>3.6803337056681114E-7</v>
      </c>
      <c r="E109">
        <f t="shared" si="46"/>
        <v>-7.5503872027704963E-8</v>
      </c>
      <c r="F109">
        <f t="shared" si="47"/>
        <v>4.2384428089802898E-8</v>
      </c>
      <c r="G109">
        <f t="shared" si="48"/>
        <v>3.4678522020375876E-5</v>
      </c>
    </row>
    <row r="110" spans="1:13" x14ac:dyDescent="0.25">
      <c r="A110">
        <f t="shared" si="42"/>
        <v>3.4290194964432624E-5</v>
      </c>
      <c r="B110">
        <f t="shared" si="43"/>
        <v>5.0085949917246663E-6</v>
      </c>
      <c r="C110">
        <f t="shared" si="44"/>
        <v>-6.2257362674466446E-9</v>
      </c>
      <c r="D110">
        <f t="shared" si="45"/>
        <v>2.2031777135385245E-7</v>
      </c>
      <c r="E110">
        <f t="shared" si="46"/>
        <v>-1.6137118823629804E-7</v>
      </c>
      <c r="F110">
        <f t="shared" si="47"/>
        <v>-8.6046213459615053E-8</v>
      </c>
      <c r="G110">
        <f t="shared" si="48"/>
        <v>3.9265464589547793E-5</v>
      </c>
    </row>
    <row r="111" spans="1:13" x14ac:dyDescent="0.25">
      <c r="A111">
        <f t="shared" si="42"/>
        <v>3.5742874837857129E-5</v>
      </c>
      <c r="B111">
        <f t="shared" si="43"/>
        <v>7.370781174795449E-6</v>
      </c>
      <c r="C111">
        <f t="shared" si="44"/>
        <v>-7.9844570332988337E-7</v>
      </c>
      <c r="D111">
        <f t="shared" si="45"/>
        <v>-1.6728954064894837E-7</v>
      </c>
      <c r="E111">
        <f t="shared" si="46"/>
        <v>2.4285453464214201E-8</v>
      </c>
      <c r="F111">
        <f t="shared" si="47"/>
        <v>-1.5939435727421341E-8</v>
      </c>
      <c r="G111">
        <f t="shared" si="48"/>
        <v>4.2156266786410537E-5</v>
      </c>
    </row>
    <row r="112" spans="1:13" x14ac:dyDescent="0.25">
      <c r="A112">
        <f t="shared" si="42"/>
        <v>3.6318291735227461E-5</v>
      </c>
      <c r="B112">
        <f t="shared" si="43"/>
        <v>8.1313418156157719E-6</v>
      </c>
      <c r="C112">
        <f t="shared" si="44"/>
        <v>-1.124383712053568E-6</v>
      </c>
      <c r="D112">
        <f t="shared" si="45"/>
        <v>-3.7274461776168602E-7</v>
      </c>
      <c r="E112">
        <f t="shared" si="46"/>
        <v>1.6907927128463563E-7</v>
      </c>
      <c r="F112">
        <f t="shared" si="47"/>
        <v>9.0944956113411925E-8</v>
      </c>
      <c r="G112">
        <f t="shared" si="48"/>
        <v>4.3212529448426025E-5</v>
      </c>
    </row>
    <row r="113" spans="1:7" x14ac:dyDescent="0.25">
      <c r="A113">
        <f t="shared" si="42"/>
        <v>3.6002322787520114E-5</v>
      </c>
      <c r="B113">
        <f t="shared" si="43"/>
        <v>7.1250117516634347E-6</v>
      </c>
      <c r="C113">
        <f t="shared" si="44"/>
        <v>-7.9369618319336094E-7</v>
      </c>
      <c r="D113">
        <f t="shared" si="45"/>
        <v>-1.7233890462327724E-7</v>
      </c>
      <c r="E113">
        <f t="shared" si="46"/>
        <v>2.9379472609116526E-8</v>
      </c>
      <c r="F113">
        <f t="shared" si="47"/>
        <v>-1.2011110532758476E-8</v>
      </c>
      <c r="G113">
        <f t="shared" si="48"/>
        <v>4.2178667813443266E-5</v>
      </c>
    </row>
    <row r="114" spans="1:7" x14ac:dyDescent="0.25">
      <c r="A114">
        <f t="shared" si="42"/>
        <v>3.4802723046914398E-5</v>
      </c>
      <c r="B114">
        <f t="shared" si="43"/>
        <v>4.5704603337356071E-6</v>
      </c>
      <c r="C114">
        <f t="shared" si="44"/>
        <v>4.9964570774287934E-10</v>
      </c>
      <c r="D114">
        <f t="shared" si="45"/>
        <v>2.1571701374529772E-7</v>
      </c>
      <c r="E114">
        <f t="shared" si="46"/>
        <v>-1.5975437170550572E-7</v>
      </c>
      <c r="F114">
        <f t="shared" si="47"/>
        <v>-8.7253524340512395E-8</v>
      </c>
      <c r="G114">
        <f t="shared" si="48"/>
        <v>3.9342392144057024E-5</v>
      </c>
    </row>
    <row r="115" spans="1:7" x14ac:dyDescent="0.25">
      <c r="A115">
        <f t="shared" si="42"/>
        <v>3.2748935148992699E-5</v>
      </c>
      <c r="B115">
        <f t="shared" si="43"/>
        <v>1.0227759171800383E-6</v>
      </c>
      <c r="C115">
        <f t="shared" si="44"/>
        <v>7.9440368798126628E-7</v>
      </c>
      <c r="D115">
        <f t="shared" si="45"/>
        <v>3.6889072725462065E-7</v>
      </c>
      <c r="E115">
        <f t="shared" si="46"/>
        <v>-8.0084721586887039E-8</v>
      </c>
      <c r="F115">
        <f t="shared" si="47"/>
        <v>3.8827151494964079E-8</v>
      </c>
      <c r="G115">
        <f t="shared" si="48"/>
        <v>3.48937479113167E-5</v>
      </c>
    </row>
    <row r="116" spans="1:7" x14ac:dyDescent="0.25">
      <c r="A116">
        <f t="shared" si="42"/>
        <v>2.9891366681048649E-5</v>
      </c>
      <c r="B116">
        <f t="shared" si="43"/>
        <v>-2.7471514332121267E-6</v>
      </c>
      <c r="C116">
        <f t="shared" si="44"/>
        <v>1.1243862565733256E-6</v>
      </c>
      <c r="D116">
        <f t="shared" si="45"/>
        <v>1.2039993658161231E-7</v>
      </c>
      <c r="E116">
        <f t="shared" si="46"/>
        <v>1.343358763990726E-7</v>
      </c>
      <c r="F116">
        <f t="shared" si="47"/>
        <v>7.532059105438624E-8</v>
      </c>
      <c r="G116">
        <f t="shared" si="48"/>
        <v>2.859865790844492E-5</v>
      </c>
    </row>
    <row r="117" spans="1:7" x14ac:dyDescent="0.25">
      <c r="A117">
        <f t="shared" si="42"/>
        <v>2.6300152992570482E-5</v>
      </c>
      <c r="B117">
        <f t="shared" si="43"/>
        <v>-5.9201396262042618E-6</v>
      </c>
      <c r="C117">
        <f t="shared" si="44"/>
        <v>7.9774180161488379E-7</v>
      </c>
      <c r="D117">
        <f t="shared" si="45"/>
        <v>-2.5918761868222185E-7</v>
      </c>
      <c r="E117">
        <f t="shared" si="46"/>
        <v>1.2272226562867684E-7</v>
      </c>
      <c r="F117">
        <f t="shared" si="47"/>
        <v>-6.197578726960121E-8</v>
      </c>
      <c r="G117">
        <f t="shared" si="48"/>
        <v>2.0979314027657956E-5</v>
      </c>
    </row>
    <row r="118" spans="1:7" x14ac:dyDescent="0.25">
      <c r="A118">
        <f t="shared" si="42"/>
        <v>2.206343581312786E-5</v>
      </c>
      <c r="B118">
        <f t="shared" si="43"/>
        <v>-7.8067177882703355E-6</v>
      </c>
      <c r="C118">
        <f t="shared" si="44"/>
        <v>5.2264578103055582E-9</v>
      </c>
      <c r="D118">
        <f t="shared" si="45"/>
        <v>-3.5656025593231014E-7</v>
      </c>
      <c r="E118">
        <f t="shared" si="46"/>
        <v>-9.5384435087100125E-8</v>
      </c>
      <c r="F118">
        <f t="shared" si="47"/>
        <v>-5.6273277348171691E-8</v>
      </c>
      <c r="G118">
        <f t="shared" si="48"/>
        <v>1.375372651430025E-5</v>
      </c>
    </row>
    <row r="119" spans="1:7" x14ac:dyDescent="0.25">
      <c r="A119">
        <f t="shared" si="42"/>
        <v>1.7285199926776291E-5</v>
      </c>
      <c r="B119">
        <f t="shared" si="43"/>
        <v>-7.9969440556972664E-6</v>
      </c>
      <c r="C119">
        <f t="shared" si="44"/>
        <v>-7.9034106972173452E-7</v>
      </c>
      <c r="D119">
        <f t="shared" si="45"/>
        <v>-6.5694350359598618E-8</v>
      </c>
      <c r="E119">
        <f t="shared" si="46"/>
        <v>-1.5299681447552156E-7</v>
      </c>
      <c r="F119">
        <f t="shared" si="47"/>
        <v>7.9270521457724751E-8</v>
      </c>
      <c r="G119">
        <f t="shared" si="48"/>
        <v>8.358494157979893E-6</v>
      </c>
    </row>
    <row r="120" spans="1:7" x14ac:dyDescent="0.25">
      <c r="A120">
        <f t="shared" si="42"/>
        <v>1.2082720999028553E-5</v>
      </c>
      <c r="B120">
        <f t="shared" si="43"/>
        <v>-6.449483427283313E-6</v>
      </c>
      <c r="C120">
        <f t="shared" si="44"/>
        <v>-1.1243596400629584E-6</v>
      </c>
      <c r="D120">
        <f t="shared" si="45"/>
        <v>2.9670246318997593E-7</v>
      </c>
      <c r="E120">
        <f t="shared" si="46"/>
        <v>4.6824001416541038E-8</v>
      </c>
      <c r="F120">
        <f t="shared" si="47"/>
        <v>3.191069066101413E-8</v>
      </c>
      <c r="G120">
        <f t="shared" si="48"/>
        <v>4.8843150869498135E-6</v>
      </c>
    </row>
    <row r="121" spans="1:7" x14ac:dyDescent="0.25">
      <c r="A121">
        <f t="shared" si="42"/>
        <v>6.5836871962036376E-6</v>
      </c>
      <c r="B121">
        <f t="shared" si="43"/>
        <v>-3.5005896065802711E-6</v>
      </c>
      <c r="C121">
        <f t="shared" si="44"/>
        <v>-8.0176673055130093E-7</v>
      </c>
      <c r="D121">
        <f t="shared" si="45"/>
        <v>3.3603654037366867E-7</v>
      </c>
      <c r="E121">
        <f t="shared" si="46"/>
        <v>1.6785852138603977E-7</v>
      </c>
      <c r="F121">
        <f t="shared" si="47"/>
        <v>-8.9077785913410671E-8</v>
      </c>
      <c r="G121">
        <f t="shared" si="48"/>
        <v>2.6961481349183635E-6</v>
      </c>
    </row>
    <row r="122" spans="1:7" x14ac:dyDescent="0.25">
      <c r="A122">
        <f t="shared" si="42"/>
        <v>9.2306524331100426E-7</v>
      </c>
      <c r="B122">
        <f t="shared" si="43"/>
        <v>2.0896086555172997E-7</v>
      </c>
      <c r="C122">
        <f t="shared" si="44"/>
        <v>-1.0952425779833406E-8</v>
      </c>
      <c r="D122">
        <f t="shared" si="45"/>
        <v>9.4792020131253015E-9</v>
      </c>
      <c r="E122">
        <f t="shared" si="46"/>
        <v>6.453464665009619E-9</v>
      </c>
      <c r="F122">
        <f t="shared" si="47"/>
        <v>-4.5339907061275668E-9</v>
      </c>
      <c r="G122">
        <f t="shared" si="48"/>
        <v>1.132472359054908E-6</v>
      </c>
    </row>
    <row r="123" spans="1:7" x14ac:dyDescent="0.25">
      <c r="A123">
        <f t="shared" si="42"/>
        <v>-4.7602121609439655E-6</v>
      </c>
      <c r="B123">
        <f t="shared" si="43"/>
        <v>3.8731054232139124E-6</v>
      </c>
      <c r="C123">
        <f t="shared" si="44"/>
        <v>7.8625795391555636E-7</v>
      </c>
      <c r="D123">
        <f t="shared" si="45"/>
        <v>-3.2739950984732141E-7</v>
      </c>
      <c r="E123">
        <f t="shared" si="46"/>
        <v>-1.6581022355784784E-7</v>
      </c>
      <c r="F123">
        <f t="shared" si="47"/>
        <v>9.0471238858913239E-8</v>
      </c>
      <c r="G123">
        <f t="shared" si="48"/>
        <v>-5.0358727836075286E-7</v>
      </c>
    </row>
    <row r="124" spans="1:7" x14ac:dyDescent="0.25">
      <c r="A124">
        <f t="shared" si="42"/>
        <v>-1.0326656268887362E-5</v>
      </c>
      <c r="B124">
        <f t="shared" si="43"/>
        <v>6.6956479272348515E-6</v>
      </c>
      <c r="C124">
        <f t="shared" si="44"/>
        <v>1.124303863212768E-6</v>
      </c>
      <c r="D124">
        <f t="shared" si="45"/>
        <v>-3.0779118618086593E-7</v>
      </c>
      <c r="E124">
        <f t="shared" si="46"/>
        <v>-5.9080811126981754E-8</v>
      </c>
      <c r="F124">
        <f t="shared" si="47"/>
        <v>-2.3270965775334125E-8</v>
      </c>
      <c r="G124">
        <f t="shared" si="48"/>
        <v>-2.8968474415229238E-6</v>
      </c>
    </row>
    <row r="125" spans="1:7" x14ac:dyDescent="0.25">
      <c r="A125">
        <f t="shared" si="42"/>
        <v>-1.5639645856112193E-5</v>
      </c>
      <c r="B125">
        <f t="shared" si="43"/>
        <v>8.0632672029219494E-6</v>
      </c>
      <c r="C125">
        <f t="shared" si="44"/>
        <v>8.0577086561582076E-7</v>
      </c>
      <c r="D125">
        <f t="shared" si="45"/>
        <v>4.6953764825361334E-8</v>
      </c>
      <c r="E125">
        <f t="shared" si="46"/>
        <v>1.4705826574899055E-7</v>
      </c>
      <c r="F125">
        <f t="shared" si="47"/>
        <v>-8.3319262177419935E-8</v>
      </c>
      <c r="G125">
        <f t="shared" si="48"/>
        <v>-6.6599150191774906E-6</v>
      </c>
    </row>
    <row r="126" spans="1:7" x14ac:dyDescent="0.25">
      <c r="A126">
        <f t="shared" si="42"/>
        <v>-2.0568780414036624E-5</v>
      </c>
      <c r="B126">
        <f t="shared" si="43"/>
        <v>7.6787879696543829E-6</v>
      </c>
      <c r="C126">
        <f t="shared" si="44"/>
        <v>1.6678109697491862E-8</v>
      </c>
      <c r="D126">
        <f t="shared" si="45"/>
        <v>3.5057338446739097E-7</v>
      </c>
      <c r="E126">
        <f t="shared" si="46"/>
        <v>1.0575637874642184E-7</v>
      </c>
      <c r="F126">
        <f t="shared" si="47"/>
        <v>4.8877871219874974E-8</v>
      </c>
      <c r="G126">
        <f t="shared" si="48"/>
        <v>-1.2368106700251061E-5</v>
      </c>
    </row>
    <row r="127" spans="1:7" x14ac:dyDescent="0.25">
      <c r="A127">
        <f t="shared" si="42"/>
        <v>-2.4993080662978439E-5</v>
      </c>
      <c r="B127">
        <f t="shared" si="43"/>
        <v>5.6257552067040783E-6</v>
      </c>
      <c r="C127">
        <f t="shared" si="44"/>
        <v>-7.8215444645860516E-7</v>
      </c>
      <c r="D127">
        <f t="shared" si="45"/>
        <v>2.7247323115773302E-7</v>
      </c>
      <c r="E127">
        <f t="shared" si="46"/>
        <v>-1.1349171318409468E-7</v>
      </c>
      <c r="F127">
        <f t="shared" si="47"/>
        <v>6.8297393356827071E-8</v>
      </c>
      <c r="G127">
        <f t="shared" si="48"/>
        <v>-1.99222009914025E-5</v>
      </c>
    </row>
    <row r="128" spans="1:7" x14ac:dyDescent="0.25">
      <c r="A128">
        <f t="shared" si="42"/>
        <v>-2.8803957833261082E-5</v>
      </c>
      <c r="B128">
        <f t="shared" si="43"/>
        <v>2.3502803416443163E-6</v>
      </c>
      <c r="C128">
        <f t="shared" si="44"/>
        <v>-1.1242189274693305E-6</v>
      </c>
      <c r="D128">
        <f t="shared" si="45"/>
        <v>-1.0230780136629398E-7</v>
      </c>
      <c r="E128">
        <f t="shared" si="46"/>
        <v>-1.4177808827761064E-7</v>
      </c>
      <c r="F128">
        <f t="shared" si="47"/>
        <v>-6.9868034215711543E-8</v>
      </c>
      <c r="G128">
        <f t="shared" si="48"/>
        <v>-2.7891850342945713E-5</v>
      </c>
    </row>
    <row r="129" spans="1:7" x14ac:dyDescent="0.25">
      <c r="A129">
        <f t="shared" si="42"/>
        <v>-3.1907878837158874E-5</v>
      </c>
      <c r="B129">
        <f t="shared" si="43"/>
        <v>-1.4358960267375724E-6</v>
      </c>
      <c r="C129">
        <f t="shared" si="44"/>
        <v>-8.0975410296094333E-7</v>
      </c>
      <c r="D129">
        <f t="shared" si="45"/>
        <v>-3.6569158458669935E-7</v>
      </c>
      <c r="E129">
        <f t="shared" si="46"/>
        <v>6.8492047829328808E-8</v>
      </c>
      <c r="F129">
        <f t="shared" si="47"/>
        <v>-4.6824517829582109E-8</v>
      </c>
      <c r="G129">
        <f t="shared" si="48"/>
        <v>-3.4497553021444338E-5</v>
      </c>
    </row>
    <row r="130" spans="1:7" x14ac:dyDescent="0.25">
      <c r="A130">
        <f t="shared" si="42"/>
        <v>-3.4228661918456961E-5</v>
      </c>
      <c r="B130">
        <f t="shared" si="43"/>
        <v>-4.9100609952555294E-6</v>
      </c>
      <c r="C130">
        <f t="shared" si="44"/>
        <v>-2.2403361067301014E-8</v>
      </c>
      <c r="D130">
        <f t="shared" si="45"/>
        <v>-2.3089423135017715E-7</v>
      </c>
      <c r="E130">
        <f t="shared" si="46"/>
        <v>1.6351712615874954E-7</v>
      </c>
      <c r="F130">
        <f t="shared" si="47"/>
        <v>8.4258836164906701E-8</v>
      </c>
      <c r="G130">
        <f t="shared" si="48"/>
        <v>-3.9144244543806317E-5</v>
      </c>
    </row>
    <row r="131" spans="1:7" x14ac:dyDescent="0.25">
      <c r="A131">
        <f t="shared" si="42"/>
        <v>-3.5709346435855128E-5</v>
      </c>
      <c r="B131">
        <f t="shared" si="43"/>
        <v>-7.3172998242619284E-6</v>
      </c>
      <c r="C131">
        <f t="shared" si="44"/>
        <v>7.7803065377560734E-7</v>
      </c>
      <c r="D131">
        <f t="shared" si="45"/>
        <v>1.5531095109376164E-7</v>
      </c>
      <c r="E131">
        <f t="shared" si="46"/>
        <v>-1.6592519162326893E-8</v>
      </c>
      <c r="F131">
        <f t="shared" si="47"/>
        <v>2.0928848639096357E-8</v>
      </c>
      <c r="G131">
        <f t="shared" si="48"/>
        <v>-4.208896832577092E-5</v>
      </c>
    </row>
    <row r="132" spans="1:7" x14ac:dyDescent="0.25">
      <c r="A132">
        <f t="shared" si="42"/>
        <v>-3.6313590888782385E-5</v>
      </c>
      <c r="B132">
        <f t="shared" si="43"/>
        <v>-8.1345342804729354E-6</v>
      </c>
      <c r="C132">
        <f t="shared" si="44"/>
        <v>1.1241048350354594E-6</v>
      </c>
      <c r="D132">
        <f t="shared" si="45"/>
        <v>3.7240671560943897E-7</v>
      </c>
      <c r="E132">
        <f t="shared" si="46"/>
        <v>-1.687835098345911E-7</v>
      </c>
      <c r="F132">
        <f t="shared" si="47"/>
        <v>-9.0690998838446052E-8</v>
      </c>
      <c r="G132">
        <f t="shared" si="48"/>
        <v>-4.3211088127283462E-5</v>
      </c>
    </row>
    <row r="133" spans="1:7" x14ac:dyDescent="0.25">
      <c r="A133">
        <f t="shared" si="42"/>
        <v>-3.6026564872872981E-5</v>
      </c>
      <c r="B133">
        <f t="shared" si="43"/>
        <v>-7.1841843288780806E-6</v>
      </c>
      <c r="C133">
        <f t="shared" si="44"/>
        <v>8.1371633928114677E-7</v>
      </c>
      <c r="D133">
        <f t="shared" si="45"/>
        <v>1.8400961265005733E-7</v>
      </c>
      <c r="E133">
        <f t="shared" si="46"/>
        <v>-3.6978533686737861E-8</v>
      </c>
      <c r="F133">
        <f t="shared" si="47"/>
        <v>6.9436477229322815E-9</v>
      </c>
      <c r="G133">
        <f t="shared" si="48"/>
        <v>-4.2243058135783665E-5</v>
      </c>
    </row>
    <row r="134" spans="1:7" x14ac:dyDescent="0.25">
      <c r="A134">
        <f t="shared" si="42"/>
        <v>-3.4855313073202309E-5</v>
      </c>
      <c r="B134">
        <f t="shared" si="43"/>
        <v>-4.6727551852007196E-6</v>
      </c>
      <c r="C134">
        <f t="shared" si="44"/>
        <v>2.8128031404491133E-8</v>
      </c>
      <c r="D134">
        <f t="shared" si="45"/>
        <v>-2.047452775053488E-7</v>
      </c>
      <c r="E134">
        <f t="shared" si="46"/>
        <v>1.5704670578095739E-7</v>
      </c>
      <c r="F134">
        <f t="shared" si="47"/>
        <v>8.8556974532005157E-8</v>
      </c>
      <c r="G134">
        <f t="shared" si="48"/>
        <v>-3.9459081824190926E-5</v>
      </c>
    </row>
    <row r="135" spans="1:7" x14ac:dyDescent="0.25">
      <c r="A135">
        <f t="shared" si="42"/>
        <v>-3.2828582361535695E-5</v>
      </c>
      <c r="B135">
        <f t="shared" si="43"/>
        <v>-1.1459649990747679E-6</v>
      </c>
      <c r="C135">
        <f t="shared" si="44"/>
        <v>-7.7388668281739493E-7</v>
      </c>
      <c r="D135">
        <f t="shared" si="45"/>
        <v>-3.7056447343796217E-7</v>
      </c>
      <c r="E135">
        <f t="shared" si="46"/>
        <v>8.68243828660098E-8</v>
      </c>
      <c r="F135">
        <f t="shared" si="47"/>
        <v>-3.4160284236910193E-8</v>
      </c>
      <c r="G135">
        <f t="shared" si="48"/>
        <v>-3.506633441823672E-5</v>
      </c>
    </row>
    <row r="136" spans="1:7" x14ac:dyDescent="0.25">
      <c r="A136">
        <f t="shared" si="42"/>
        <v>-2.9996116241266269E-5</v>
      </c>
      <c r="B136">
        <f t="shared" si="43"/>
        <v>2.6298363528309232E-6</v>
      </c>
      <c r="C136">
        <f t="shared" si="44"/>
        <v>-1.1239615888701497E-6</v>
      </c>
      <c r="D136">
        <f t="shared" si="45"/>
        <v>-1.3289671647595793E-7</v>
      </c>
      <c r="E136">
        <f t="shared" si="46"/>
        <v>-1.2948907525377664E-7</v>
      </c>
      <c r="F136">
        <f t="shared" si="47"/>
        <v>-7.8058331774577265E-8</v>
      </c>
      <c r="G136">
        <f t="shared" si="48"/>
        <v>-2.8830685600809808E-5</v>
      </c>
    </row>
    <row r="137" spans="1:7" x14ac:dyDescent="0.25">
      <c r="A137">
        <f t="shared" si="42"/>
        <v>-2.6427433956985058E-5</v>
      </c>
      <c r="B137">
        <f t="shared" si="43"/>
        <v>5.8341903947776818E-6</v>
      </c>
      <c r="C137">
        <f t="shared" si="44"/>
        <v>-8.1765747181557935E-7</v>
      </c>
      <c r="D137">
        <f t="shared" si="45"/>
        <v>2.4947485054937396E-7</v>
      </c>
      <c r="E137">
        <f t="shared" si="46"/>
        <v>-1.2792357614973102E-7</v>
      </c>
      <c r="F137">
        <f t="shared" si="47"/>
        <v>5.8150322898725136E-8</v>
      </c>
      <c r="G137">
        <f t="shared" si="48"/>
        <v>-2.1231199436724589E-5</v>
      </c>
    </row>
    <row r="138" spans="1:7" x14ac:dyDescent="0.25">
      <c r="A138">
        <f t="shared" si="42"/>
        <v>-2.2210124233871653E-5</v>
      </c>
      <c r="B138">
        <f t="shared" si="43"/>
        <v>7.7708106466370485E-6</v>
      </c>
      <c r="C138">
        <f t="shared" si="44"/>
        <v>-3.3851972239371592E-8</v>
      </c>
      <c r="D138">
        <f t="shared" si="45"/>
        <v>3.6020719016005094E-7</v>
      </c>
      <c r="E138">
        <f t="shared" si="46"/>
        <v>8.8886763657846942E-8</v>
      </c>
      <c r="F138">
        <f t="shared" si="47"/>
        <v>6.0186716242668253E-8</v>
      </c>
      <c r="G138">
        <f t="shared" si="48"/>
        <v>-1.3963884889413409E-5</v>
      </c>
    </row>
    <row r="139" spans="1:7" x14ac:dyDescent="0.25">
      <c r="A139">
        <f t="shared" si="42"/>
        <v>-1.7447695524881285E-5</v>
      </c>
      <c r="B139">
        <f t="shared" si="43"/>
        <v>8.0188814055057936E-6</v>
      </c>
      <c r="C139">
        <f t="shared" si="44"/>
        <v>7.697226410581255E-7</v>
      </c>
      <c r="D139">
        <f t="shared" si="45"/>
        <v>7.8730044009694668E-8</v>
      </c>
      <c r="E139">
        <f t="shared" si="46"/>
        <v>1.5613579615963246E-7</v>
      </c>
      <c r="F139">
        <f t="shared" si="47"/>
        <v>-7.664779289025758E-8</v>
      </c>
      <c r="G139">
        <f t="shared" si="48"/>
        <v>-8.500873431038297E-6</v>
      </c>
    </row>
    <row r="140" spans="1:7" x14ac:dyDescent="0.25">
      <c r="A140">
        <f t="shared" si="42"/>
        <v>-1.2257035528651767E-5</v>
      </c>
      <c r="B140">
        <f t="shared" si="43"/>
        <v>6.5244984169680817E-6</v>
      </c>
      <c r="C140">
        <f t="shared" si="44"/>
        <v>1.1237891926885001E-6</v>
      </c>
      <c r="D140">
        <f t="shared" si="45"/>
        <v>-2.884718486713027E-7</v>
      </c>
      <c r="E140">
        <f t="shared" si="46"/>
        <v>-3.9330032695824681E-8</v>
      </c>
      <c r="F140">
        <f t="shared" si="47"/>
        <v>-3.6630185210334805E-8</v>
      </c>
      <c r="G140">
        <f t="shared" si="48"/>
        <v>-4.9731799855726466E-6</v>
      </c>
    </row>
    <row r="141" spans="1:7" x14ac:dyDescent="0.25">
      <c r="A141">
        <f t="shared" si="42"/>
        <v>-6.7655423310011361E-6</v>
      </c>
      <c r="B141">
        <f t="shared" si="43"/>
        <v>3.6123819389703781E-6</v>
      </c>
      <c r="C141">
        <f t="shared" si="44"/>
        <v>8.2157739835071713E-7</v>
      </c>
      <c r="D141">
        <f t="shared" si="45"/>
        <v>-3.4157286131813754E-7</v>
      </c>
      <c r="E141">
        <f t="shared" si="46"/>
        <v>-1.6861895439095714E-7</v>
      </c>
      <c r="F141">
        <f t="shared" si="47"/>
        <v>8.7905522070571867E-8</v>
      </c>
      <c r="G141">
        <f t="shared" si="48"/>
        <v>-2.7538692873185637E-6</v>
      </c>
    </row>
    <row r="142" spans="1:7" x14ac:dyDescent="0.25">
      <c r="A142">
        <f t="shared" si="42"/>
        <v>-1.1079975824654776E-6</v>
      </c>
      <c r="B142">
        <f t="shared" si="43"/>
        <v>-8.4682978631458699E-8</v>
      </c>
      <c r="C142">
        <f t="shared" si="44"/>
        <v>3.9575035121171441E-8</v>
      </c>
      <c r="D142">
        <f t="shared" si="45"/>
        <v>-2.275426784054967E-8</v>
      </c>
      <c r="E142">
        <f t="shared" si="46"/>
        <v>-1.4188791067731923E-8</v>
      </c>
      <c r="F142">
        <f t="shared" si="47"/>
        <v>9.6137626822424453E-9</v>
      </c>
      <c r="G142">
        <f t="shared" si="48"/>
        <v>-1.1804348222018038E-6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55"/>
  <sheetViews>
    <sheetView topLeftCell="C13" workbookViewId="0">
      <selection activeCell="C13" sqref="C13"/>
    </sheetView>
  </sheetViews>
  <sheetFormatPr defaultRowHeight="15" x14ac:dyDescent="0.25"/>
  <cols>
    <col min="2" max="2" width="12" bestFit="1" customWidth="1"/>
    <col min="3" max="4" width="12.7109375" bestFit="1" customWidth="1"/>
    <col min="5" max="5" width="12" bestFit="1" customWidth="1"/>
  </cols>
  <sheetData>
    <row r="2" spans="1:22" x14ac:dyDescent="0.25">
      <c r="B2" t="s">
        <v>12</v>
      </c>
      <c r="C2" s="2" t="s">
        <v>3</v>
      </c>
      <c r="D2">
        <v>1.57</v>
      </c>
      <c r="E2">
        <v>4.71</v>
      </c>
      <c r="F2">
        <v>7.8500000000000005</v>
      </c>
      <c r="G2">
        <v>10.99</v>
      </c>
      <c r="H2">
        <v>14.13</v>
      </c>
      <c r="I2">
        <v>17.27</v>
      </c>
      <c r="K2" s="6" t="s">
        <v>38</v>
      </c>
      <c r="L2">
        <v>1.57</v>
      </c>
      <c r="M2" s="6" t="s">
        <v>39</v>
      </c>
      <c r="N2">
        <v>4.71</v>
      </c>
      <c r="O2" s="6" t="s">
        <v>40</v>
      </c>
      <c r="P2">
        <v>7.8500000000000005</v>
      </c>
      <c r="Q2" s="6" t="s">
        <v>41</v>
      </c>
      <c r="R2">
        <v>10.99</v>
      </c>
      <c r="S2" s="6" t="s">
        <v>42</v>
      </c>
      <c r="T2">
        <v>14.13</v>
      </c>
      <c r="U2" s="6" t="s">
        <v>43</v>
      </c>
      <c r="V2">
        <v>17.27</v>
      </c>
    </row>
    <row r="3" spans="1:22" x14ac:dyDescent="0.25">
      <c r="K3" s="5"/>
      <c r="M3" s="5"/>
      <c r="O3" s="5"/>
      <c r="Q3" s="5"/>
      <c r="S3" s="5"/>
      <c r="U3" s="5"/>
    </row>
    <row r="4" spans="1:22" x14ac:dyDescent="0.25">
      <c r="B4" t="s">
        <v>18</v>
      </c>
      <c r="C4" t="s">
        <v>5</v>
      </c>
      <c r="D4">
        <v>9.0031631615710622E-2</v>
      </c>
      <c r="E4">
        <v>-3.0010543871903536E-2</v>
      </c>
      <c r="F4">
        <v>-1.8006326323142124E-2</v>
      </c>
      <c r="G4">
        <v>1.2861661659387227E-2</v>
      </c>
      <c r="H4">
        <v>1.0003514623967848E-2</v>
      </c>
      <c r="I4">
        <v>-8.1846937832464085E-3</v>
      </c>
      <c r="K4" s="5" t="s">
        <v>21</v>
      </c>
      <c r="L4">
        <v>9.0031631615710622E-2</v>
      </c>
      <c r="M4" s="5" t="s">
        <v>22</v>
      </c>
      <c r="N4">
        <v>-3.0010543871903536E-2</v>
      </c>
      <c r="O4" s="5" t="s">
        <v>23</v>
      </c>
      <c r="P4">
        <v>-1.8006326323142124E-2</v>
      </c>
      <c r="Q4" s="5" t="s">
        <v>24</v>
      </c>
      <c r="R4">
        <v>1.2861661659387227E-2</v>
      </c>
      <c r="S4" s="5" t="s">
        <v>25</v>
      </c>
      <c r="T4">
        <v>1.0003514623967848E-2</v>
      </c>
      <c r="U4" s="5" t="s">
        <v>26</v>
      </c>
      <c r="V4">
        <v>-8.1846937832464085E-3</v>
      </c>
    </row>
    <row r="5" spans="1:22" x14ac:dyDescent="0.25">
      <c r="K5" s="5"/>
      <c r="M5" s="5"/>
      <c r="O5" s="5"/>
      <c r="Q5" s="5"/>
      <c r="S5" s="5"/>
      <c r="U5" s="5"/>
    </row>
    <row r="6" spans="1:22" x14ac:dyDescent="0.25">
      <c r="B6" t="s">
        <v>19</v>
      </c>
      <c r="C6" t="s">
        <v>7</v>
      </c>
      <c r="D6">
        <v>1.1137889868218869E-3</v>
      </c>
      <c r="E6">
        <v>-3.5311906579076378E-5</v>
      </c>
      <c r="F6">
        <v>-7.5404413053422505E-6</v>
      </c>
      <c r="G6">
        <v>2.7393719152582585E-6</v>
      </c>
      <c r="H6">
        <v>1.2872368497636094E-6</v>
      </c>
      <c r="I6">
        <v>-7.0457167407553866E-7</v>
      </c>
      <c r="K6" s="5" t="s">
        <v>48</v>
      </c>
      <c r="L6">
        <v>1.1137889868218869E-3</v>
      </c>
      <c r="M6" s="5" t="s">
        <v>27</v>
      </c>
      <c r="N6">
        <v>-3.5311906579076378E-5</v>
      </c>
      <c r="O6" s="5" t="s">
        <v>28</v>
      </c>
      <c r="P6">
        <v>-7.5404413053422505E-6</v>
      </c>
      <c r="Q6" s="5" t="s">
        <v>29</v>
      </c>
      <c r="R6">
        <v>2.7393719152582585E-6</v>
      </c>
      <c r="S6" s="5" t="s">
        <v>30</v>
      </c>
      <c r="T6">
        <v>1.2872368497636094E-6</v>
      </c>
      <c r="U6" s="5" t="s">
        <v>31</v>
      </c>
      <c r="V6">
        <v>-7.0457167407553866E-7</v>
      </c>
    </row>
    <row r="7" spans="1:22" x14ac:dyDescent="0.25">
      <c r="K7" s="5" t="s">
        <v>49</v>
      </c>
      <c r="L7">
        <v>1.1137889868218869E-3</v>
      </c>
      <c r="M7" s="5"/>
      <c r="O7" s="5"/>
      <c r="Q7" s="5"/>
      <c r="S7" s="5"/>
      <c r="U7" s="5"/>
    </row>
    <row r="8" spans="1:22" x14ac:dyDescent="0.25">
      <c r="C8" t="s">
        <v>9</v>
      </c>
      <c r="D8">
        <v>4.5495905368516838E-2</v>
      </c>
      <c r="E8">
        <v>1.2969420987405248E-2</v>
      </c>
      <c r="F8">
        <v>7.6925443859811064E-3</v>
      </c>
      <c r="G8">
        <v>5.477394012425859E-3</v>
      </c>
      <c r="H8">
        <v>4.254688824665849E-3</v>
      </c>
      <c r="I8">
        <v>3.4788328831934418E-3</v>
      </c>
      <c r="K8" s="5"/>
      <c r="M8" s="5"/>
      <c r="O8" s="5"/>
      <c r="Q8" s="5"/>
      <c r="S8" s="5"/>
      <c r="U8" s="5"/>
    </row>
    <row r="9" spans="1:22" x14ac:dyDescent="0.25">
      <c r="K9" s="5"/>
      <c r="M9" s="5"/>
      <c r="O9" s="5"/>
      <c r="Q9" s="5"/>
      <c r="S9" s="5"/>
      <c r="U9" s="5"/>
    </row>
    <row r="10" spans="1:22" x14ac:dyDescent="0.25">
      <c r="B10" t="s">
        <v>20</v>
      </c>
      <c r="C10" t="s">
        <v>8</v>
      </c>
      <c r="D10">
        <v>4.5464553979915806E-2</v>
      </c>
      <c r="E10">
        <v>1.2968693883159103E-2</v>
      </c>
      <c r="F10">
        <v>7.692392655317102E-3</v>
      </c>
      <c r="G10">
        <v>5.4773392361028633E-3</v>
      </c>
      <c r="H10">
        <v>4.2546631516176608E-3</v>
      </c>
      <c r="I10">
        <v>3.478818849360858E-3</v>
      </c>
      <c r="K10" s="5" t="s">
        <v>32</v>
      </c>
      <c r="L10">
        <v>4.5464553979915806E-2</v>
      </c>
      <c r="M10" s="5" t="s">
        <v>33</v>
      </c>
      <c r="N10">
        <v>1.2968693883159103E-2</v>
      </c>
      <c r="O10" s="5" t="s">
        <v>34</v>
      </c>
      <c r="P10">
        <v>7.692392655317102E-3</v>
      </c>
      <c r="Q10" s="5" t="s">
        <v>35</v>
      </c>
      <c r="R10">
        <v>5.4773392361028633E-3</v>
      </c>
      <c r="S10" s="5" t="s">
        <v>36</v>
      </c>
      <c r="T10">
        <v>4.2546631516176608E-3</v>
      </c>
      <c r="U10" s="5" t="s">
        <v>37</v>
      </c>
      <c r="V10">
        <v>3.478818849360858E-3</v>
      </c>
    </row>
    <row r="12" spans="1:22" x14ac:dyDescent="0.25">
      <c r="B12">
        <v>1</v>
      </c>
      <c r="C12">
        <v>3</v>
      </c>
      <c r="D12">
        <v>5</v>
      </c>
      <c r="E12">
        <v>7</v>
      </c>
      <c r="F12">
        <v>9</v>
      </c>
      <c r="G12">
        <v>11</v>
      </c>
    </row>
    <row r="13" spans="1:22" x14ac:dyDescent="0.25">
      <c r="A13" s="3">
        <v>0</v>
      </c>
      <c r="B13">
        <f t="shared" ref="B13:B53" si="0">КК1*SIN(OM1_*A13+FI1_)</f>
        <v>5.0620476336565284E-5</v>
      </c>
      <c r="C13" t="e">
        <f>AA3_*SIN(OM3_*B13+N10_)</f>
        <v>#NAME?</v>
      </c>
      <c r="D13" t="e">
        <f>КК1*SIN(OM1_*C13+FI1_)</f>
        <v>#NAME?</v>
      </c>
      <c r="E13" t="e">
        <f>КК1*SIN(OM1_*D13+FI1_)</f>
        <v>#NAME?</v>
      </c>
      <c r="F13" t="e">
        <f>КК1*SIN(OM1_*E13+FI1_)</f>
        <v>#NAME?</v>
      </c>
      <c r="G13" t="e">
        <f>КК1*SIN(OM1_*F13+FI1_)</f>
        <v>#NAME?</v>
      </c>
    </row>
    <row r="14" spans="1:22" x14ac:dyDescent="0.25">
      <c r="A14" s="3">
        <v>0.10249999999999999</v>
      </c>
      <c r="B14">
        <f t="shared" si="0"/>
        <v>2.282459046351785E-4</v>
      </c>
      <c r="D14">
        <f t="shared" ref="D14:G33" si="1">AA1_*SIN(OM1_*C14+FI1_)</f>
        <v>5.0620476336565284E-5</v>
      </c>
      <c r="E14">
        <f t="shared" si="1"/>
        <v>5.0708902139076417E-5</v>
      </c>
      <c r="F14">
        <f t="shared" si="1"/>
        <v>5.0709056604402276E-5</v>
      </c>
      <c r="G14">
        <f t="shared" si="1"/>
        <v>5.0709056874227779E-5</v>
      </c>
    </row>
    <row r="15" spans="1:22" x14ac:dyDescent="0.25">
      <c r="A15" s="3">
        <v>0.20499999999999999</v>
      </c>
      <c r="B15">
        <f t="shared" si="0"/>
        <v>3.9997322672660188E-4</v>
      </c>
      <c r="D15">
        <f t="shared" si="1"/>
        <v>5.0620476336565284E-5</v>
      </c>
      <c r="E15">
        <f t="shared" si="1"/>
        <v>5.0708902139076417E-5</v>
      </c>
      <c r="F15">
        <f t="shared" si="1"/>
        <v>5.0709056604402276E-5</v>
      </c>
      <c r="G15">
        <f t="shared" si="1"/>
        <v>5.0709056874227779E-5</v>
      </c>
    </row>
    <row r="16" spans="1:22" x14ac:dyDescent="0.25">
      <c r="A16" s="3">
        <v>0.3075</v>
      </c>
      <c r="B16">
        <f t="shared" si="0"/>
        <v>5.6136483403253321E-4</v>
      </c>
      <c r="D16">
        <f t="shared" si="1"/>
        <v>5.0620476336565284E-5</v>
      </c>
      <c r="E16">
        <f t="shared" si="1"/>
        <v>5.0708902139076417E-5</v>
      </c>
      <c r="F16">
        <f t="shared" si="1"/>
        <v>5.0709056604402276E-5</v>
      </c>
      <c r="G16">
        <f t="shared" si="1"/>
        <v>5.0709056874227779E-5</v>
      </c>
    </row>
    <row r="17" spans="1:7" x14ac:dyDescent="0.25">
      <c r="A17" s="3">
        <v>0.41</v>
      </c>
      <c r="B17">
        <f t="shared" si="0"/>
        <v>7.082502033518615E-4</v>
      </c>
      <c r="D17">
        <f t="shared" si="1"/>
        <v>5.0620476336565284E-5</v>
      </c>
      <c r="E17">
        <f t="shared" si="1"/>
        <v>5.0708902139076417E-5</v>
      </c>
      <c r="F17">
        <f t="shared" si="1"/>
        <v>5.0709056604402276E-5</v>
      </c>
      <c r="G17">
        <f t="shared" si="1"/>
        <v>5.0709056874227779E-5</v>
      </c>
    </row>
    <row r="18" spans="1:7" x14ac:dyDescent="0.25">
      <c r="A18" s="3">
        <v>0.51249999999999996</v>
      </c>
      <c r="B18">
        <f t="shared" si="0"/>
        <v>8.3683366741987787E-4</v>
      </c>
      <c r="D18">
        <f t="shared" si="1"/>
        <v>5.0620476336565284E-5</v>
      </c>
      <c r="E18">
        <f t="shared" si="1"/>
        <v>5.0708902139076417E-5</v>
      </c>
      <c r="F18">
        <f t="shared" si="1"/>
        <v>5.0709056604402276E-5</v>
      </c>
      <c r="G18">
        <f t="shared" si="1"/>
        <v>5.0709056874227779E-5</v>
      </c>
    </row>
    <row r="19" spans="1:7" x14ac:dyDescent="0.25">
      <c r="A19" s="3">
        <v>0.61499999999999999</v>
      </c>
      <c r="B19">
        <f t="shared" si="0"/>
        <v>9.4379249880901389E-4</v>
      </c>
      <c r="D19">
        <f t="shared" si="1"/>
        <v>5.0620476336565284E-5</v>
      </c>
      <c r="E19">
        <f t="shared" si="1"/>
        <v>5.0708902139076417E-5</v>
      </c>
      <c r="F19">
        <f t="shared" si="1"/>
        <v>5.0709056604402276E-5</v>
      </c>
      <c r="G19">
        <f t="shared" si="1"/>
        <v>5.0709056874227779E-5</v>
      </c>
    </row>
    <row r="20" spans="1:7" x14ac:dyDescent="0.25">
      <c r="A20" s="3">
        <v>0.71749999999999992</v>
      </c>
      <c r="B20">
        <f t="shared" si="0"/>
        <v>1.0263627725834051E-3</v>
      </c>
      <c r="D20">
        <f t="shared" si="1"/>
        <v>5.0620476336565284E-5</v>
      </c>
      <c r="E20">
        <f t="shared" si="1"/>
        <v>5.0708902139076417E-5</v>
      </c>
      <c r="F20">
        <f t="shared" si="1"/>
        <v>5.0709056604402276E-5</v>
      </c>
      <c r="G20">
        <f t="shared" si="1"/>
        <v>5.0709056874227779E-5</v>
      </c>
    </row>
    <row r="21" spans="1:7" x14ac:dyDescent="0.25">
      <c r="A21" s="3">
        <v>0.82</v>
      </c>
      <c r="B21">
        <f t="shared" si="0"/>
        <v>1.082410788929E-3</v>
      </c>
      <c r="D21">
        <f t="shared" si="1"/>
        <v>5.0620476336565284E-5</v>
      </c>
      <c r="E21">
        <f t="shared" si="1"/>
        <v>5.0708902139076417E-5</v>
      </c>
      <c r="F21">
        <f t="shared" si="1"/>
        <v>5.0709056604402276E-5</v>
      </c>
      <c r="G21">
        <f t="shared" si="1"/>
        <v>5.0709056874227779E-5</v>
      </c>
    </row>
    <row r="22" spans="1:7" x14ac:dyDescent="0.25">
      <c r="A22" s="3">
        <v>0.92249999999999999</v>
      </c>
      <c r="B22">
        <f t="shared" si="0"/>
        <v>1.1104882101258429E-3</v>
      </c>
      <c r="C22">
        <f t="shared" ref="C22:C53" si="2">AA1_*SIN(OM1_*B22+FI1_)</f>
        <v>5.2560245609141693E-5</v>
      </c>
      <c r="D22">
        <f t="shared" si="1"/>
        <v>5.0712290596567634E-5</v>
      </c>
      <c r="E22">
        <f t="shared" si="1"/>
        <v>5.0709062523479895E-5</v>
      </c>
      <c r="F22">
        <f t="shared" si="1"/>
        <v>5.0709056884567435E-5</v>
      </c>
      <c r="G22">
        <f t="shared" si="1"/>
        <v>5.0709056874717187E-5</v>
      </c>
    </row>
    <row r="23" spans="1:7" x14ac:dyDescent="0.25">
      <c r="A23" s="3">
        <v>1.0249999999999999</v>
      </c>
      <c r="B23">
        <f t="shared" si="0"/>
        <v>1.1098694870671152E-3</v>
      </c>
      <c r="C23">
        <f t="shared" si="2"/>
        <v>5.2559164885207229E-5</v>
      </c>
      <c r="D23">
        <f t="shared" si="1"/>
        <v>5.0712288708721018E-5</v>
      </c>
      <c r="E23">
        <f t="shared" si="1"/>
        <v>5.0709062520182145E-5</v>
      </c>
      <c r="F23">
        <f t="shared" si="1"/>
        <v>5.0709056884561675E-5</v>
      </c>
      <c r="G23">
        <f t="shared" si="1"/>
        <v>5.0709056874717174E-5</v>
      </c>
    </row>
    <row r="24" spans="1:7" x14ac:dyDescent="0.25">
      <c r="A24" s="3">
        <v>1.1274999999999999</v>
      </c>
      <c r="B24">
        <f t="shared" si="0"/>
        <v>1.0805706081856391E-3</v>
      </c>
      <c r="C24">
        <f t="shared" si="2"/>
        <v>5.2507988459286871E-5</v>
      </c>
      <c r="D24">
        <f t="shared" si="1"/>
        <v>5.0712199311938358E-5</v>
      </c>
      <c r="E24">
        <f t="shared" si="1"/>
        <v>5.0709062364020678E-5</v>
      </c>
      <c r="F24">
        <f t="shared" si="1"/>
        <v>5.0709056884288897E-5</v>
      </c>
      <c r="G24">
        <f t="shared" si="1"/>
        <v>5.07090568747167E-5</v>
      </c>
    </row>
    <row r="25" spans="1:7" x14ac:dyDescent="0.25">
      <c r="A25" s="3">
        <v>1.23</v>
      </c>
      <c r="B25">
        <f t="shared" si="0"/>
        <v>1.0233486862965199E-3</v>
      </c>
      <c r="C25">
        <f t="shared" si="2"/>
        <v>5.2408038463160463E-5</v>
      </c>
      <c r="D25">
        <f t="shared" si="1"/>
        <v>5.0712024715765044E-5</v>
      </c>
      <c r="E25">
        <f t="shared" si="1"/>
        <v>5.070906205902989E-5</v>
      </c>
      <c r="F25">
        <f t="shared" si="1"/>
        <v>5.070905688375612E-5</v>
      </c>
      <c r="G25">
        <f t="shared" si="1"/>
        <v>5.0709056874715764E-5</v>
      </c>
    </row>
    <row r="26" spans="1:7" x14ac:dyDescent="0.25">
      <c r="A26" s="3">
        <v>1.3325</v>
      </c>
      <c r="B26">
        <f t="shared" si="0"/>
        <v>9.396823940323333E-4</v>
      </c>
      <c r="C26">
        <f t="shared" si="2"/>
        <v>5.226189710919057E-5</v>
      </c>
      <c r="D26">
        <f t="shared" si="1"/>
        <v>5.071176943089882E-5</v>
      </c>
      <c r="E26">
        <f t="shared" si="1"/>
        <v>5.0709061613089243E-5</v>
      </c>
      <c r="F26">
        <f t="shared" si="1"/>
        <v>5.0709056882977134E-5</v>
      </c>
      <c r="G26">
        <f t="shared" si="1"/>
        <v>5.0709056874714409E-5</v>
      </c>
    </row>
    <row r="27" spans="1:7" x14ac:dyDescent="0.25">
      <c r="A27" s="3">
        <v>1.4349999999999998</v>
      </c>
      <c r="B27">
        <f t="shared" si="0"/>
        <v>8.3173375343910351E-4</v>
      </c>
      <c r="C27">
        <f t="shared" si="2"/>
        <v>5.2073340027159574E-5</v>
      </c>
      <c r="D27">
        <f t="shared" si="1"/>
        <v>5.0711440052740411E-5</v>
      </c>
      <c r="E27">
        <f t="shared" si="1"/>
        <v>5.0709061037719799E-5</v>
      </c>
      <c r="F27">
        <f t="shared" si="1"/>
        <v>5.0709056881972065E-5</v>
      </c>
      <c r="G27">
        <f t="shared" si="1"/>
        <v>5.0709056874712654E-5</v>
      </c>
    </row>
    <row r="28" spans="1:7" x14ac:dyDescent="0.25">
      <c r="A28" s="3">
        <v>1.5374999999999999</v>
      </c>
      <c r="B28">
        <f t="shared" si="0"/>
        <v>7.0229226712875323E-4</v>
      </c>
      <c r="C28">
        <f t="shared" si="2"/>
        <v>5.184723878448791E-5</v>
      </c>
      <c r="D28">
        <f t="shared" si="1"/>
        <v>5.0711045091112731E-5</v>
      </c>
      <c r="E28">
        <f t="shared" si="1"/>
        <v>5.0709060347786832E-5</v>
      </c>
      <c r="F28">
        <f t="shared" si="1"/>
        <v>5.0709056880766866E-5</v>
      </c>
      <c r="G28">
        <f t="shared" si="1"/>
        <v>5.0709056874710547E-5</v>
      </c>
    </row>
    <row r="29" spans="1:7" x14ac:dyDescent="0.25">
      <c r="A29" s="3">
        <v>1.64</v>
      </c>
      <c r="B29">
        <f t="shared" si="0"/>
        <v>5.5470283469584642E-4</v>
      </c>
      <c r="C29">
        <f t="shared" si="2"/>
        <v>5.1589435099257659E-5</v>
      </c>
      <c r="D29">
        <f t="shared" si="1"/>
        <v>5.0710594750532116E-5</v>
      </c>
      <c r="E29">
        <f t="shared" si="1"/>
        <v>5.0709059561115953E-5</v>
      </c>
      <c r="F29">
        <f t="shared" si="1"/>
        <v>5.0709056879392674E-5</v>
      </c>
      <c r="G29">
        <f t="shared" si="1"/>
        <v>5.0709056874708141E-5</v>
      </c>
    </row>
    <row r="30" spans="1:7" x14ac:dyDescent="0.25">
      <c r="A30" s="3">
        <v>1.7424999999999999</v>
      </c>
      <c r="B30">
        <f t="shared" si="0"/>
        <v>3.9277931711168663E-4</v>
      </c>
      <c r="C30">
        <f t="shared" si="2"/>
        <v>5.1306589985664727E-5</v>
      </c>
      <c r="D30">
        <f t="shared" si="1"/>
        <v>5.0710100666690635E-5</v>
      </c>
      <c r="E30">
        <f t="shared" si="1"/>
        <v>5.0709058698032781E-5</v>
      </c>
      <c r="F30">
        <f t="shared" si="1"/>
        <v>5.0709056877885009E-5</v>
      </c>
      <c r="G30">
        <f t="shared" si="1"/>
        <v>5.0709056874705512E-5</v>
      </c>
    </row>
    <row r="31" spans="1:7" x14ac:dyDescent="0.25">
      <c r="A31" s="3">
        <v>1.845</v>
      </c>
      <c r="B31">
        <f t="shared" si="0"/>
        <v>2.2070598267970624E-4</v>
      </c>
      <c r="C31">
        <f t="shared" si="2"/>
        <v>5.1006011719268181E-5</v>
      </c>
      <c r="D31">
        <f t="shared" si="1"/>
        <v>5.0709575605940114E-5</v>
      </c>
      <c r="E31">
        <f t="shared" si="1"/>
        <v>5.0709057780838055E-5</v>
      </c>
      <c r="F31">
        <f t="shared" si="1"/>
        <v>5.0709056876282823E-5</v>
      </c>
      <c r="G31">
        <f t="shared" si="1"/>
        <v>5.0709056874702707E-5</v>
      </c>
    </row>
    <row r="32" spans="1:7" x14ac:dyDescent="0.25">
      <c r="A32" s="3">
        <v>1.9474999999999998</v>
      </c>
      <c r="B32">
        <f t="shared" si="0"/>
        <v>4.2929381288839283E-5</v>
      </c>
      <c r="C32">
        <f t="shared" si="2"/>
        <v>5.0695467057916209E-5</v>
      </c>
      <c r="D32">
        <f t="shared" si="1"/>
        <v>5.0709033135526399E-5</v>
      </c>
      <c r="E32">
        <f t="shared" si="1"/>
        <v>5.070905683323152E-5</v>
      </c>
      <c r="F32">
        <f t="shared" si="1"/>
        <v>5.070905687462751E-5</v>
      </c>
      <c r="G32">
        <f t="shared" si="1"/>
        <v>5.0709056874699827E-5</v>
      </c>
    </row>
    <row r="33" spans="1:7" x14ac:dyDescent="0.25">
      <c r="A33" s="3">
        <v>2.0499999999999998</v>
      </c>
      <c r="B33">
        <f t="shared" si="0"/>
        <v>-1.3595655895590645E-4</v>
      </c>
      <c r="C33">
        <f t="shared" si="2"/>
        <v>5.0382980589142078E-5</v>
      </c>
      <c r="D33">
        <f t="shared" si="1"/>
        <v>5.070848727308253E-5</v>
      </c>
      <c r="E33">
        <f t="shared" si="1"/>
        <v>5.0709055879699663E-5</v>
      </c>
      <c r="F33">
        <f t="shared" si="1"/>
        <v>5.0709056872961851E-5</v>
      </c>
      <c r="G33">
        <f t="shared" si="1"/>
        <v>5.0709056874696913E-5</v>
      </c>
    </row>
    <row r="34" spans="1:7" x14ac:dyDescent="0.25">
      <c r="A34" s="3">
        <v>2.1524999999999999</v>
      </c>
      <c r="B34">
        <f t="shared" si="0"/>
        <v>-3.1132924350580151E-4</v>
      </c>
      <c r="C34">
        <f t="shared" si="2"/>
        <v>5.007662738459708E-5</v>
      </c>
      <c r="D34">
        <f t="shared" ref="D34:G53" si="3">AA1_*SIN(OM1_*C34+FI1_)</f>
        <v>5.070795212443025E-5</v>
      </c>
      <c r="E34">
        <f t="shared" si="3"/>
        <v>5.0709054944883026E-5</v>
      </c>
      <c r="F34">
        <f t="shared" si="3"/>
        <v>5.0709056871328873E-5</v>
      </c>
      <c r="G34">
        <f t="shared" si="3"/>
        <v>5.070905687469406E-5</v>
      </c>
    </row>
    <row r="35" spans="1:7" x14ac:dyDescent="0.25">
      <c r="A35" s="3">
        <v>2.2549999999999999</v>
      </c>
      <c r="B35">
        <f t="shared" si="0"/>
        <v>-4.7865686391079435E-4</v>
      </c>
      <c r="C35">
        <f t="shared" si="2"/>
        <v>4.9784324318347016E-5</v>
      </c>
      <c r="D35">
        <f t="shared" si="3"/>
        <v>5.0707441519047344E-5</v>
      </c>
      <c r="E35">
        <f t="shared" si="3"/>
        <v>5.070905405293945E-5</v>
      </c>
      <c r="F35">
        <f t="shared" si="3"/>
        <v>5.07090568697708E-5</v>
      </c>
      <c r="G35">
        <f t="shared" si="3"/>
        <v>5.0709056874691343E-5</v>
      </c>
    </row>
    <row r="36" spans="1:7" x14ac:dyDescent="0.25">
      <c r="A36" s="3">
        <v>2.3574999999999999</v>
      </c>
      <c r="B36">
        <f t="shared" si="0"/>
        <v>-6.3361550435683095E-4</v>
      </c>
      <c r="C36">
        <f t="shared" si="2"/>
        <v>4.9513625443666312E-5</v>
      </c>
      <c r="D36">
        <f t="shared" si="3"/>
        <v>5.0706968652624425E-5</v>
      </c>
      <c r="E36">
        <f t="shared" si="3"/>
        <v>5.0709053226919629E-5</v>
      </c>
      <c r="F36">
        <f t="shared" si="3"/>
        <v>5.0709056868327869E-5</v>
      </c>
      <c r="G36">
        <f t="shared" si="3"/>
        <v>5.0709056874688815E-5</v>
      </c>
    </row>
    <row r="37" spans="1:7" x14ac:dyDescent="0.25">
      <c r="A37" s="3">
        <v>2.46</v>
      </c>
      <c r="B37">
        <f t="shared" si="0"/>
        <v>-7.7220087604612075E-4</v>
      </c>
      <c r="C37">
        <f t="shared" si="2"/>
        <v>4.9271526720998567E-5</v>
      </c>
      <c r="D37">
        <f t="shared" si="3"/>
        <v>5.0706545745956597E-5</v>
      </c>
      <c r="E37">
        <f t="shared" si="3"/>
        <v>5.0709052488171272E-5</v>
      </c>
      <c r="F37">
        <f t="shared" si="3"/>
        <v>5.0709056867037411E-5</v>
      </c>
      <c r="G37">
        <f t="shared" si="3"/>
        <v>5.0709056874686566E-5</v>
      </c>
    </row>
    <row r="38" spans="1:7" x14ac:dyDescent="0.25">
      <c r="A38" s="3">
        <v>2.5625</v>
      </c>
      <c r="B38">
        <f t="shared" si="0"/>
        <v>-8.9083179209036945E-4</v>
      </c>
      <c r="C38">
        <f t="shared" si="2"/>
        <v>4.9064285150374968E-5</v>
      </c>
      <c r="D38">
        <f t="shared" si="3"/>
        <v>5.0706183728997083E-5</v>
      </c>
      <c r="E38">
        <f t="shared" si="3"/>
        <v>5.0709051855787214E-5</v>
      </c>
      <c r="F38">
        <f t="shared" si="3"/>
        <v>5.0709056865932738E-5</v>
      </c>
      <c r="G38">
        <f t="shared" si="3"/>
        <v>5.0709056874684641E-5</v>
      </c>
    </row>
    <row r="39" spans="1:7" x14ac:dyDescent="0.25">
      <c r="A39" s="3">
        <v>2.665</v>
      </c>
      <c r="B39">
        <f t="shared" si="0"/>
        <v>-9.8644270902055529E-4</v>
      </c>
      <c r="C39">
        <f t="shared" si="2"/>
        <v>4.8897256990804691E-5</v>
      </c>
      <c r="D39">
        <f t="shared" si="3"/>
        <v>5.07058919582529E-5</v>
      </c>
      <c r="E39">
        <f t="shared" si="3"/>
        <v>5.0709051346111741E-5</v>
      </c>
      <c r="F39">
        <f t="shared" si="3"/>
        <v>5.0709056865042418E-5</v>
      </c>
      <c r="G39">
        <f t="shared" si="3"/>
        <v>5.0709056874683076E-5</v>
      </c>
    </row>
    <row r="40" spans="1:7" x14ac:dyDescent="0.25">
      <c r="A40" s="3">
        <v>2.7674999999999996</v>
      </c>
      <c r="B40">
        <f t="shared" si="0"/>
        <v>-1.056562943546556E-3</v>
      </c>
      <c r="C40">
        <f t="shared" si="2"/>
        <v>4.8774759256478318E-5</v>
      </c>
      <c r="D40">
        <f t="shared" si="3"/>
        <v>5.0705677974840951E-5</v>
      </c>
      <c r="E40">
        <f t="shared" si="3"/>
        <v>5.0709050972317938E-5</v>
      </c>
      <c r="F40">
        <f t="shared" si="3"/>
        <v>5.070905686438945E-5</v>
      </c>
      <c r="G40">
        <f t="shared" si="3"/>
        <v>5.0709056874681937E-5</v>
      </c>
    </row>
    <row r="41" spans="1:7" x14ac:dyDescent="0.25">
      <c r="A41" s="3">
        <v>2.8699999999999997</v>
      </c>
      <c r="B41">
        <f t="shared" si="0"/>
        <v>-1.0993805175250251E-3</v>
      </c>
      <c r="C41">
        <f t="shared" si="2"/>
        <v>4.8699958077804763E-5</v>
      </c>
      <c r="D41">
        <f t="shared" si="3"/>
        <v>5.0705547309472885E-5</v>
      </c>
      <c r="E41">
        <f t="shared" si="3"/>
        <v>5.0709050744067041E-5</v>
      </c>
      <c r="F41">
        <f t="shared" si="3"/>
        <v>5.0709056863990742E-5</v>
      </c>
      <c r="G41">
        <f t="shared" si="3"/>
        <v>5.0709056874681239E-5</v>
      </c>
    </row>
    <row r="42" spans="1:7" x14ac:dyDescent="0.25">
      <c r="A42" s="3">
        <v>2.9724999999999997</v>
      </c>
      <c r="B42">
        <f t="shared" si="0"/>
        <v>-1.1137889813166452E-3</v>
      </c>
      <c r="C42">
        <f t="shared" si="2"/>
        <v>4.8674786819976105E-5</v>
      </c>
      <c r="D42">
        <f t="shared" si="3"/>
        <v>5.0705503339421348E-5</v>
      </c>
      <c r="E42">
        <f t="shared" si="3"/>
        <v>5.0709050667258595E-5</v>
      </c>
      <c r="F42">
        <f t="shared" si="3"/>
        <v>5.0709056863856565E-5</v>
      </c>
      <c r="G42">
        <f t="shared" si="3"/>
        <v>5.0709056874681009E-5</v>
      </c>
    </row>
    <row r="43" spans="1:7" x14ac:dyDescent="0.25">
      <c r="A43" s="3">
        <v>3.0749999999999997</v>
      </c>
      <c r="B43">
        <f t="shared" si="0"/>
        <v>-1.099416005569609E-3</v>
      </c>
      <c r="C43">
        <f t="shared" si="2"/>
        <v>4.8699896081030363E-5</v>
      </c>
      <c r="D43">
        <f t="shared" si="3"/>
        <v>5.0705547201174702E-5</v>
      </c>
      <c r="E43">
        <f t="shared" si="3"/>
        <v>5.0709050743877862E-5</v>
      </c>
      <c r="F43">
        <f t="shared" si="3"/>
        <v>5.070905686399041E-5</v>
      </c>
      <c r="G43">
        <f t="shared" si="3"/>
        <v>5.0709056874681239E-5</v>
      </c>
    </row>
    <row r="44" spans="1:7" x14ac:dyDescent="0.25">
      <c r="A44" s="3">
        <v>3.1774999999999998</v>
      </c>
      <c r="B44">
        <f t="shared" si="0"/>
        <v>-1.0566330025885754E-3</v>
      </c>
      <c r="C44">
        <f t="shared" si="2"/>
        <v>4.8774636865349436E-5</v>
      </c>
      <c r="D44">
        <f t="shared" si="3"/>
        <v>5.0705677761043763E-5</v>
      </c>
      <c r="E44">
        <f t="shared" si="3"/>
        <v>5.0709050971944464E-5</v>
      </c>
      <c r="F44">
        <f t="shared" si="3"/>
        <v>5.0709056864388807E-5</v>
      </c>
      <c r="G44">
        <f t="shared" si="3"/>
        <v>5.0709056874681937E-5</v>
      </c>
    </row>
    <row r="45" spans="1:7" x14ac:dyDescent="0.25">
      <c r="A45" s="3">
        <v>3.28</v>
      </c>
      <c r="B45">
        <f t="shared" si="0"/>
        <v>-9.8654552866314291E-4</v>
      </c>
      <c r="C45">
        <f t="shared" si="2"/>
        <v>4.8897077368717718E-5</v>
      </c>
      <c r="D45">
        <f t="shared" si="3"/>
        <v>5.0705891644482623E-5</v>
      </c>
      <c r="E45">
        <f t="shared" si="3"/>
        <v>5.0709051345563636E-5</v>
      </c>
      <c r="F45">
        <f t="shared" si="3"/>
        <v>5.0709056865041456E-5</v>
      </c>
      <c r="G45">
        <f t="shared" si="3"/>
        <v>5.0709056874683076E-5</v>
      </c>
    </row>
    <row r="46" spans="1:7" x14ac:dyDescent="0.25">
      <c r="A46" s="3">
        <v>3.3824999999999998</v>
      </c>
      <c r="B46">
        <f t="shared" si="0"/>
        <v>-8.9096471536943573E-4</v>
      </c>
      <c r="C46">
        <f t="shared" si="2"/>
        <v>4.9064052939890139E-5</v>
      </c>
      <c r="D46">
        <f t="shared" si="3"/>
        <v>5.0706183323363541E-5</v>
      </c>
      <c r="E46">
        <f t="shared" si="3"/>
        <v>5.0709051855078647E-5</v>
      </c>
      <c r="F46">
        <f t="shared" si="3"/>
        <v>5.0709056865931491E-5</v>
      </c>
      <c r="G46">
        <f t="shared" si="3"/>
        <v>5.0709056874684634E-5</v>
      </c>
    </row>
    <row r="47" spans="1:7" x14ac:dyDescent="0.25">
      <c r="A47" s="3">
        <v>3.4849999999999999</v>
      </c>
      <c r="B47">
        <f t="shared" si="0"/>
        <v>-7.723604680890077E-4</v>
      </c>
      <c r="C47">
        <f t="shared" si="2"/>
        <v>4.9271247923778441E-5</v>
      </c>
      <c r="D47">
        <f t="shared" si="3"/>
        <v>5.0706545258943674E-5</v>
      </c>
      <c r="E47">
        <f t="shared" si="3"/>
        <v>5.0709052487320539E-5</v>
      </c>
      <c r="F47">
        <f t="shared" si="3"/>
        <v>5.070905686703592E-5</v>
      </c>
      <c r="G47">
        <f t="shared" si="3"/>
        <v>5.0709056874686559E-5</v>
      </c>
    </row>
    <row r="48" spans="1:7" x14ac:dyDescent="0.25">
      <c r="A48" s="3">
        <v>3.5874999999999999</v>
      </c>
      <c r="B48">
        <f t="shared" si="0"/>
        <v>-6.337976411429114E-4</v>
      </c>
      <c r="C48">
        <f t="shared" si="2"/>
        <v>4.9513307265276433E-5</v>
      </c>
      <c r="D48">
        <f t="shared" si="3"/>
        <v>5.0706968096819098E-5</v>
      </c>
      <c r="E48">
        <f t="shared" si="3"/>
        <v>5.0709053225948726E-5</v>
      </c>
      <c r="F48">
        <f t="shared" si="3"/>
        <v>5.0709056868326188E-5</v>
      </c>
      <c r="G48">
        <f t="shared" si="3"/>
        <v>5.0709056874688815E-5</v>
      </c>
    </row>
    <row r="49" spans="1:7" x14ac:dyDescent="0.25">
      <c r="A49" s="3">
        <v>3.69</v>
      </c>
      <c r="B49">
        <f t="shared" si="0"/>
        <v>-4.7885683884035714E-4</v>
      </c>
      <c r="C49">
        <f t="shared" si="2"/>
        <v>4.9783974981940012E-5</v>
      </c>
      <c r="D49">
        <f t="shared" si="3"/>
        <v>5.0707440908814085E-5</v>
      </c>
      <c r="E49">
        <f t="shared" si="3"/>
        <v>5.0709054051873476E-5</v>
      </c>
      <c r="F49">
        <f t="shared" si="3"/>
        <v>5.0709056869768936E-5</v>
      </c>
      <c r="G49">
        <f t="shared" si="3"/>
        <v>5.0709056874691343E-5</v>
      </c>
    </row>
    <row r="50" spans="1:7" x14ac:dyDescent="0.25">
      <c r="A50" s="3">
        <v>3.7925</v>
      </c>
      <c r="B50">
        <f t="shared" si="0"/>
        <v>-3.1154188902337654E-4</v>
      </c>
      <c r="C50">
        <f t="shared" si="2"/>
        <v>5.0076255918306003E-5</v>
      </c>
      <c r="D50">
        <f t="shared" si="3"/>
        <v>5.0707951475539742E-5</v>
      </c>
      <c r="E50">
        <f t="shared" si="3"/>
        <v>5.070905494374952E-5</v>
      </c>
      <c r="F50">
        <f t="shared" si="3"/>
        <v>5.0709056871326901E-5</v>
      </c>
      <c r="G50">
        <f t="shared" si="3"/>
        <v>5.0709056874694053E-5</v>
      </c>
    </row>
    <row r="51" spans="1:7" x14ac:dyDescent="0.25">
      <c r="A51" s="3">
        <v>3.8949999999999996</v>
      </c>
      <c r="B51">
        <f t="shared" si="0"/>
        <v>-1.361763800851472E-4</v>
      </c>
      <c r="C51">
        <f t="shared" si="2"/>
        <v>5.0382596592688371E-5</v>
      </c>
      <c r="D51">
        <f t="shared" si="3"/>
        <v>5.0708486602303898E-5</v>
      </c>
      <c r="E51">
        <f t="shared" si="3"/>
        <v>5.0709055878527918E-5</v>
      </c>
      <c r="F51">
        <f t="shared" si="3"/>
        <v>5.0709056872959804E-5</v>
      </c>
      <c r="G51">
        <f t="shared" si="3"/>
        <v>5.0709056874696913E-5</v>
      </c>
    </row>
    <row r="52" spans="1:7" x14ac:dyDescent="0.25">
      <c r="A52" s="3">
        <v>3.9974999999999996</v>
      </c>
      <c r="B52">
        <f t="shared" si="0"/>
        <v>4.2708064949379728E-5</v>
      </c>
      <c r="C52">
        <f t="shared" si="2"/>
        <v>5.0695080454473421E-5</v>
      </c>
      <c r="D52">
        <f t="shared" si="3"/>
        <v>5.0709032460193799E-5</v>
      </c>
      <c r="E52">
        <f t="shared" si="3"/>
        <v>5.0709056832051819E-5</v>
      </c>
      <c r="F52">
        <f t="shared" si="3"/>
        <v>5.070905687462545E-5</v>
      </c>
      <c r="G52">
        <f t="shared" si="3"/>
        <v>5.070905687469982E-5</v>
      </c>
    </row>
    <row r="53" spans="1:7" x14ac:dyDescent="0.25">
      <c r="A53" s="3">
        <v>4.0999999999999996</v>
      </c>
      <c r="B53">
        <f t="shared" si="0"/>
        <v>2.2048889016922641E-4</v>
      </c>
      <c r="C53">
        <f t="shared" si="2"/>
        <v>5.1005632499001183E-5</v>
      </c>
      <c r="D53">
        <f t="shared" si="3"/>
        <v>5.0709574943504723E-5</v>
      </c>
      <c r="E53">
        <f t="shared" si="3"/>
        <v>5.07090577796809E-5</v>
      </c>
      <c r="F53">
        <f t="shared" si="3"/>
        <v>5.0709056876280797E-5</v>
      </c>
      <c r="G53">
        <f t="shared" si="3"/>
        <v>5.0709056874702707E-5</v>
      </c>
    </row>
    <row r="54" spans="1:7" x14ac:dyDescent="0.25">
      <c r="A54" s="3"/>
    </row>
    <row r="55" spans="1:7" x14ac:dyDescent="0.25">
      <c r="A55" s="3" t="s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44"/>
  <sheetViews>
    <sheetView topLeftCell="A46" workbookViewId="0">
      <selection activeCell="C9" sqref="C9"/>
    </sheetView>
  </sheetViews>
  <sheetFormatPr defaultRowHeight="15" x14ac:dyDescent="0.25"/>
  <sheetData>
    <row r="1" spans="1:29" x14ac:dyDescent="0.25">
      <c r="Q1" t="s">
        <v>77</v>
      </c>
      <c r="T1" t="s">
        <v>78</v>
      </c>
      <c r="W1" t="s">
        <v>79</v>
      </c>
      <c r="Z1" t="s">
        <v>80</v>
      </c>
      <c r="AC1" t="s">
        <v>83</v>
      </c>
    </row>
    <row r="2" spans="1:29" x14ac:dyDescent="0.25">
      <c r="B2" t="s">
        <v>68</v>
      </c>
      <c r="C2" t="s">
        <v>69</v>
      </c>
      <c r="D2" t="s">
        <v>57</v>
      </c>
      <c r="E2" t="s">
        <v>50</v>
      </c>
      <c r="F2" t="s">
        <v>70</v>
      </c>
      <c r="G2" t="s">
        <v>71</v>
      </c>
      <c r="P2">
        <f>B3/10</f>
        <v>0</v>
      </c>
      <c r="Q2">
        <v>1E-3</v>
      </c>
      <c r="R2">
        <v>0</v>
      </c>
      <c r="S2">
        <v>0</v>
      </c>
      <c r="T2">
        <v>1E-3</v>
      </c>
      <c r="U2">
        <v>0</v>
      </c>
      <c r="V2">
        <v>1.4999999999999999E-2</v>
      </c>
      <c r="W2">
        <v>2E-3</v>
      </c>
      <c r="X2">
        <v>2E-3</v>
      </c>
      <c r="Y2">
        <v>0</v>
      </c>
      <c r="Z2">
        <v>1.8021870878824395E-4</v>
      </c>
      <c r="AA2">
        <v>2E-3</v>
      </c>
      <c r="AB2">
        <v>0</v>
      </c>
      <c r="AC2">
        <v>0</v>
      </c>
    </row>
    <row r="3" spans="1:29" x14ac:dyDescent="0.25">
      <c r="A3" s="3">
        <v>0</v>
      </c>
      <c r="B3">
        <v>0</v>
      </c>
      <c r="C3">
        <f>B3/39</f>
        <v>0</v>
      </c>
      <c r="D3">
        <v>0</v>
      </c>
      <c r="E3">
        <v>0</v>
      </c>
      <c r="F3">
        <v>0</v>
      </c>
      <c r="G3">
        <v>0</v>
      </c>
      <c r="P3">
        <f t="shared" ref="P3:P41" si="0">B4/10</f>
        <v>0</v>
      </c>
      <c r="Q3">
        <v>1.4746174987305375E-3</v>
      </c>
      <c r="R3">
        <v>1.2682414680994004E-4</v>
      </c>
      <c r="S3">
        <v>0</v>
      </c>
      <c r="T3">
        <v>4.6246236171438564E-3</v>
      </c>
      <c r="U3">
        <v>2.8826196037862265E-4</v>
      </c>
      <c r="V3">
        <v>1.4999999999999999E-2</v>
      </c>
      <c r="W3">
        <v>2.422092332555813E-3</v>
      </c>
      <c r="X3">
        <v>2.2266322320434856E-3</v>
      </c>
      <c r="Y3">
        <v>0</v>
      </c>
      <c r="Z3">
        <v>3.397108664422579E-4</v>
      </c>
      <c r="AA3">
        <v>1.5560210502830632E-3</v>
      </c>
      <c r="AB3">
        <v>0</v>
      </c>
      <c r="AC3">
        <v>0</v>
      </c>
    </row>
    <row r="4" spans="1:29" x14ac:dyDescent="0.25">
      <c r="A4" s="3">
        <v>0.10249999999999999</v>
      </c>
      <c r="B4">
        <v>0</v>
      </c>
      <c r="C4">
        <f>B4/39</f>
        <v>0</v>
      </c>
      <c r="D4">
        <f>D3+0.1025*(C4+C3)/2</f>
        <v>0</v>
      </c>
      <c r="E4">
        <f>E3+0.1025*(D4+D3)/2</f>
        <v>0</v>
      </c>
      <c r="F4">
        <f>(E4-E3)/0.1025</f>
        <v>0</v>
      </c>
      <c r="G4">
        <f>(F4-F3)/0.1025</f>
        <v>0</v>
      </c>
      <c r="P4">
        <f t="shared" si="0"/>
        <v>0</v>
      </c>
      <c r="Q4">
        <v>1.5223006408825309E-3</v>
      </c>
      <c r="R4">
        <v>2.8041620146510981E-4</v>
      </c>
      <c r="S4">
        <v>4.6520138684871701E-4</v>
      </c>
      <c r="T4">
        <v>6.0926632467373804E-3</v>
      </c>
      <c r="U4">
        <v>8.3752291215253606E-4</v>
      </c>
      <c r="V4">
        <v>1.4322337849692918E-2</v>
      </c>
      <c r="W4">
        <v>2.2950928464226402E-3</v>
      </c>
      <c r="X4">
        <v>2.4683879724661313E-3</v>
      </c>
      <c r="Y4">
        <v>-1.2390193769090032E-3</v>
      </c>
      <c r="Z4">
        <v>4.9430100761929923E-4</v>
      </c>
      <c r="AA4">
        <v>1.5081964992882081E-3</v>
      </c>
      <c r="AB4">
        <v>-4.6658098531565976E-4</v>
      </c>
      <c r="AC4">
        <v>8.475230154812738E-4</v>
      </c>
    </row>
    <row r="5" spans="1:29" x14ac:dyDescent="0.25">
      <c r="A5" s="3">
        <v>0.20499999999999999</v>
      </c>
      <c r="B5">
        <v>0</v>
      </c>
      <c r="C5">
        <f>B5/39</f>
        <v>0</v>
      </c>
      <c r="D5">
        <f t="shared" ref="D5:D44" si="1">D4+0.1025*(C5+C4)/2</f>
        <v>0</v>
      </c>
      <c r="E5">
        <f t="shared" ref="E5:E44" si="2">E4+0.1025*(D5+D4)/2</f>
        <v>0</v>
      </c>
      <c r="F5">
        <f t="shared" ref="F5:G44" si="3">(E5-E4)/0.1025</f>
        <v>0</v>
      </c>
      <c r="G5">
        <f t="shared" si="3"/>
        <v>0</v>
      </c>
      <c r="P5">
        <f t="shared" si="0"/>
        <v>0</v>
      </c>
      <c r="Q5">
        <v>1.5713380015182619E-3</v>
      </c>
      <c r="R5">
        <v>4.3896518188815041E-4</v>
      </c>
      <c r="S5">
        <v>4.7841327449493613E-4</v>
      </c>
      <c r="T5">
        <v>7.446534644526266E-3</v>
      </c>
      <c r="U5">
        <v>1.5314068040797979E-3</v>
      </c>
      <c r="V5">
        <v>1.3208501441842787E-2</v>
      </c>
      <c r="W5">
        <v>2.1450778986021562E-3</v>
      </c>
      <c r="X5">
        <v>2.6959467231486524E-3</v>
      </c>
      <c r="Y5">
        <v>-1.4635604665413069E-3</v>
      </c>
      <c r="Z5">
        <v>6.4351109459225161E-4</v>
      </c>
      <c r="AA5">
        <v>1.4557081655897793E-3</v>
      </c>
      <c r="AB5">
        <v>-5.1208130437491476E-4</v>
      </c>
      <c r="AC5">
        <v>1.4801208969129746E-3</v>
      </c>
    </row>
    <row r="6" spans="1:29" x14ac:dyDescent="0.25">
      <c r="A6" s="3">
        <v>0.3075</v>
      </c>
      <c r="B6">
        <v>0</v>
      </c>
      <c r="C6">
        <f t="shared" ref="C4:C44" si="4">B6/39</f>
        <v>0</v>
      </c>
      <c r="D6">
        <f t="shared" si="1"/>
        <v>0</v>
      </c>
      <c r="E6">
        <f t="shared" si="2"/>
        <v>0</v>
      </c>
      <c r="F6">
        <f t="shared" si="3"/>
        <v>0</v>
      </c>
      <c r="G6">
        <f t="shared" si="3"/>
        <v>0</v>
      </c>
      <c r="P6">
        <f t="shared" si="0"/>
        <v>0</v>
      </c>
      <c r="Q6">
        <v>1.6280502556960241E-3</v>
      </c>
      <c r="R6">
        <v>6.029338300703826E-4</v>
      </c>
      <c r="S6">
        <v>5.5329028466109429E-4</v>
      </c>
      <c r="T6">
        <v>8.6624876580706309E-3</v>
      </c>
      <c r="U6">
        <v>2.3569941970878888E-3</v>
      </c>
      <c r="V6">
        <v>1.1862956229701122E-2</v>
      </c>
      <c r="W6">
        <v>1.9863756205429853E-3</v>
      </c>
      <c r="X6">
        <v>2.9076837160048408E-3</v>
      </c>
      <c r="Y6">
        <v>-1.5483149078943503E-3</v>
      </c>
      <c r="Z6">
        <v>7.8814146073528935E-4</v>
      </c>
      <c r="AA6">
        <v>1.4110279623710999E-3</v>
      </c>
      <c r="AB6">
        <v>-4.3590442164565235E-4</v>
      </c>
      <c r="AC6">
        <v>1.8517247028971636E-3</v>
      </c>
    </row>
    <row r="7" spans="1:29" x14ac:dyDescent="0.25">
      <c r="A7" s="3">
        <v>0.41</v>
      </c>
      <c r="B7">
        <v>0</v>
      </c>
      <c r="C7">
        <f t="shared" si="4"/>
        <v>0</v>
      </c>
      <c r="D7">
        <f t="shared" si="1"/>
        <v>0</v>
      </c>
      <c r="E7">
        <f t="shared" si="2"/>
        <v>0</v>
      </c>
      <c r="F7">
        <f t="shared" si="3"/>
        <v>0</v>
      </c>
      <c r="G7">
        <f t="shared" si="3"/>
        <v>0</v>
      </c>
      <c r="P7">
        <f t="shared" si="0"/>
        <v>0</v>
      </c>
      <c r="Q7">
        <v>1.6485078654035917E-3</v>
      </c>
      <c r="R7">
        <v>7.7085743377673785E-4</v>
      </c>
      <c r="S7">
        <v>1.9958643617139143E-4</v>
      </c>
      <c r="T7">
        <v>9.6709237361103425E-3</v>
      </c>
      <c r="U7">
        <v>3.2965815310396634E-3</v>
      </c>
      <c r="V7">
        <v>9.8384007613630409E-3</v>
      </c>
      <c r="W7">
        <v>1.7848569061130425E-3</v>
      </c>
      <c r="X7">
        <v>3.1009593829959621E-3</v>
      </c>
      <c r="Y7">
        <v>-1.966036238340906E-3</v>
      </c>
      <c r="Z7">
        <v>9.2529116049404759E-4</v>
      </c>
      <c r="AA7">
        <v>1.3380458513049585E-3</v>
      </c>
      <c r="AB7">
        <v>-7.1202059576723313E-4</v>
      </c>
      <c r="AC7">
        <v>1.4014520927881559E-3</v>
      </c>
    </row>
    <row r="8" spans="1:29" x14ac:dyDescent="0.25">
      <c r="A8" s="3">
        <v>0.51249999999999996</v>
      </c>
      <c r="B8">
        <v>0</v>
      </c>
      <c r="C8">
        <f t="shared" si="4"/>
        <v>0</v>
      </c>
      <c r="D8">
        <f t="shared" si="1"/>
        <v>0</v>
      </c>
      <c r="E8">
        <f t="shared" si="2"/>
        <v>0</v>
      </c>
      <c r="F8">
        <f t="shared" si="3"/>
        <v>0</v>
      </c>
      <c r="G8">
        <f t="shared" si="3"/>
        <v>0</v>
      </c>
      <c r="P8">
        <f t="shared" si="0"/>
        <v>-0.01</v>
      </c>
      <c r="Q8">
        <v>1.5382663718765241E-3</v>
      </c>
      <c r="R8">
        <v>9.3417961343734372E-4</v>
      </c>
      <c r="S8">
        <v>-1.0755267661177327E-3</v>
      </c>
      <c r="T8">
        <v>1.0355810897552154E-2</v>
      </c>
      <c r="U8">
        <v>4.3229516810148663E-3</v>
      </c>
      <c r="V8">
        <v>6.6818259652859681E-3</v>
      </c>
      <c r="W8">
        <v>1.4558705796071008E-3</v>
      </c>
      <c r="X8">
        <v>3.2670466666391194E-3</v>
      </c>
      <c r="Y8">
        <v>-3.2096226976189436E-3</v>
      </c>
      <c r="Z8">
        <v>1.0431416297405995E-3</v>
      </c>
      <c r="AA8">
        <v>1.1497606755761166E-3</v>
      </c>
      <c r="AB8">
        <v>-1.8369285436960188E-3</v>
      </c>
      <c r="AC8">
        <v>-1.9633870487034997E-4</v>
      </c>
    </row>
    <row r="9" spans="1:29" x14ac:dyDescent="0.25">
      <c r="A9" s="3">
        <v>0.61499999999999999</v>
      </c>
      <c r="B9">
        <v>-0.1</v>
      </c>
      <c r="C9">
        <f>B9/39</f>
        <v>-2.5641025641025641E-3</v>
      </c>
      <c r="D9">
        <f t="shared" si="1"/>
        <v>-1.3141025641025641E-4</v>
      </c>
      <c r="E9">
        <f>E8+0.1025*(D9+D8)/2</f>
        <v>-6.7347756410256409E-6</v>
      </c>
      <c r="F9">
        <f t="shared" si="3"/>
        <v>-6.5705128205128204E-5</v>
      </c>
      <c r="G9">
        <f t="shared" si="3"/>
        <v>-6.4102564102564103E-4</v>
      </c>
      <c r="P9">
        <f t="shared" si="0"/>
        <v>-0.01</v>
      </c>
      <c r="Q9">
        <v>1.2827526085019223E-3</v>
      </c>
      <c r="R9">
        <v>1.078756836181739E-3</v>
      </c>
      <c r="S9">
        <v>-2.4928172036546518E-3</v>
      </c>
      <c r="T9">
        <v>1.0683901459666493E-2</v>
      </c>
      <c r="U9">
        <v>5.4012369393223215E-3</v>
      </c>
      <c r="V9">
        <v>3.2008835328228204E-3</v>
      </c>
      <c r="W9">
        <v>9.9154066196509467E-4</v>
      </c>
      <c r="X9">
        <v>3.3924764927696941E-3</v>
      </c>
      <c r="Y9">
        <v>-4.5300479769951815E-3</v>
      </c>
      <c r="Z9">
        <v>1.1287356486245756E-3</v>
      </c>
      <c r="AA9">
        <v>8.350635988680587E-4</v>
      </c>
      <c r="AB9">
        <v>-3.0702153825176385E-3</v>
      </c>
      <c r="AC9">
        <v>-1.6874488417016244E-3</v>
      </c>
    </row>
    <row r="10" spans="1:29" x14ac:dyDescent="0.25">
      <c r="A10" s="3">
        <v>0.71749999999999992</v>
      </c>
      <c r="B10">
        <v>-0.1</v>
      </c>
      <c r="C10">
        <f t="shared" si="4"/>
        <v>-2.5641025641025641E-3</v>
      </c>
      <c r="D10">
        <f t="shared" si="1"/>
        <v>-3.9423076923076922E-4</v>
      </c>
      <c r="E10">
        <f t="shared" si="2"/>
        <v>-3.3673878205128208E-5</v>
      </c>
      <c r="F10">
        <f>(E10-E9)/0.1025</f>
        <v>-2.6282051282051287E-4</v>
      </c>
      <c r="G10">
        <f t="shared" si="3"/>
        <v>-1.9230769230769236E-3</v>
      </c>
      <c r="P10">
        <f t="shared" si="0"/>
        <v>-0.01</v>
      </c>
      <c r="Q10">
        <v>9.8286153491510225E-4</v>
      </c>
      <c r="R10">
        <v>1.1948695610318615E-3</v>
      </c>
      <c r="S10">
        <v>-2.9257665715787325E-3</v>
      </c>
      <c r="T10">
        <v>1.0740532800022896E-2</v>
      </c>
      <c r="U10">
        <v>6.4992391951314028E-3</v>
      </c>
      <c r="V10">
        <v>5.5250088152587783E-4</v>
      </c>
      <c r="W10">
        <v>4.9578172609139918E-4</v>
      </c>
      <c r="X10">
        <v>3.4687017651575894E-3</v>
      </c>
      <c r="Y10">
        <v>-4.8366725451092244E-3</v>
      </c>
      <c r="Z10">
        <v>1.1793454570081727E-3</v>
      </c>
      <c r="AA10">
        <v>4.9375422813265481E-4</v>
      </c>
      <c r="AB10">
        <v>-3.3298475193697941E-3</v>
      </c>
      <c r="AC10">
        <v>-1.5744657541961157E-3</v>
      </c>
    </row>
    <row r="11" spans="1:29" x14ac:dyDescent="0.25">
      <c r="A11" s="3">
        <v>0.82</v>
      </c>
      <c r="B11">
        <v>-0.1</v>
      </c>
      <c r="C11">
        <f t="shared" si="4"/>
        <v>-2.5641025641025641E-3</v>
      </c>
      <c r="D11">
        <f t="shared" si="1"/>
        <v>-6.5705128205128204E-4</v>
      </c>
      <c r="E11">
        <f t="shared" si="2"/>
        <v>-8.7552083333333335E-5</v>
      </c>
      <c r="F11">
        <f t="shared" si="3"/>
        <v>-5.2564102564102563E-4</v>
      </c>
      <c r="G11">
        <f t="shared" si="3"/>
        <v>-2.5641025641025637E-3</v>
      </c>
      <c r="P11">
        <f t="shared" si="0"/>
        <v>-0.01</v>
      </c>
      <c r="Q11">
        <v>7.0281143412475407E-4</v>
      </c>
      <c r="R11">
        <v>1.2812603006951541E-3</v>
      </c>
      <c r="S11">
        <v>-2.7321961052716899E-3</v>
      </c>
      <c r="T11">
        <v>1.057954390561679E-2</v>
      </c>
      <c r="U11">
        <v>7.5918931262954365E-3</v>
      </c>
      <c r="V11">
        <v>-1.5706233600595663E-3</v>
      </c>
      <c r="W11">
        <v>3.4930137174936387E-5</v>
      </c>
      <c r="X11">
        <v>3.4959007481499891E-3</v>
      </c>
      <c r="Y11">
        <v>-4.4961130625996368E-3</v>
      </c>
      <c r="Z11">
        <v>1.1986014232836866E-3</v>
      </c>
      <c r="AA11">
        <v>1.8786308561477029E-4</v>
      </c>
      <c r="AB11">
        <v>-2.984303829442776E-3</v>
      </c>
      <c r="AC11">
        <v>-4.1068710386526623E-4</v>
      </c>
    </row>
    <row r="12" spans="1:29" x14ac:dyDescent="0.25">
      <c r="A12" s="3">
        <v>0.92249999999999999</v>
      </c>
      <c r="B12">
        <v>-0.1</v>
      </c>
      <c r="C12">
        <f t="shared" si="4"/>
        <v>-2.5641025641025641E-3</v>
      </c>
      <c r="D12">
        <f t="shared" si="1"/>
        <v>-9.1987179487179485E-4</v>
      </c>
      <c r="E12">
        <f t="shared" si="2"/>
        <v>-1.6836939102564104E-4</v>
      </c>
      <c r="F12">
        <f t="shared" si="3"/>
        <v>-7.8846153846153866E-4</v>
      </c>
      <c r="G12">
        <f t="shared" si="3"/>
        <v>-2.5641025641025663E-3</v>
      </c>
      <c r="P12">
        <f t="shared" si="0"/>
        <v>-0.01</v>
      </c>
      <c r="Q12">
        <v>4.0796451768311786E-4</v>
      </c>
      <c r="R12">
        <v>1.3381875682253075E-3</v>
      </c>
      <c r="S12">
        <v>-2.8765552823574268E-3</v>
      </c>
      <c r="T12">
        <v>1.0162418165420904E-2</v>
      </c>
      <c r="U12">
        <v>8.6549186824361191E-3</v>
      </c>
      <c r="V12">
        <v>-4.0695194165452329E-3</v>
      </c>
      <c r="W12">
        <v>-4.2269795142284517E-4</v>
      </c>
      <c r="X12">
        <v>3.4760276476697837E-3</v>
      </c>
      <c r="Y12">
        <v>-4.4646642790027473E-3</v>
      </c>
      <c r="Z12">
        <v>1.1864729397805627E-3</v>
      </c>
      <c r="AA12">
        <v>-1.1832666832316061E-4</v>
      </c>
      <c r="AB12">
        <v>-2.98721711158957E-3</v>
      </c>
      <c r="AC12">
        <v>2.7742262968735617E-4</v>
      </c>
    </row>
    <row r="13" spans="1:29" x14ac:dyDescent="0.25">
      <c r="A13" s="3">
        <v>1.0249999999999999</v>
      </c>
      <c r="B13">
        <v>-0.1</v>
      </c>
      <c r="C13">
        <f t="shared" si="4"/>
        <v>-2.5641025641025641E-3</v>
      </c>
      <c r="D13">
        <f t="shared" si="1"/>
        <v>-1.1826923076923078E-3</v>
      </c>
      <c r="E13">
        <f t="shared" si="2"/>
        <v>-2.7612580128205129E-4</v>
      </c>
      <c r="F13">
        <f t="shared" si="3"/>
        <v>-1.0512820512820513E-3</v>
      </c>
      <c r="G13">
        <f t="shared" si="3"/>
        <v>-2.5641025641025619E-3</v>
      </c>
      <c r="P13">
        <f t="shared" si="0"/>
        <v>-0.01</v>
      </c>
      <c r="Q13">
        <v>8.6872058911254812E-5</v>
      </c>
      <c r="R13">
        <v>1.363547942775769E-3</v>
      </c>
      <c r="S13">
        <v>-3.1326093538718348E-3</v>
      </c>
      <c r="T13">
        <v>9.4798399705456424E-3</v>
      </c>
      <c r="U13">
        <v>9.6615844119044038E-3</v>
      </c>
      <c r="V13">
        <v>-6.659299462197673E-3</v>
      </c>
      <c r="W13">
        <v>-8.8586231994593168E-4</v>
      </c>
      <c r="X13">
        <v>3.4089639337621337E-3</v>
      </c>
      <c r="Y13">
        <v>-4.5186767660788931E-3</v>
      </c>
      <c r="Z13">
        <v>1.1416322301299705E-3</v>
      </c>
      <c r="AA13">
        <v>-4.374703380545579E-4</v>
      </c>
      <c r="AB13">
        <v>-3.1135967778672907E-3</v>
      </c>
      <c r="AC13">
        <v>3.2873754965216244E-4</v>
      </c>
    </row>
    <row r="14" spans="1:29" x14ac:dyDescent="0.25">
      <c r="A14" s="3">
        <v>1.1274999999999999</v>
      </c>
      <c r="B14">
        <v>-0.1</v>
      </c>
      <c r="C14">
        <f t="shared" si="4"/>
        <v>-2.5641025641025641E-3</v>
      </c>
      <c r="D14">
        <f t="shared" si="1"/>
        <v>-1.4455128205128206E-3</v>
      </c>
      <c r="E14">
        <f t="shared" si="2"/>
        <v>-4.1082131410256412E-4</v>
      </c>
      <c r="F14">
        <f t="shared" si="3"/>
        <v>-1.3141025641025643E-3</v>
      </c>
      <c r="G14">
        <f t="shared" si="3"/>
        <v>-2.5641025641025663E-3</v>
      </c>
      <c r="P14">
        <f t="shared" si="0"/>
        <v>-0.01</v>
      </c>
      <c r="Q14">
        <v>-2.183961652944466E-4</v>
      </c>
      <c r="R14">
        <v>1.3568073323236304E-3</v>
      </c>
      <c r="S14">
        <v>-2.9782265776165991E-3</v>
      </c>
      <c r="T14">
        <v>8.5816768638482897E-3</v>
      </c>
      <c r="U14">
        <v>1.0587237149667092E-2</v>
      </c>
      <c r="V14">
        <v>-8.7625668946083209E-3</v>
      </c>
      <c r="W14">
        <v>-1.3106653018656155E-3</v>
      </c>
      <c r="X14">
        <v>3.2963918931442921E-3</v>
      </c>
      <c r="Y14">
        <v>-4.1444193358017942E-3</v>
      </c>
      <c r="Z14">
        <v>1.0668627379841183E-3</v>
      </c>
      <c r="AA14">
        <v>-7.2945845995953378E-4</v>
      </c>
      <c r="AB14">
        <v>-2.8486646039509846E-3</v>
      </c>
      <c r="AC14">
        <v>1.87065177534689E-4</v>
      </c>
    </row>
    <row r="15" spans="1:29" x14ac:dyDescent="0.25">
      <c r="A15" s="3">
        <v>1.23</v>
      </c>
      <c r="B15">
        <v>-0.1</v>
      </c>
      <c r="C15">
        <f t="shared" si="4"/>
        <v>-2.5641025641025641E-3</v>
      </c>
      <c r="D15">
        <f t="shared" si="1"/>
        <v>-1.7083333333333334E-3</v>
      </c>
      <c r="E15">
        <f t="shared" si="2"/>
        <v>-5.7245592948717953E-4</v>
      </c>
      <c r="F15">
        <f t="shared" si="3"/>
        <v>-1.5769230769230773E-3</v>
      </c>
      <c r="G15">
        <f t="shared" si="3"/>
        <v>-2.5641025641025663E-3</v>
      </c>
      <c r="P15">
        <f t="shared" si="0"/>
        <v>-0.01</v>
      </c>
      <c r="Q15">
        <v>-5.1733199307044098E-4</v>
      </c>
      <c r="R15">
        <v>1.3191012642074298E-3</v>
      </c>
      <c r="S15">
        <v>-2.916447100253604E-3</v>
      </c>
      <c r="T15">
        <v>7.4722160096225374E-3</v>
      </c>
      <c r="U15">
        <v>1.1409999159432471E-2</v>
      </c>
      <c r="V15">
        <v>-1.0824008333909778E-2</v>
      </c>
      <c r="W15">
        <v>-1.7048330114480222E-3</v>
      </c>
      <c r="X15">
        <v>3.1418476045869683E-3</v>
      </c>
      <c r="Y15">
        <v>-3.8455386300722603E-3</v>
      </c>
      <c r="Z15">
        <v>9.638052008031781E-4</v>
      </c>
      <c r="AA15">
        <v>-1.0054393871311237E-3</v>
      </c>
      <c r="AB15">
        <v>-2.6924968504545362E-3</v>
      </c>
      <c r="AC15">
        <v>-5.278758394870127E-4</v>
      </c>
    </row>
    <row r="16" spans="1:29" x14ac:dyDescent="0.25">
      <c r="A16" s="3">
        <v>1.3325</v>
      </c>
      <c r="B16">
        <v>-0.1</v>
      </c>
      <c r="C16">
        <f t="shared" si="4"/>
        <v>-2.5641025641025641E-3</v>
      </c>
      <c r="D16">
        <f t="shared" si="1"/>
        <v>-1.9711538461538464E-3</v>
      </c>
      <c r="E16">
        <f t="shared" si="2"/>
        <v>-7.6102964743589752E-4</v>
      </c>
      <c r="F16">
        <f t="shared" si="3"/>
        <v>-1.8397435897435901E-3</v>
      </c>
      <c r="G16">
        <f t="shared" si="3"/>
        <v>-2.5641025641025641E-3</v>
      </c>
      <c r="P16">
        <f t="shared" si="0"/>
        <v>-0.01</v>
      </c>
      <c r="Q16">
        <v>-8.4480254083492607E-4</v>
      </c>
      <c r="R16">
        <v>1.2492918693447798E-3</v>
      </c>
      <c r="S16">
        <v>-3.1948346123364399E-3</v>
      </c>
      <c r="T16">
        <v>6.1357327190913113E-3</v>
      </c>
      <c r="U16">
        <v>1.2107406531779056E-2</v>
      </c>
      <c r="V16">
        <v>-1.3038861371036353E-2</v>
      </c>
      <c r="W16">
        <v>-2.1020724491990542E-3</v>
      </c>
      <c r="X16">
        <v>2.9467436997288056E-3</v>
      </c>
      <c r="Y16">
        <v>-3.8755067097661663E-3</v>
      </c>
      <c r="Z16">
        <v>8.3032868550266101E-4</v>
      </c>
      <c r="AA16">
        <v>-1.3022099053708986E-3</v>
      </c>
      <c r="AB16">
        <v>-2.8953221291685358E-3</v>
      </c>
      <c r="AC16">
        <v>-1.6699816553392968E-3</v>
      </c>
    </row>
    <row r="17" spans="1:29" x14ac:dyDescent="0.25">
      <c r="A17" s="3">
        <v>1.4349999999999998</v>
      </c>
      <c r="B17">
        <v>-0.1</v>
      </c>
      <c r="C17">
        <f t="shared" si="4"/>
        <v>-2.5641025641025641E-3</v>
      </c>
      <c r="D17">
        <f t="shared" si="1"/>
        <v>-2.2339743589743595E-3</v>
      </c>
      <c r="E17">
        <f t="shared" si="2"/>
        <v>-9.7654246794871803E-4</v>
      </c>
      <c r="F17">
        <f t="shared" si="3"/>
        <v>-2.1025641025641025E-3</v>
      </c>
      <c r="G17">
        <f t="shared" si="3"/>
        <v>-2.5641025641025598E-3</v>
      </c>
      <c r="P17">
        <f t="shared" si="0"/>
        <v>-0.01</v>
      </c>
      <c r="Q17">
        <v>-1.1387303751484482E-3</v>
      </c>
      <c r="R17">
        <v>1.147635807400632E-3</v>
      </c>
      <c r="S17">
        <v>-2.8675886274489967E-3</v>
      </c>
      <c r="T17">
        <v>4.6577543905761435E-3</v>
      </c>
      <c r="U17">
        <v>1.2660572746149512E-2</v>
      </c>
      <c r="V17">
        <v>-1.4419300766001638E-2</v>
      </c>
      <c r="W17">
        <v>-2.4408049538934655E-3</v>
      </c>
      <c r="X17">
        <v>2.713921232820314E-3</v>
      </c>
      <c r="Y17">
        <v>-3.3047073628723052E-3</v>
      </c>
      <c r="Z17">
        <v>6.7031566977234316E-4</v>
      </c>
      <c r="AA17">
        <v>-1.5611025924909059E-3</v>
      </c>
      <c r="AB17">
        <v>-2.5257823133659251E-3</v>
      </c>
      <c r="AC17">
        <v>-1.7457707905377162E-3</v>
      </c>
    </row>
    <row r="18" spans="1:29" x14ac:dyDescent="0.25">
      <c r="A18" s="3">
        <v>1.5374999999999999</v>
      </c>
      <c r="B18">
        <v>-0.1</v>
      </c>
      <c r="C18">
        <f t="shared" si="4"/>
        <v>-2.5641025641025641E-3</v>
      </c>
      <c r="D18">
        <f t="shared" si="1"/>
        <v>-2.4967948717948725E-3</v>
      </c>
      <c r="E18">
        <f t="shared" si="2"/>
        <v>-1.2189943910256411E-3</v>
      </c>
      <c r="F18">
        <f t="shared" si="3"/>
        <v>-2.3653846153846151E-3</v>
      </c>
      <c r="G18">
        <f t="shared" si="3"/>
        <v>-2.5641025641025619E-3</v>
      </c>
      <c r="P18">
        <f t="shared" si="0"/>
        <v>0</v>
      </c>
      <c r="Q18">
        <v>-1.2987187748784424E-3</v>
      </c>
      <c r="R18">
        <v>1.0227165384617538E-3</v>
      </c>
      <c r="S18">
        <v>-1.5608624363901867E-3</v>
      </c>
      <c r="T18">
        <v>3.1668792854460041E-3</v>
      </c>
      <c r="U18">
        <v>1.3061585222045646E-2</v>
      </c>
      <c r="V18">
        <v>-1.454512297687941E-2</v>
      </c>
      <c r="W18">
        <v>-2.6210603991846317E-3</v>
      </c>
      <c r="X18">
        <v>2.4545006334750616E-3</v>
      </c>
      <c r="Y18">
        <v>-1.7585897101577189E-3</v>
      </c>
      <c r="Z18">
        <v>4.9765857159951099E-4</v>
      </c>
      <c r="AA18">
        <v>-1.6844594943690944E-3</v>
      </c>
      <c r="AB18">
        <v>-1.2034819695433024E-3</v>
      </c>
      <c r="AC18">
        <v>-1.9908679163719624E-4</v>
      </c>
    </row>
    <row r="19" spans="1:29" x14ac:dyDescent="0.25">
      <c r="A19" s="3">
        <v>1.64</v>
      </c>
      <c r="B19">
        <v>0</v>
      </c>
      <c r="C19">
        <f t="shared" si="4"/>
        <v>0</v>
      </c>
      <c r="D19">
        <f t="shared" si="1"/>
        <v>-2.628205128205129E-3</v>
      </c>
      <c r="E19">
        <f t="shared" si="2"/>
        <v>-1.4816506410256411E-3</v>
      </c>
      <c r="F19">
        <f t="shared" si="3"/>
        <v>-2.562500000000001E-3</v>
      </c>
      <c r="G19">
        <f t="shared" si="3"/>
        <v>-1.9230769230769353E-3</v>
      </c>
      <c r="P19">
        <f t="shared" si="0"/>
        <v>0</v>
      </c>
      <c r="Q19">
        <v>-1.3387456694735303E-3</v>
      </c>
      <c r="R19">
        <v>8.8754648568871528E-4</v>
      </c>
      <c r="S19">
        <v>-3.9050628873256563E-4</v>
      </c>
      <c r="T19">
        <v>1.6829760145479723E-3</v>
      </c>
      <c r="U19">
        <v>1.3310140306170337E-2</v>
      </c>
      <c r="V19">
        <v>-1.4477105081932019E-2</v>
      </c>
      <c r="W19">
        <v>-2.65445730655069E-3</v>
      </c>
      <c r="X19">
        <v>2.1841303510561263E-3</v>
      </c>
      <c r="Y19">
        <v>-3.258234864981304E-4</v>
      </c>
      <c r="Z19">
        <v>3.2494721424503346E-4</v>
      </c>
      <c r="AA19">
        <v>-1.6849888522388052E-3</v>
      </c>
      <c r="AB19">
        <v>-5.1644670215691968E-6</v>
      </c>
      <c r="AC19">
        <v>1.4572796046010807E-3</v>
      </c>
    </row>
    <row r="20" spans="1:29" x14ac:dyDescent="0.25">
      <c r="A20" s="3">
        <v>1.7424999999999999</v>
      </c>
      <c r="B20">
        <v>0</v>
      </c>
      <c r="C20">
        <f t="shared" si="4"/>
        <v>0</v>
      </c>
      <c r="D20">
        <f t="shared" si="1"/>
        <v>-2.628205128205129E-3</v>
      </c>
      <c r="E20">
        <f t="shared" si="2"/>
        <v>-1.7510416666666668E-3</v>
      </c>
      <c r="F20">
        <f t="shared" si="3"/>
        <v>-2.6282051282051286E-3</v>
      </c>
      <c r="G20">
        <f t="shared" si="3"/>
        <v>-6.4102564102563528E-4</v>
      </c>
      <c r="P20">
        <f t="shared" si="0"/>
        <v>0</v>
      </c>
      <c r="Q20">
        <v>-1.3536298549767633E-3</v>
      </c>
      <c r="R20">
        <v>7.4956224006063777E-4</v>
      </c>
      <c r="S20">
        <v>-1.452115658851995E-4</v>
      </c>
      <c r="T20">
        <v>1.4952064622990552E-4</v>
      </c>
      <c r="U20">
        <v>1.3404055760035203E-2</v>
      </c>
      <c r="V20">
        <v>-1.4960540178712848E-2</v>
      </c>
      <c r="W20">
        <v>-2.6313221025096485E-3</v>
      </c>
      <c r="X20">
        <v>1.9132341563417839E-3</v>
      </c>
      <c r="Y20">
        <v>2.2570930771747831E-4</v>
      </c>
      <c r="Z20">
        <v>1.5551810979038235E-4</v>
      </c>
      <c r="AA20">
        <v>-1.6529668727283035E-3</v>
      </c>
      <c r="AB20">
        <v>3.1240955620001664E-4</v>
      </c>
      <c r="AC20">
        <v>1.9214539968430652E-3</v>
      </c>
    </row>
    <row r="21" spans="1:29" x14ac:dyDescent="0.25">
      <c r="A21" s="3">
        <v>1.845</v>
      </c>
      <c r="B21">
        <v>0</v>
      </c>
      <c r="C21">
        <f t="shared" si="4"/>
        <v>0</v>
      </c>
      <c r="D21">
        <f t="shared" si="1"/>
        <v>-2.628205128205129E-3</v>
      </c>
      <c r="E21">
        <f t="shared" si="2"/>
        <v>-2.0204326923076925E-3</v>
      </c>
      <c r="F21">
        <f t="shared" si="3"/>
        <v>-2.6282051282051286E-3</v>
      </c>
      <c r="G21">
        <f t="shared" si="3"/>
        <v>0</v>
      </c>
      <c r="P21">
        <f t="shared" si="0"/>
        <v>0</v>
      </c>
      <c r="Q21">
        <v>-1.3866181004141783E-3</v>
      </c>
      <c r="R21">
        <v>6.0912453234685199E-4</v>
      </c>
      <c r="S21">
        <v>-3.2183654085282963E-4</v>
      </c>
      <c r="T21">
        <v>-1.4367037533045918E-3</v>
      </c>
      <c r="U21">
        <v>1.3338087625797626E-2</v>
      </c>
      <c r="V21">
        <v>-1.5475359995458512E-2</v>
      </c>
      <c r="W21">
        <v>-2.5913564629790188E-3</v>
      </c>
      <c r="X21">
        <v>1.6455718798604898E-3</v>
      </c>
      <c r="Y21">
        <v>3.8990867834760704E-4</v>
      </c>
      <c r="Z21">
        <v>-1.1300594884387275E-5</v>
      </c>
      <c r="AA21">
        <v>-1.6274995578026306E-3</v>
      </c>
      <c r="AB21">
        <v>2.4846160903095545E-4</v>
      </c>
      <c r="AC21">
        <v>1.5134484139292519E-3</v>
      </c>
    </row>
    <row r="22" spans="1:29" x14ac:dyDescent="0.25">
      <c r="A22" s="3">
        <v>1.9474999999999998</v>
      </c>
      <c r="B22">
        <v>0</v>
      </c>
      <c r="C22">
        <f t="shared" si="4"/>
        <v>0</v>
      </c>
      <c r="D22">
        <f t="shared" si="1"/>
        <v>-2.628205128205129E-3</v>
      </c>
      <c r="E22">
        <f t="shared" si="2"/>
        <v>-2.2898237179487181E-3</v>
      </c>
      <c r="F22">
        <f t="shared" si="3"/>
        <v>-2.6282051282051286E-3</v>
      </c>
      <c r="G22">
        <f t="shared" si="3"/>
        <v>0</v>
      </c>
      <c r="P22">
        <f t="shared" si="0"/>
        <v>0</v>
      </c>
      <c r="Q22">
        <v>-1.427699453177773E-3</v>
      </c>
      <c r="R22">
        <v>4.6489075772526451E-4</v>
      </c>
      <c r="S22">
        <v>-4.0079368549848489E-4</v>
      </c>
      <c r="T22">
        <v>-3.0258479411900486E-3</v>
      </c>
      <c r="U22">
        <v>1.3109381851454776E-2</v>
      </c>
      <c r="V22">
        <v>-1.5503845735467871E-2</v>
      </c>
      <c r="W22">
        <v>-2.523588541598662E-3</v>
      </c>
      <c r="X22">
        <v>1.3834309483758836E-3</v>
      </c>
      <c r="Y22">
        <v>6.6115045249128608E-4</v>
      </c>
      <c r="Z22">
        <v>-1.7497054714025128E-4</v>
      </c>
      <c r="AA22">
        <v>-1.5967800220084293E-3</v>
      </c>
      <c r="AB22">
        <v>2.9970278823611066E-4</v>
      </c>
      <c r="AC22">
        <v>8.4007424513665577E-4</v>
      </c>
    </row>
    <row r="23" spans="1:29" x14ac:dyDescent="0.25">
      <c r="A23" s="3">
        <v>2.0499999999999998</v>
      </c>
      <c r="B23">
        <v>0</v>
      </c>
      <c r="C23">
        <f t="shared" si="4"/>
        <v>0</v>
      </c>
      <c r="D23">
        <f t="shared" si="1"/>
        <v>-2.628205128205129E-3</v>
      </c>
      <c r="E23">
        <f t="shared" si="2"/>
        <v>-2.5592147435897438E-3</v>
      </c>
      <c r="F23">
        <f t="shared" si="3"/>
        <v>-2.6282051282051286E-3</v>
      </c>
      <c r="G23">
        <f t="shared" si="3"/>
        <v>0</v>
      </c>
      <c r="P23">
        <f t="shared" si="0"/>
        <v>0</v>
      </c>
      <c r="Q23">
        <v>-1.473068724051893E-3</v>
      </c>
      <c r="R23">
        <v>3.1622638864224411E-4</v>
      </c>
      <c r="S23">
        <v>-4.4262703291824367E-4</v>
      </c>
      <c r="T23">
        <v>-4.5753891154698143E-3</v>
      </c>
      <c r="U23">
        <v>1.2719818452300958E-2</v>
      </c>
      <c r="V23">
        <v>-1.5117474871022106E-2</v>
      </c>
      <c r="W23">
        <v>-2.4257335990728567E-3</v>
      </c>
      <c r="X23">
        <v>1.1297781886664684E-3</v>
      </c>
      <c r="Y23">
        <v>9.5468236610541778E-4</v>
      </c>
      <c r="Z23">
        <v>-3.3460593079145918E-4</v>
      </c>
      <c r="AA23">
        <v>-1.5574183770849551E-3</v>
      </c>
      <c r="AB23">
        <v>3.8401604803389396E-4</v>
      </c>
      <c r="AC23">
        <v>3.151517052651051E-6</v>
      </c>
    </row>
    <row r="24" spans="1:29" x14ac:dyDescent="0.25">
      <c r="A24" s="3">
        <v>2.1524999999999999</v>
      </c>
      <c r="B24">
        <v>0</v>
      </c>
      <c r="C24">
        <f t="shared" si="4"/>
        <v>0</v>
      </c>
      <c r="D24">
        <f t="shared" si="1"/>
        <v>-2.628205128205129E-3</v>
      </c>
      <c r="E24">
        <f t="shared" si="2"/>
        <v>-2.8286057692307695E-3</v>
      </c>
      <c r="F24">
        <f t="shared" si="3"/>
        <v>-2.6282051282051286E-3</v>
      </c>
      <c r="G24">
        <f t="shared" si="3"/>
        <v>0</v>
      </c>
      <c r="P24">
        <f t="shared" si="0"/>
        <v>0</v>
      </c>
      <c r="Q24">
        <v>-1.5207731225381346E-3</v>
      </c>
      <c r="R24">
        <v>1.6279199400450519E-4</v>
      </c>
      <c r="S24">
        <v>-4.6540876571943019E-4</v>
      </c>
      <c r="T24">
        <v>-6.0466530659852484E-3</v>
      </c>
      <c r="U24">
        <v>1.2175438790501387E-2</v>
      </c>
      <c r="V24">
        <v>-1.4353794639174968E-2</v>
      </c>
      <c r="W24">
        <v>-2.2996585265195055E-3</v>
      </c>
      <c r="X24">
        <v>8.8760184222985987E-4</v>
      </c>
      <c r="Y24">
        <v>1.2300007078375722E-3</v>
      </c>
      <c r="Z24">
        <v>-4.8936998395710831E-4</v>
      </c>
      <c r="AA24">
        <v>-1.5098932016160891E-3</v>
      </c>
      <c r="AB24">
        <v>4.6366024847674229E-4</v>
      </c>
      <c r="AC24">
        <v>-8.236908364450459E-4</v>
      </c>
    </row>
    <row r="25" spans="1:29" x14ac:dyDescent="0.25">
      <c r="A25" s="3">
        <v>2.2549999999999999</v>
      </c>
      <c r="B25">
        <v>0</v>
      </c>
      <c r="C25">
        <f t="shared" si="4"/>
        <v>0</v>
      </c>
      <c r="D25">
        <f t="shared" si="1"/>
        <v>-2.628205128205129E-3</v>
      </c>
      <c r="E25">
        <f t="shared" si="2"/>
        <v>-3.0979967948717951E-3</v>
      </c>
      <c r="F25">
        <f t="shared" si="3"/>
        <v>-2.6282051282051286E-3</v>
      </c>
      <c r="G25">
        <f t="shared" si="3"/>
        <v>0</v>
      </c>
      <c r="P25">
        <f t="shared" si="0"/>
        <v>0</v>
      </c>
      <c r="Q25">
        <v>-1.5696074066448972E-3</v>
      </c>
      <c r="R25">
        <v>4.4099918838748169E-6</v>
      </c>
      <c r="S25">
        <v>-4.7643204006597684E-4</v>
      </c>
      <c r="T25">
        <v>-7.4045675230658371E-3</v>
      </c>
      <c r="U25">
        <v>1.1486063735312519E-2</v>
      </c>
      <c r="V25">
        <v>-1.3247945922737451E-2</v>
      </c>
      <c r="W25">
        <v>-2.1501169420176948E-3</v>
      </c>
      <c r="X25">
        <v>6.5955084946732836E-4</v>
      </c>
      <c r="Y25">
        <v>1.4589422878225431E-3</v>
      </c>
      <c r="Z25">
        <v>-6.3874432816797425E-4</v>
      </c>
      <c r="AA25">
        <v>-1.4573106752279604E-3</v>
      </c>
      <c r="AB25">
        <v>5.1300025744515742E-4</v>
      </c>
      <c r="AC25">
        <v>-1.462436325997078E-3</v>
      </c>
    </row>
    <row r="26" spans="1:29" x14ac:dyDescent="0.25">
      <c r="A26" s="3">
        <v>2.3574999999999999</v>
      </c>
      <c r="B26">
        <v>0</v>
      </c>
      <c r="C26">
        <f t="shared" si="4"/>
        <v>0</v>
      </c>
      <c r="D26">
        <f t="shared" si="1"/>
        <v>-2.628205128205129E-3</v>
      </c>
      <c r="E26">
        <f t="shared" si="2"/>
        <v>-3.3673878205128208E-3</v>
      </c>
      <c r="F26">
        <f t="shared" si="3"/>
        <v>-2.6282051282051286E-3</v>
      </c>
      <c r="G26">
        <f t="shared" si="3"/>
        <v>0</v>
      </c>
      <c r="P26">
        <f t="shared" si="0"/>
        <v>0</v>
      </c>
      <c r="Q26">
        <v>-1.6263144521437936E-3</v>
      </c>
      <c r="R26">
        <v>-1.5938100337904558E-4</v>
      </c>
      <c r="S26">
        <v>-5.532394682819156E-4</v>
      </c>
      <c r="T26">
        <v>-8.6256710903925508E-3</v>
      </c>
      <c r="U26">
        <v>1.0664514006372777E-2</v>
      </c>
      <c r="V26">
        <v>-1.1913205534894769E-2</v>
      </c>
      <c r="W26">
        <v>-1.9917943929592067E-3</v>
      </c>
      <c r="X26">
        <v>4.4727789354976212E-4</v>
      </c>
      <c r="Y26">
        <v>1.5446102347169575E-3</v>
      </c>
      <c r="Z26">
        <v>-7.8352607810249061E-4</v>
      </c>
      <c r="AA26">
        <v>-1.4125048774099157E-3</v>
      </c>
      <c r="AB26">
        <v>4.3712973481019199E-4</v>
      </c>
      <c r="AC26">
        <v>-1.8482104308203756E-3</v>
      </c>
    </row>
    <row r="27" spans="1:29" x14ac:dyDescent="0.25">
      <c r="A27" s="3">
        <v>2.46</v>
      </c>
      <c r="B27">
        <v>0</v>
      </c>
      <c r="C27">
        <f t="shared" si="4"/>
        <v>0</v>
      </c>
      <c r="D27">
        <f t="shared" si="1"/>
        <v>-2.628205128205129E-3</v>
      </c>
      <c r="E27">
        <f t="shared" si="2"/>
        <v>-3.6367788461538464E-3</v>
      </c>
      <c r="F27">
        <f t="shared" si="3"/>
        <v>-2.6282051282051286E-3</v>
      </c>
      <c r="G27">
        <f t="shared" si="3"/>
        <v>0</v>
      </c>
      <c r="P27">
        <f t="shared" si="0"/>
        <v>0</v>
      </c>
      <c r="Q27">
        <v>-1.6494355646297751E-3</v>
      </c>
      <c r="R27">
        <v>-3.2726319173869095E-4</v>
      </c>
      <c r="S27">
        <v>-2.2557182913152728E-4</v>
      </c>
      <c r="T27">
        <v>-9.6426901575376589E-3</v>
      </c>
      <c r="U27">
        <v>9.7282604924163549E-3</v>
      </c>
      <c r="V27">
        <v>-9.9221372404400803E-3</v>
      </c>
      <c r="W27">
        <v>-1.7929898795141538E-3</v>
      </c>
      <c r="X27">
        <v>2.5330769958550241E-4</v>
      </c>
      <c r="Y27">
        <v>1.9395562287322233E-3</v>
      </c>
      <c r="Z27">
        <v>-9.2106048919336271E-4</v>
      </c>
      <c r="AA27">
        <v>-1.3417991325938741E-3</v>
      </c>
      <c r="AB27">
        <v>6.8981214454674777E-4</v>
      </c>
      <c r="AC27">
        <v>-1.4360008325582973E-3</v>
      </c>
    </row>
    <row r="28" spans="1:29" x14ac:dyDescent="0.25">
      <c r="A28" s="3">
        <v>2.5625</v>
      </c>
      <c r="B28">
        <v>0</v>
      </c>
      <c r="C28">
        <f t="shared" si="4"/>
        <v>0</v>
      </c>
      <c r="D28">
        <f t="shared" si="1"/>
        <v>-2.628205128205129E-3</v>
      </c>
      <c r="E28">
        <f t="shared" si="2"/>
        <v>-3.9061698717948721E-3</v>
      </c>
      <c r="F28">
        <f t="shared" si="3"/>
        <v>-2.6282051282051286E-3</v>
      </c>
      <c r="G28">
        <f t="shared" si="3"/>
        <v>0</v>
      </c>
      <c r="P28">
        <f t="shared" si="0"/>
        <v>0.01</v>
      </c>
      <c r="Q28">
        <v>-1.5444532974389345E-3</v>
      </c>
      <c r="R28">
        <v>-4.9094999591971233E-4</v>
      </c>
      <c r="S28">
        <v>1.02421724088625E-3</v>
      </c>
      <c r="T28">
        <v>-1.0339405979891166E-2</v>
      </c>
      <c r="U28">
        <v>8.704178065373127E-3</v>
      </c>
      <c r="V28">
        <v>-6.7972275351561662E-3</v>
      </c>
      <c r="W28">
        <v>-1.4690295548552945E-3</v>
      </c>
      <c r="X28">
        <v>8.6129203574068195E-5</v>
      </c>
      <c r="Y28">
        <v>3.1605885332571648E-3</v>
      </c>
      <c r="Z28">
        <v>-1.039774959903147E-3</v>
      </c>
      <c r="AA28">
        <v>-1.1581899581442374E-3</v>
      </c>
      <c r="AB28">
        <v>1.7913090190208466E-3</v>
      </c>
      <c r="AC28">
        <v>1.3547872916119054E-4</v>
      </c>
    </row>
    <row r="29" spans="1:29" x14ac:dyDescent="0.25">
      <c r="A29" s="3">
        <v>2.665</v>
      </c>
      <c r="B29">
        <v>0.1</v>
      </c>
      <c r="C29">
        <f t="shared" si="4"/>
        <v>2.5641025641025641E-3</v>
      </c>
      <c r="D29">
        <f t="shared" si="1"/>
        <v>-2.4967948717948725E-3</v>
      </c>
      <c r="E29">
        <f t="shared" si="2"/>
        <v>-4.1688261217948724E-3</v>
      </c>
      <c r="F29">
        <f t="shared" si="3"/>
        <v>-2.5625000000000031E-3</v>
      </c>
      <c r="G29">
        <f t="shared" si="3"/>
        <v>6.4102564102561403E-4</v>
      </c>
      <c r="P29">
        <f t="shared" si="0"/>
        <v>0.01</v>
      </c>
      <c r="Q29">
        <v>-1.2923932597016686E-3</v>
      </c>
      <c r="R29">
        <v>-6.3633838197316823E-4</v>
      </c>
      <c r="S29">
        <v>2.4591223193879603E-3</v>
      </c>
      <c r="T29">
        <v>-1.0678084931785634E-2</v>
      </c>
      <c r="U29">
        <v>7.6270316561496913E-3</v>
      </c>
      <c r="V29">
        <v>-3.3041848965313955E-3</v>
      </c>
      <c r="W29">
        <v>-1.0077691411032614E-3</v>
      </c>
      <c r="X29">
        <v>-4.0806729593807788E-5</v>
      </c>
      <c r="Y29">
        <v>4.5001015975808106E-3</v>
      </c>
      <c r="Z29">
        <v>-1.1265241616716069E-3</v>
      </c>
      <c r="AA29">
        <v>-8.4633367578985279E-4</v>
      </c>
      <c r="AB29">
        <v>3.0425003156525324E-3</v>
      </c>
      <c r="AC29">
        <v>1.6603630803779818E-3</v>
      </c>
    </row>
    <row r="30" spans="1:29" x14ac:dyDescent="0.25">
      <c r="A30" s="3">
        <v>2.7674999999999996</v>
      </c>
      <c r="B30">
        <v>0.1</v>
      </c>
      <c r="C30">
        <f t="shared" si="4"/>
        <v>2.5641025641025641E-3</v>
      </c>
      <c r="D30">
        <f t="shared" si="1"/>
        <v>-2.2339743589743595E-3</v>
      </c>
      <c r="E30">
        <f t="shared" si="2"/>
        <v>-4.4112780448717958E-3</v>
      </c>
      <c r="F30">
        <f t="shared" si="3"/>
        <v>-2.3653846153846182E-3</v>
      </c>
      <c r="G30">
        <f t="shared" si="3"/>
        <v>1.9230769230769269E-3</v>
      </c>
      <c r="P30">
        <f t="shared" si="0"/>
        <v>0.01</v>
      </c>
      <c r="Q30">
        <v>-9.9229986066508334E-4</v>
      </c>
      <c r="R30">
        <v>-7.5342890439196431E-4</v>
      </c>
      <c r="S30">
        <v>2.9277404784057094E-3</v>
      </c>
      <c r="T30">
        <v>-1.0742084962020115E-2</v>
      </c>
      <c r="U30">
        <v>6.5292479490921471E-3</v>
      </c>
      <c r="V30">
        <v>-6.2439053887298937E-4</v>
      </c>
      <c r="W30">
        <v>-5.1135762970660017E-4</v>
      </c>
      <c r="X30">
        <v>-1.1866197659781319E-4</v>
      </c>
      <c r="Y30">
        <v>4.8430391355771827E-3</v>
      </c>
      <c r="Z30">
        <v>-1.1782132665585079E-3</v>
      </c>
      <c r="AA30">
        <v>-5.0428395011610711E-4</v>
      </c>
      <c r="AB30">
        <v>3.337070494378007E-3</v>
      </c>
      <c r="AC30">
        <v>1.6034822673295103E-3</v>
      </c>
    </row>
    <row r="31" spans="1:29" x14ac:dyDescent="0.25">
      <c r="A31" s="3">
        <v>2.8699999999999997</v>
      </c>
      <c r="B31">
        <v>0.1</v>
      </c>
      <c r="C31">
        <f t="shared" si="4"/>
        <v>2.5641025641025641E-3</v>
      </c>
      <c r="D31">
        <f t="shared" si="1"/>
        <v>-1.9711538461538464E-3</v>
      </c>
      <c r="E31">
        <f t="shared" si="2"/>
        <v>-4.6267908653846159E-3</v>
      </c>
      <c r="F31">
        <f t="shared" si="3"/>
        <v>-2.1025641025640995E-3</v>
      </c>
      <c r="G31">
        <f t="shared" si="3"/>
        <v>2.5641025641026213E-3</v>
      </c>
      <c r="P31">
        <f t="shared" si="0"/>
        <v>0.01</v>
      </c>
      <c r="Q31">
        <v>-7.1185668987601718E-4</v>
      </c>
      <c r="R31">
        <v>-8.4076692760719565E-4</v>
      </c>
      <c r="S31">
        <v>2.7360309345274749E-3</v>
      </c>
      <c r="T31">
        <v>-1.0588510139179601E-2</v>
      </c>
      <c r="U31">
        <v>5.4360549501556617E-3</v>
      </c>
      <c r="V31">
        <v>1.4982909545416055E-3</v>
      </c>
      <c r="W31">
        <v>-4.9580686793950253E-5</v>
      </c>
      <c r="X31">
        <v>-1.474100653184664E-4</v>
      </c>
      <c r="Y31">
        <v>4.5051409064648775E-3</v>
      </c>
      <c r="Z31">
        <v>-1.1984586267129137E-3</v>
      </c>
      <c r="AA31">
        <v>-1.9751570882347086E-4</v>
      </c>
      <c r="AB31">
        <v>2.9928608906598661E-3</v>
      </c>
      <c r="AC31">
        <v>4.469056918212028E-4</v>
      </c>
    </row>
    <row r="32" spans="1:29" x14ac:dyDescent="0.25">
      <c r="A32" s="3">
        <v>2.9724999999999997</v>
      </c>
      <c r="B32">
        <v>0.1</v>
      </c>
      <c r="C32">
        <f t="shared" si="4"/>
        <v>2.5641025641025641E-3</v>
      </c>
      <c r="D32">
        <f t="shared" si="1"/>
        <v>-1.7083333333333336E-3</v>
      </c>
      <c r="E32">
        <f t="shared" si="2"/>
        <v>-4.8153645833333338E-3</v>
      </c>
      <c r="F32">
        <f t="shared" si="3"/>
        <v>-1.8397435897435891E-3</v>
      </c>
      <c r="G32">
        <f t="shared" si="3"/>
        <v>2.5641025641025411E-3</v>
      </c>
      <c r="P32">
        <f t="shared" si="0"/>
        <v>0.01</v>
      </c>
      <c r="Q32">
        <v>-4.1812507659339052E-4</v>
      </c>
      <c r="R32">
        <v>-8.9867849313875279E-4</v>
      </c>
      <c r="S32">
        <v>2.865674275928065E-3</v>
      </c>
      <c r="T32">
        <v>-1.0180333584292109E-2</v>
      </c>
      <c r="U32">
        <v>4.371651709327737E-3</v>
      </c>
      <c r="V32">
        <v>3.9822102915852836E-3</v>
      </c>
      <c r="W32">
        <v>4.0756504436969355E-4</v>
      </c>
      <c r="X32">
        <v>-1.2906336699270956E-4</v>
      </c>
      <c r="Y32">
        <v>4.4599583528160376E-3</v>
      </c>
      <c r="Z32">
        <v>-1.1873869888598765E-3</v>
      </c>
      <c r="AA32">
        <v>1.080159790540213E-4</v>
      </c>
      <c r="AB32">
        <v>2.9807969549023629E-3</v>
      </c>
      <c r="AC32">
        <v>-2.6839051496898859E-4</v>
      </c>
    </row>
    <row r="33" spans="1:29" x14ac:dyDescent="0.25">
      <c r="A33" s="3">
        <v>3.0749999999999997</v>
      </c>
      <c r="B33">
        <v>0.1</v>
      </c>
      <c r="C33">
        <f t="shared" si="4"/>
        <v>2.5641025641025641E-3</v>
      </c>
      <c r="D33">
        <f t="shared" si="1"/>
        <v>-1.4455128205128208E-3</v>
      </c>
      <c r="E33">
        <f t="shared" si="2"/>
        <v>-4.9769991987179494E-3</v>
      </c>
      <c r="F33">
        <f t="shared" si="3"/>
        <v>-1.5769230769230788E-3</v>
      </c>
      <c r="G33">
        <f t="shared" si="3"/>
        <v>2.5641025641025389E-3</v>
      </c>
      <c r="P33">
        <f t="shared" si="0"/>
        <v>0.01</v>
      </c>
      <c r="Q33">
        <v>-9.7240639660651227E-5</v>
      </c>
      <c r="R33">
        <v>-9.2509098609677243E-4</v>
      </c>
      <c r="S33">
        <v>3.1305798725145299E-3</v>
      </c>
      <c r="T33">
        <v>-9.5056403558182335E-3</v>
      </c>
      <c r="U33">
        <v>3.3627455448970818E-3</v>
      </c>
      <c r="V33">
        <v>6.5823729607207395E-3</v>
      </c>
      <c r="W33">
        <v>8.712252030472524E-4</v>
      </c>
      <c r="X33">
        <v>-6.3525366812591084E-5</v>
      </c>
      <c r="Y33">
        <v>4.5235137431956967E-3</v>
      </c>
      <c r="Z33">
        <v>-1.1435832252711549E-3</v>
      </c>
      <c r="AA33">
        <v>4.2735379110947882E-4</v>
      </c>
      <c r="AB33">
        <v>3.115490849321537E-3</v>
      </c>
      <c r="AC33">
        <v>-3.3041131417997372E-4</v>
      </c>
    </row>
    <row r="34" spans="1:29" x14ac:dyDescent="0.25">
      <c r="A34" s="3">
        <v>3.1774999999999998</v>
      </c>
      <c r="B34">
        <v>0.1</v>
      </c>
      <c r="C34">
        <f t="shared" si="4"/>
        <v>2.5641025641025641E-3</v>
      </c>
      <c r="D34">
        <f t="shared" si="1"/>
        <v>-1.182692307692308E-3</v>
      </c>
      <c r="E34">
        <f t="shared" si="2"/>
        <v>-5.1116947115384618E-3</v>
      </c>
      <c r="F34">
        <f t="shared" si="3"/>
        <v>-1.31410256410256E-3</v>
      </c>
      <c r="G34">
        <f t="shared" si="3"/>
        <v>2.5641025641026235E-3</v>
      </c>
      <c r="P34">
        <f t="shared" si="0"/>
        <v>0.01</v>
      </c>
      <c r="Q34">
        <v>2.0885155397962793E-4</v>
      </c>
      <c r="R34">
        <v>-9.1937092673792487E-4</v>
      </c>
      <c r="S34">
        <v>2.9862653038076016E-3</v>
      </c>
      <c r="T34">
        <v>-8.6139837660117232E-3</v>
      </c>
      <c r="U34">
        <v>2.4341148086532965E-3</v>
      </c>
      <c r="V34">
        <v>8.6990886810391251E-3</v>
      </c>
      <c r="W34">
        <v>1.2976110466668771E-3</v>
      </c>
      <c r="X34">
        <v>4.7627490985258049E-5</v>
      </c>
      <c r="Y34">
        <v>4.1598618889719489E-3</v>
      </c>
      <c r="Z34">
        <v>-1.0697314939490433E-3</v>
      </c>
      <c r="AA34">
        <v>7.205046958254789E-4</v>
      </c>
      <c r="AB34">
        <v>2.8600088264975621E-3</v>
      </c>
      <c r="AC34">
        <v>-1.9743988699498291E-4</v>
      </c>
    </row>
    <row r="35" spans="1:29" x14ac:dyDescent="0.25">
      <c r="A35" s="3">
        <v>3.28</v>
      </c>
      <c r="B35">
        <v>0.1</v>
      </c>
      <c r="C35">
        <f t="shared" si="4"/>
        <v>2.5641025641025641E-3</v>
      </c>
      <c r="D35">
        <f t="shared" si="1"/>
        <v>-9.1987179487179518E-4</v>
      </c>
      <c r="E35">
        <f t="shared" si="2"/>
        <v>-5.2194511217948719E-3</v>
      </c>
      <c r="F35">
        <f t="shared" si="3"/>
        <v>-1.0512820512820497E-3</v>
      </c>
      <c r="G35">
        <f t="shared" si="3"/>
        <v>2.5641025641025389E-3</v>
      </c>
      <c r="P35">
        <f t="shared" si="0"/>
        <v>0.01</v>
      </c>
      <c r="Q35">
        <v>5.0718713980950868E-4</v>
      </c>
      <c r="R35">
        <v>-8.8267394368123162E-4</v>
      </c>
      <c r="S35">
        <v>2.9105910812671294E-3</v>
      </c>
      <c r="T35">
        <v>-7.5119149868483077E-3</v>
      </c>
      <c r="U35">
        <v>1.6076624975692199E-3</v>
      </c>
      <c r="V35">
        <v>1.0751890528423567E-2</v>
      </c>
      <c r="W35">
        <v>1.6919936936421846E-3</v>
      </c>
      <c r="X35">
        <v>2.0084473392609746E-4</v>
      </c>
      <c r="Y35">
        <v>3.8476355802469029E-3</v>
      </c>
      <c r="Z35">
        <v>-9.6762345927444023E-4</v>
      </c>
      <c r="AA35">
        <v>9.9617594804490817E-4</v>
      </c>
      <c r="AB35">
        <v>2.6894756314090663E-3</v>
      </c>
      <c r="AC35">
        <v>4.9247461051529795E-4</v>
      </c>
    </row>
    <row r="36" spans="1:29" x14ac:dyDescent="0.25">
      <c r="A36" s="3">
        <v>3.3824999999999998</v>
      </c>
      <c r="B36">
        <v>0.1</v>
      </c>
      <c r="C36">
        <f t="shared" si="4"/>
        <v>2.5641025641025641E-3</v>
      </c>
      <c r="D36">
        <f t="shared" si="1"/>
        <v>-6.5705128205128236E-4</v>
      </c>
      <c r="E36">
        <f t="shared" si="2"/>
        <v>-5.3002684294871797E-3</v>
      </c>
      <c r="F36">
        <f t="shared" si="3"/>
        <v>-7.8846153846153942E-4</v>
      </c>
      <c r="G36">
        <f t="shared" si="3"/>
        <v>2.5641025641025398E-3</v>
      </c>
      <c r="P36">
        <f t="shared" si="0"/>
        <v>0.01</v>
      </c>
      <c r="Q36">
        <v>8.3406397610561822E-4</v>
      </c>
      <c r="R36">
        <v>-8.1393482399058138E-4</v>
      </c>
      <c r="S36">
        <v>3.1890423053278984E-3</v>
      </c>
      <c r="T36">
        <v>-6.1821250481917155E-3</v>
      </c>
      <c r="U36">
        <v>9.0584294577341869E-4</v>
      </c>
      <c r="V36">
        <v>1.2973560377137485E-2</v>
      </c>
      <c r="W36">
        <v>2.0894665319615207E-3</v>
      </c>
      <c r="X36">
        <v>3.9464457048828735E-4</v>
      </c>
      <c r="Y36">
        <v>3.8777837884813281E-3</v>
      </c>
      <c r="Z36">
        <v>-8.3513631964157167E-4</v>
      </c>
      <c r="AA36">
        <v>1.292557459832864E-3</v>
      </c>
      <c r="AB36">
        <v>2.89152694427274E-3</v>
      </c>
      <c r="AC36">
        <v>1.6407670331015051E-3</v>
      </c>
    </row>
    <row r="37" spans="1:29" x14ac:dyDescent="0.25">
      <c r="A37" s="3">
        <v>3.4849999999999999</v>
      </c>
      <c r="B37">
        <v>0.1</v>
      </c>
      <c r="C37">
        <f t="shared" si="4"/>
        <v>2.5641025641025641E-3</v>
      </c>
      <c r="D37">
        <f t="shared" si="1"/>
        <v>-3.9423076923076955E-4</v>
      </c>
      <c r="E37">
        <f t="shared" si="2"/>
        <v>-5.3541466346153851E-3</v>
      </c>
      <c r="F37">
        <f t="shared" si="3"/>
        <v>-5.256410256410291E-4</v>
      </c>
      <c r="G37">
        <f t="shared" si="3"/>
        <v>2.5641025641025398E-3</v>
      </c>
      <c r="P37">
        <f t="shared" si="0"/>
        <v>0.01</v>
      </c>
      <c r="Q37">
        <v>1.1309476252559015E-3</v>
      </c>
      <c r="R37">
        <v>-7.1322797942080345E-4</v>
      </c>
      <c r="S37">
        <v>2.8964258453686178E-3</v>
      </c>
      <c r="T37">
        <v>-4.70646125387909E-3</v>
      </c>
      <c r="U37">
        <v>3.4780289779228998E-4</v>
      </c>
      <c r="V37">
        <v>1.4396719944513421E-2</v>
      </c>
      <c r="W37">
        <v>2.4319493786912438E-3</v>
      </c>
      <c r="X37">
        <v>6.263671359092415E-4</v>
      </c>
      <c r="Y37">
        <v>3.341296065655835E-3</v>
      </c>
      <c r="Z37">
        <v>-6.7580119881868977E-4</v>
      </c>
      <c r="AA37">
        <v>1.5544889836378722E-3</v>
      </c>
      <c r="AB37">
        <v>2.5554295005366661E-3</v>
      </c>
      <c r="AC37">
        <v>1.772371627782482E-3</v>
      </c>
    </row>
    <row r="38" spans="1:29" x14ac:dyDescent="0.25">
      <c r="A38" s="3">
        <v>3.5874999999999999</v>
      </c>
      <c r="B38">
        <v>0.1</v>
      </c>
      <c r="C38">
        <f t="shared" si="4"/>
        <v>2.5641025641025641E-3</v>
      </c>
      <c r="D38">
        <f t="shared" si="1"/>
        <v>-1.3141025641025673E-4</v>
      </c>
      <c r="E38">
        <f t="shared" si="2"/>
        <v>-5.3810857371794875E-3</v>
      </c>
      <c r="F38">
        <f t="shared" si="3"/>
        <v>-2.6282051282051032E-4</v>
      </c>
      <c r="G38">
        <f t="shared" si="3"/>
        <v>2.5641025641026222E-3</v>
      </c>
      <c r="P38">
        <f t="shared" si="0"/>
        <v>0</v>
      </c>
      <c r="Q38">
        <v>1.2958596768117151E-3</v>
      </c>
      <c r="R38">
        <v>-5.8885410518983816E-4</v>
      </c>
      <c r="S38">
        <v>1.6088980639591569E-3</v>
      </c>
      <c r="T38">
        <v>-3.214929354576429E-3</v>
      </c>
      <c r="U38">
        <v>-5.8168370891055325E-5</v>
      </c>
      <c r="V38">
        <v>1.455153072490401E-2</v>
      </c>
      <c r="W38">
        <v>2.6179442571418591E-3</v>
      </c>
      <c r="X38">
        <v>8.8517418474568801E-4</v>
      </c>
      <c r="Y38">
        <v>1.8145841800060029E-3</v>
      </c>
      <c r="Z38">
        <v>-5.033125768857267E-4</v>
      </c>
      <c r="AA38">
        <v>1.6828158237362253E-3</v>
      </c>
      <c r="AB38">
        <v>1.2519691716912497E-3</v>
      </c>
      <c r="AC38">
        <v>2.6195473340211921E-4</v>
      </c>
    </row>
    <row r="39" spans="1:29" x14ac:dyDescent="0.25">
      <c r="A39" s="3">
        <v>3.69</v>
      </c>
      <c r="B39">
        <v>0</v>
      </c>
      <c r="C39">
        <f t="shared" si="4"/>
        <v>0</v>
      </c>
      <c r="D39">
        <f t="shared" si="1"/>
        <v>-3.2526065174565133E-19</v>
      </c>
      <c r="E39">
        <f t="shared" si="2"/>
        <v>-5.3878205128205132E-3</v>
      </c>
      <c r="F39">
        <f t="shared" si="3"/>
        <v>-6.5705128205129694E-5</v>
      </c>
      <c r="G39">
        <f t="shared" si="3"/>
        <v>1.9230769230768844E-3</v>
      </c>
      <c r="P39">
        <f t="shared" si="0"/>
        <v>0</v>
      </c>
      <c r="Q39">
        <v>1.3383148027304374E-3</v>
      </c>
      <c r="R39">
        <v>-4.5385266311330285E-4</v>
      </c>
      <c r="S39">
        <v>4.1419635042655938E-4</v>
      </c>
      <c r="T39">
        <v>-1.7316825057199165E-3</v>
      </c>
      <c r="U39">
        <v>-3.1168222873124301E-4</v>
      </c>
      <c r="V39">
        <v>1.4470700964453782E-2</v>
      </c>
      <c r="W39">
        <v>2.6547098625622199E-3</v>
      </c>
      <c r="X39">
        <v>1.1553977083805221E-3</v>
      </c>
      <c r="Y39">
        <v>3.5868883336937347E-4</v>
      </c>
      <c r="Z39">
        <v>-3.3050478632267366E-4</v>
      </c>
      <c r="AA39">
        <v>1.6859296640297859E-3</v>
      </c>
      <c r="AB39">
        <v>3.0378929693273615E-5</v>
      </c>
      <c r="AC39">
        <v>-1.4199062438724971E-3</v>
      </c>
    </row>
    <row r="40" spans="1:29" x14ac:dyDescent="0.25">
      <c r="A40" s="3">
        <v>3.7925</v>
      </c>
      <c r="B40">
        <v>0</v>
      </c>
      <c r="C40">
        <f t="shared" si="4"/>
        <v>0</v>
      </c>
      <c r="D40">
        <f t="shared" si="1"/>
        <v>-3.2526065174565133E-19</v>
      </c>
      <c r="E40">
        <f t="shared" si="2"/>
        <v>-5.3878205128205132E-3</v>
      </c>
      <c r="F40">
        <f t="shared" si="3"/>
        <v>0</v>
      </c>
      <c r="G40">
        <f t="shared" si="3"/>
        <v>6.4102564102565555E-4</v>
      </c>
      <c r="P40">
        <f t="shared" si="0"/>
        <v>0</v>
      </c>
      <c r="Q40">
        <v>1.3528727960952366E-3</v>
      </c>
      <c r="R40">
        <v>-3.1592929867348704E-4</v>
      </c>
      <c r="S40">
        <v>1.4202920355901627E-4</v>
      </c>
      <c r="T40">
        <v>-2.0035276031833625E-4</v>
      </c>
      <c r="U40">
        <v>-4.1069903611570347E-4</v>
      </c>
      <c r="V40">
        <v>1.4939802394161759E-2</v>
      </c>
      <c r="W40">
        <v>2.6323357955806196E-3</v>
      </c>
      <c r="X40">
        <v>1.4263587983603426E-3</v>
      </c>
      <c r="Y40">
        <v>-2.1828358030829569E-4</v>
      </c>
      <c r="Z40">
        <v>-1.6098025411775288E-4</v>
      </c>
      <c r="AA40">
        <v>1.6538978751699589E-3</v>
      </c>
      <c r="AB40">
        <v>-3.125052571690432E-4</v>
      </c>
      <c r="AC40">
        <v>-1.9246053547607716E-3</v>
      </c>
    </row>
    <row r="41" spans="1:29" x14ac:dyDescent="0.25">
      <c r="A41" s="3">
        <v>3.8949999999999996</v>
      </c>
      <c r="B41">
        <v>0</v>
      </c>
      <c r="C41">
        <f t="shared" si="4"/>
        <v>0</v>
      </c>
      <c r="D41">
        <f t="shared" si="1"/>
        <v>-3.2526065174565133E-19</v>
      </c>
      <c r="E41">
        <f t="shared" si="2"/>
        <v>-5.3878205128205132E-3</v>
      </c>
      <c r="F41">
        <f t="shared" si="3"/>
        <v>0</v>
      </c>
      <c r="G41">
        <f t="shared" si="3"/>
        <v>0</v>
      </c>
      <c r="P41">
        <f t="shared" si="0"/>
        <v>0</v>
      </c>
      <c r="Q41">
        <v>1.3853496042866818E-3</v>
      </c>
      <c r="R41">
        <v>-1.7559540065391373E-4</v>
      </c>
      <c r="S41">
        <v>3.1684690918483145E-4</v>
      </c>
      <c r="T41">
        <v>1.3848642576105125E-3</v>
      </c>
      <c r="U41">
        <v>-3.4999282187947944E-4</v>
      </c>
      <c r="V41">
        <v>1.5465531882232672E-2</v>
      </c>
      <c r="W41">
        <v>2.5930227280109019E-3</v>
      </c>
      <c r="X41">
        <v>1.6941584226944082E-3</v>
      </c>
      <c r="Y41">
        <v>-3.8354212263139159E-4</v>
      </c>
      <c r="Z41">
        <v>5.9241451095240269E-6</v>
      </c>
      <c r="AA41">
        <v>1.6283356022173357E-3</v>
      </c>
      <c r="AB41">
        <v>-2.4938802880608004E-4</v>
      </c>
      <c r="AC41">
        <v>-1.5324481821068446E-3</v>
      </c>
    </row>
    <row r="42" spans="1:29" x14ac:dyDescent="0.25">
      <c r="A42" s="3">
        <v>3.9974999999999996</v>
      </c>
      <c r="B42">
        <v>0</v>
      </c>
      <c r="C42">
        <f t="shared" si="4"/>
        <v>0</v>
      </c>
      <c r="D42">
        <f t="shared" si="1"/>
        <v>-3.2526065174565133E-19</v>
      </c>
      <c r="E42">
        <f t="shared" si="2"/>
        <v>-5.3878205128205132E-3</v>
      </c>
      <c r="F42">
        <f t="shared" si="3"/>
        <v>0</v>
      </c>
      <c r="G42">
        <f t="shared" si="3"/>
        <v>0</v>
      </c>
      <c r="Q42">
        <v>1.4263117950510467E-3</v>
      </c>
      <c r="R42">
        <v>-3.149775393785514E-5</v>
      </c>
      <c r="S42">
        <v>3.9963112940843791E-4</v>
      </c>
      <c r="T42">
        <v>2.9746736819378588E-3</v>
      </c>
      <c r="U42">
        <v>-1.2656650247762542E-4</v>
      </c>
      <c r="V42">
        <v>1.5510335847096062E-2</v>
      </c>
      <c r="W42">
        <v>2.5262899985213942E-3</v>
      </c>
      <c r="X42">
        <v>1.9565231999291886E-3</v>
      </c>
      <c r="Y42">
        <v>-6.5105101940983185E-4</v>
      </c>
      <c r="Z42">
        <v>1.6971245546240011E-4</v>
      </c>
      <c r="AA42">
        <v>1.5979347351500106E-3</v>
      </c>
      <c r="AB42">
        <v>-2.965938250470746E-4</v>
      </c>
      <c r="AC42">
        <v>-8.6465130473254131E-4</v>
      </c>
    </row>
    <row r="43" spans="1:29" x14ac:dyDescent="0.25">
      <c r="A43" s="3">
        <v>4.0999999999999996</v>
      </c>
      <c r="B43">
        <v>0</v>
      </c>
      <c r="C43">
        <f t="shared" si="4"/>
        <v>0</v>
      </c>
      <c r="D43">
        <f t="shared" si="1"/>
        <v>-3.2526065174565133E-19</v>
      </c>
      <c r="E43">
        <f t="shared" si="2"/>
        <v>-5.3878205128205132E-3</v>
      </c>
      <c r="F43">
        <f t="shared" si="3"/>
        <v>0</v>
      </c>
      <c r="G43">
        <f t="shared" si="3"/>
        <v>0</v>
      </c>
    </row>
    <row r="44" spans="1:29" x14ac:dyDescent="0.25">
      <c r="B44">
        <v>0</v>
      </c>
      <c r="C44">
        <f t="shared" si="4"/>
        <v>0</v>
      </c>
      <c r="D44">
        <f t="shared" si="1"/>
        <v>-3.2526065174565133E-19</v>
      </c>
      <c r="E44">
        <f t="shared" si="2"/>
        <v>-5.3878205128205132E-3</v>
      </c>
      <c r="F44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55</vt:i4>
      </vt:variant>
    </vt:vector>
  </HeadingPairs>
  <TitlesOfParts>
    <vt:vector size="58" baseType="lpstr">
      <vt:lpstr>Лист1</vt:lpstr>
      <vt:lpstr>Лист2</vt:lpstr>
      <vt:lpstr>Лист3</vt:lpstr>
      <vt:lpstr>a</vt:lpstr>
      <vt:lpstr>A1_</vt:lpstr>
      <vt:lpstr>A11_</vt:lpstr>
      <vt:lpstr>A3_</vt:lpstr>
      <vt:lpstr>A5_</vt:lpstr>
      <vt:lpstr>A7_</vt:lpstr>
      <vt:lpstr>A9_</vt:lpstr>
      <vt:lpstr>AA1_</vt:lpstr>
      <vt:lpstr>AA3_</vt:lpstr>
      <vt:lpstr>AA5_</vt:lpstr>
      <vt:lpstr>AA7_</vt:lpstr>
      <vt:lpstr>AA9_</vt:lpstr>
      <vt:lpstr>d</vt:lpstr>
      <vt:lpstr>FI1_</vt:lpstr>
      <vt:lpstr>OM1_</vt:lpstr>
      <vt:lpstr>OM11_</vt:lpstr>
      <vt:lpstr>OM3_</vt:lpstr>
      <vt:lpstr>OM5_</vt:lpstr>
      <vt:lpstr>OM7_</vt:lpstr>
      <vt:lpstr>OM9_</vt:lpstr>
      <vt:lpstr>ω0</vt:lpstr>
      <vt:lpstr>ωв</vt:lpstr>
      <vt:lpstr>вых1</vt:lpstr>
      <vt:lpstr>вых11</vt:lpstr>
      <vt:lpstr>вых13</vt:lpstr>
      <vt:lpstr>вых15</vt:lpstr>
      <vt:lpstr>вых17</vt:lpstr>
      <vt:lpstr>вых19</vt:lpstr>
      <vt:lpstr>вых2</vt:lpstr>
      <vt:lpstr>вых3</vt:lpstr>
      <vt:lpstr>вых5</vt:lpstr>
      <vt:lpstr>вых7</vt:lpstr>
      <vt:lpstr>вых9</vt:lpstr>
      <vt:lpstr>ИИ1</vt:lpstr>
      <vt:lpstr>КК1</vt:lpstr>
      <vt:lpstr>ом1</vt:lpstr>
      <vt:lpstr>ом11</vt:lpstr>
      <vt:lpstr>ом13</vt:lpstr>
      <vt:lpstr>ом15</vt:lpstr>
      <vt:lpstr>ом17</vt:lpstr>
      <vt:lpstr>ом19</vt:lpstr>
      <vt:lpstr>ом3</vt:lpstr>
      <vt:lpstr>ом5</vt:lpstr>
      <vt:lpstr>ом7</vt:lpstr>
      <vt:lpstr>ом9</vt:lpstr>
      <vt:lpstr>фи1</vt:lpstr>
      <vt:lpstr>фи11</vt:lpstr>
      <vt:lpstr>фи13</vt:lpstr>
      <vt:lpstr>фи15</vt:lpstr>
      <vt:lpstr>фи17</vt:lpstr>
      <vt:lpstr>фи19</vt:lpstr>
      <vt:lpstr>фи3</vt:lpstr>
      <vt:lpstr>фи5</vt:lpstr>
      <vt:lpstr>фи7</vt:lpstr>
      <vt:lpstr>фи9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y_larionov</dc:creator>
  <cp:lastModifiedBy>User</cp:lastModifiedBy>
  <dcterms:created xsi:type="dcterms:W3CDTF">2021-06-04T10:44:11Z</dcterms:created>
  <dcterms:modified xsi:type="dcterms:W3CDTF">2023-02-22T11:36:39Z</dcterms:modified>
</cp:coreProperties>
</file>