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ischotte\Desktop\regression\"/>
    </mc:Choice>
  </mc:AlternateContent>
  <xr:revisionPtr revIDLastSave="0" documentId="8_{6ADE2951-EF58-4F30-B31C-5F8CACA48E6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abelle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9" i="1" l="1"/>
  <c r="G39" i="1"/>
  <c r="G17" i="1"/>
  <c r="G5" i="1"/>
  <c r="G6" i="1"/>
  <c r="G7" i="1"/>
  <c r="G8" i="1"/>
  <c r="G9" i="1"/>
  <c r="G10" i="1"/>
  <c r="G11" i="1"/>
  <c r="G12" i="1"/>
  <c r="G13" i="1"/>
  <c r="G14" i="1"/>
  <c r="G15" i="1"/>
  <c r="G16" i="1"/>
  <c r="G4" i="1"/>
  <c r="F4" i="1"/>
  <c r="H6" i="1"/>
  <c r="H7" i="1"/>
  <c r="H8" i="1"/>
  <c r="H9" i="1"/>
  <c r="H10" i="1"/>
  <c r="H11" i="1"/>
  <c r="H12" i="1"/>
  <c r="H13" i="1"/>
  <c r="H14" i="1"/>
  <c r="H15" i="1"/>
  <c r="H16" i="1"/>
  <c r="H5" i="1"/>
  <c r="H4" i="1"/>
  <c r="D30" i="1"/>
  <c r="C30" i="1"/>
  <c r="B30" i="1"/>
  <c r="N29" i="1"/>
  <c r="D29" i="1"/>
  <c r="C29" i="1"/>
  <c r="B29" i="1"/>
  <c r="N28" i="1"/>
  <c r="D28" i="1"/>
  <c r="C28" i="1"/>
  <c r="B28" i="1"/>
  <c r="H28" i="1" s="1" a="1"/>
  <c r="N27" i="1"/>
  <c r="D24" i="1"/>
  <c r="C24" i="1"/>
  <c r="B24" i="1"/>
  <c r="N23" i="1"/>
  <c r="D23" i="1"/>
  <c r="C23" i="1"/>
  <c r="B23" i="1"/>
  <c r="N22" i="1"/>
  <c r="D22" i="1"/>
  <c r="C22" i="1"/>
  <c r="B22" i="1"/>
  <c r="N21" i="1"/>
  <c r="E18" i="1"/>
  <c r="D18" i="1"/>
  <c r="C18" i="1"/>
  <c r="B18" i="1"/>
  <c r="E17" i="1"/>
  <c r="D17" i="1"/>
  <c r="K14" i="1" s="1"/>
  <c r="C17" i="1"/>
  <c r="J12" i="1" s="1"/>
  <c r="B17" i="1"/>
  <c r="I13" i="1" s="1"/>
  <c r="L16" i="1"/>
  <c r="K15" i="1"/>
  <c r="L14" i="1"/>
  <c r="K13" i="1"/>
  <c r="L12" i="1"/>
  <c r="K11" i="1"/>
  <c r="L10" i="1"/>
  <c r="K9" i="1"/>
  <c r="L8" i="1"/>
  <c r="K7" i="1"/>
  <c r="L6" i="1"/>
  <c r="K5" i="1"/>
  <c r="L4" i="1"/>
  <c r="J4" i="1"/>
  <c r="I14" i="1" l="1"/>
  <c r="H17" i="1"/>
  <c r="I9" i="1"/>
  <c r="J13" i="1"/>
  <c r="I5" i="1"/>
  <c r="J8" i="1"/>
  <c r="J16" i="1"/>
  <c r="K16" i="1"/>
  <c r="J30" i="1"/>
  <c r="I29" i="1"/>
  <c r="I30" i="1"/>
  <c r="H29" i="1"/>
  <c r="H28" i="1"/>
  <c r="H30" i="1"/>
  <c r="J28" i="1"/>
  <c r="J29" i="1"/>
  <c r="I28" i="1"/>
  <c r="J6" i="1"/>
  <c r="I7" i="1"/>
  <c r="J10" i="1"/>
  <c r="I11" i="1"/>
  <c r="J14" i="1"/>
  <c r="I15" i="1"/>
  <c r="I4" i="1"/>
  <c r="L5" i="1"/>
  <c r="K6" i="1"/>
  <c r="J7" i="1"/>
  <c r="I8" i="1"/>
  <c r="L9" i="1"/>
  <c r="K10" i="1"/>
  <c r="J11" i="1"/>
  <c r="I12" i="1"/>
  <c r="L13" i="1"/>
  <c r="J15" i="1"/>
  <c r="I16" i="1"/>
  <c r="K4" i="1"/>
  <c r="J5" i="1"/>
  <c r="I6" i="1"/>
  <c r="L7" i="1"/>
  <c r="K8" i="1"/>
  <c r="J9" i="1"/>
  <c r="I10" i="1"/>
  <c r="L11" i="1"/>
  <c r="K12" i="1"/>
  <c r="L15" i="1"/>
  <c r="B34" i="1" l="1" a="1"/>
  <c r="B34" i="1" l="1"/>
  <c r="F35" i="1" s="1"/>
  <c r="B36" i="1"/>
  <c r="F37" i="1" s="1"/>
  <c r="B35" i="1"/>
  <c r="F36" i="1" s="1"/>
  <c r="F34" i="1" l="1"/>
  <c r="F11" i="1"/>
  <c r="F7" i="1"/>
  <c r="F10" i="1"/>
  <c r="F13" i="1"/>
  <c r="F9" i="1"/>
  <c r="F5" i="1"/>
  <c r="F16" i="1"/>
  <c r="F12" i="1"/>
  <c r="F8" i="1"/>
  <c r="F14" i="1"/>
  <c r="F6" i="1"/>
  <c r="F15" i="1" l="1"/>
  <c r="F17" i="1" s="1"/>
  <c r="F39" i="1"/>
</calcChain>
</file>

<file path=xl/sharedStrings.xml><?xml version="1.0" encoding="utf-8"?>
<sst xmlns="http://schemas.openxmlformats.org/spreadsheetml/2006/main" count="55" uniqueCount="34">
  <si>
    <t>x</t>
  </si>
  <si>
    <t>x²</t>
  </si>
  <si>
    <t>x³</t>
  </si>
  <si>
    <t>y</t>
  </si>
  <si>
    <t>z(x)</t>
  </si>
  <si>
    <t>z(x²)</t>
  </si>
  <si>
    <t>z(x³)</t>
  </si>
  <si>
    <t>z(y)</t>
  </si>
  <si>
    <t>MW</t>
  </si>
  <si>
    <t>SD</t>
  </si>
  <si>
    <t>Kovarianzmatrix der Prädiktoren</t>
  </si>
  <si>
    <t>Vektor der Kriteriumskovarianz</t>
  </si>
  <si>
    <t>r_xy</t>
  </si>
  <si>
    <t>r_x²y</t>
  </si>
  <si>
    <t>r_x³y</t>
  </si>
  <si>
    <t>Korrelationsmatrix der Prädiktoren:</t>
  </si>
  <si>
    <t>inverse Korrelationsmatrix der Prädiktoren:</t>
  </si>
  <si>
    <t>Vektor der Kriteriumskorrelation</t>
  </si>
  <si>
    <t>beta-Gewichte</t>
  </si>
  <si>
    <t>b-Gewichte</t>
  </si>
  <si>
    <t>beta1</t>
  </si>
  <si>
    <t>b0</t>
  </si>
  <si>
    <t>beta2</t>
  </si>
  <si>
    <t>b1</t>
  </si>
  <si>
    <t>beta3</t>
  </si>
  <si>
    <t>b2</t>
  </si>
  <si>
    <t>b3</t>
  </si>
  <si>
    <t>R²</t>
  </si>
  <si>
    <t>grad: 3</t>
  </si>
  <si>
    <t>grad: 1</t>
  </si>
  <si>
    <t>y3</t>
  </si>
  <si>
    <t>y1</t>
  </si>
  <si>
    <t>y2</t>
  </si>
  <si>
    <t>grad: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</si>
</sst>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/>
    </xf>
    <xf numFmtId="0" fontId="0" fillId="2" borderId="1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164" fontId="0" fillId="0" borderId="2" xfId="0" applyNumberFormat="1" applyBorder="1" applyAlignment="1" applyProtection="1">
      <alignment horizontal="center" vertical="center"/>
    </xf>
    <xf numFmtId="164" fontId="0" fillId="0" borderId="3" xfId="0" applyNumberFormat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164" fontId="0" fillId="0" borderId="5" xfId="0" applyNumberFormat="1" applyBorder="1" applyAlignment="1" applyProtection="1">
      <alignment horizontal="center" vertical="center"/>
    </xf>
    <xf numFmtId="164" fontId="0" fillId="0" borderId="0" xfId="0" applyNumberForma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164" fontId="0" fillId="0" borderId="7" xfId="0" applyNumberFormat="1" applyBorder="1" applyAlignment="1" applyProtection="1">
      <alignment horizontal="center" vertical="center"/>
    </xf>
    <xf numFmtId="164" fontId="0" fillId="0" borderId="8" xfId="0" applyNumberFormat="1" applyBorder="1" applyAlignment="1" applyProtection="1">
      <alignment horizontal="center" vertical="center"/>
    </xf>
    <xf numFmtId="164" fontId="0" fillId="0" borderId="9" xfId="0" applyNumberFormat="1" applyBorder="1" applyAlignment="1" applyProtection="1">
      <alignment horizontal="center" vertical="center"/>
    </xf>
    <xf numFmtId="0" fontId="0" fillId="2" borderId="1" xfId="0" applyFont="1" applyFill="1" applyBorder="1" applyAlignment="1" applyProtection="1"/>
    <xf numFmtId="164" fontId="0" fillId="0" borderId="2" xfId="0" applyNumberFormat="1" applyBorder="1" applyAlignment="1" applyProtection="1"/>
    <xf numFmtId="164" fontId="0" fillId="0" borderId="3" xfId="0" applyNumberFormat="1" applyBorder="1" applyAlignment="1" applyProtection="1"/>
    <xf numFmtId="164" fontId="0" fillId="0" borderId="4" xfId="0" applyNumberFormat="1" applyBorder="1" applyAlignment="1" applyProtection="1"/>
    <xf numFmtId="164" fontId="0" fillId="0" borderId="7" xfId="0" applyNumberFormat="1" applyBorder="1" applyAlignment="1" applyProtection="1"/>
    <xf numFmtId="164" fontId="0" fillId="0" borderId="8" xfId="0" applyNumberFormat="1" applyBorder="1" applyAlignment="1" applyProtection="1"/>
    <xf numFmtId="164" fontId="0" fillId="0" borderId="9" xfId="0" applyNumberFormat="1" applyBorder="1" applyAlignment="1" applyProtection="1"/>
    <xf numFmtId="0" fontId="0" fillId="0" borderId="0" xfId="0" applyFont="1" applyAlignment="1" applyProtection="1">
      <alignment horizontal="left" vertical="center"/>
    </xf>
    <xf numFmtId="0" fontId="0" fillId="2" borderId="10" xfId="0" applyFont="1" applyFill="1" applyBorder="1" applyAlignment="1" applyProtection="1">
      <alignment horizontal="center" vertical="center"/>
    </xf>
    <xf numFmtId="0" fontId="0" fillId="2" borderId="11" xfId="0" applyFont="1" applyFill="1" applyBorder="1" applyAlignment="1" applyProtection="1">
      <alignment horizontal="center" vertical="center"/>
    </xf>
    <xf numFmtId="0" fontId="0" fillId="2" borderId="12" xfId="0" applyFont="1" applyFill="1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3" xfId="0" applyBorder="1" applyAlignment="1" applyProtection="1"/>
    <xf numFmtId="0" fontId="0" fillId="0" borderId="4" xfId="0" applyBorder="1" applyAlignment="1" applyProtection="1"/>
    <xf numFmtId="0" fontId="0" fillId="2" borderId="13" xfId="0" applyFont="1" applyFill="1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5" xfId="0" applyBorder="1" applyAlignment="1" applyProtection="1"/>
    <xf numFmtId="0" fontId="0" fillId="2" borderId="14" xfId="0" applyFont="1" applyFill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7" xfId="0" applyBorder="1" applyAlignment="1" applyProtection="1"/>
    <xf numFmtId="0" fontId="0" fillId="2" borderId="15" xfId="0" applyFont="1" applyFill="1" applyBorder="1" applyAlignment="1" applyProtection="1">
      <alignment horizontal="center" vertical="center"/>
    </xf>
    <xf numFmtId="0" fontId="0" fillId="0" borderId="13" xfId="0" applyBorder="1" applyAlignment="1" applyProtection="1"/>
    <xf numFmtId="0" fontId="0" fillId="0" borderId="14" xfId="0" applyBorder="1" applyAlignment="1" applyProtection="1"/>
    <xf numFmtId="2" fontId="0" fillId="0" borderId="0" xfId="0" applyNumberFormat="1" applyAlignment="1" applyProtection="1">
      <alignment horizontal="center" vertical="center"/>
    </xf>
    <xf numFmtId="0" fontId="0" fillId="0" borderId="15" xfId="0" applyBorder="1" applyAlignment="1" applyProtection="1"/>
    <xf numFmtId="0" fontId="0" fillId="3" borderId="1" xfId="0" applyFont="1" applyFill="1" applyBorder="1" applyAlignment="1" applyProtection="1">
      <alignment horizontal="left" vertical="center"/>
    </xf>
    <xf numFmtId="0" fontId="0" fillId="3" borderId="1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0" fillId="4" borderId="1" xfId="0" applyFont="1" applyFill="1" applyBorder="1" applyAlignment="1" applyProtection="1">
      <alignment horizontal="left" vertical="center"/>
    </xf>
    <xf numFmtId="0" fontId="0" fillId="5" borderId="1" xfId="0" applyFill="1" applyBorder="1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Tabelle1!$E$3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xVal>
            <c:numRef>
              <c:f>Tabelle1!$B$4:$B$16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1</c:v>
                </c:pt>
                <c:pt idx="11">
                  <c:v>10</c:v>
                </c:pt>
                <c:pt idx="12">
                  <c:v>8</c:v>
                </c:pt>
              </c:numCache>
            </c:numRef>
          </c:xVal>
          <c:yVal>
            <c:numRef>
              <c:f>Tabelle1!$E$4:$E$16</c:f>
              <c:numCache>
                <c:formatCode>General</c:formatCode>
                <c:ptCount val="13"/>
                <c:pt idx="0">
                  <c:v>14</c:v>
                </c:pt>
                <c:pt idx="1">
                  <c:v>8</c:v>
                </c:pt>
                <c:pt idx="2">
                  <c:v>30</c:v>
                </c:pt>
                <c:pt idx="3">
                  <c:v>48</c:v>
                </c:pt>
                <c:pt idx="4">
                  <c:v>49</c:v>
                </c:pt>
                <c:pt idx="5">
                  <c:v>24</c:v>
                </c:pt>
                <c:pt idx="6">
                  <c:v>81</c:v>
                </c:pt>
                <c:pt idx="7">
                  <c:v>45</c:v>
                </c:pt>
                <c:pt idx="8">
                  <c:v>83</c:v>
                </c:pt>
                <c:pt idx="9">
                  <c:v>99</c:v>
                </c:pt>
                <c:pt idx="10">
                  <c:v>8</c:v>
                </c:pt>
                <c:pt idx="11">
                  <c:v>35</c:v>
                </c:pt>
                <c:pt idx="1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0-4247-8D81-CFF142B64A96}"/>
            </c:ext>
          </c:extLst>
        </c:ser>
        <c:ser>
          <c:idx val="1"/>
          <c:order val="1"/>
          <c:tx>
            <c:strRef>
              <c:f>Tabelle1!$F$3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Tabelle1!$B$4:$B$16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1</c:v>
                </c:pt>
                <c:pt idx="11">
                  <c:v>10</c:v>
                </c:pt>
                <c:pt idx="12">
                  <c:v>8</c:v>
                </c:pt>
              </c:numCache>
            </c:numRef>
          </c:xVal>
          <c:yVal>
            <c:numRef>
              <c:f>Tabelle1!$F$4:$F$16</c:f>
              <c:numCache>
                <c:formatCode>General</c:formatCode>
                <c:ptCount val="13"/>
                <c:pt idx="0">
                  <c:v>9.7876720699120767</c:v>
                </c:pt>
                <c:pt idx="1">
                  <c:v>10.677976598081131</c:v>
                </c:pt>
                <c:pt idx="2">
                  <c:v>37.863198489371754</c:v>
                </c:pt>
                <c:pt idx="3">
                  <c:v>37.863198489371754</c:v>
                </c:pt>
                <c:pt idx="4">
                  <c:v>59.042623269502563</c:v>
                </c:pt>
                <c:pt idx="5">
                  <c:v>20.147147061591934</c:v>
                </c:pt>
                <c:pt idx="6">
                  <c:v>79.792218318235427</c:v>
                </c:pt>
                <c:pt idx="7">
                  <c:v>40.830639659717122</c:v>
                </c:pt>
                <c:pt idx="8">
                  <c:v>80.628239524208368</c:v>
                </c:pt>
                <c:pt idx="9">
                  <c:v>96.218780551821425</c:v>
                </c:pt>
                <c:pt idx="10">
                  <c:v>9.7876720699120767</c:v>
                </c:pt>
                <c:pt idx="11">
                  <c:v>40.830639659717122</c:v>
                </c:pt>
                <c:pt idx="12">
                  <c:v>100.52999423855681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0-4247-8D81-CFF142B64A96}"/>
            </c:ext>
          </c:extLst>
        </c:ser>
        <c:ser>
          <c:idx val="2"/>
          <c:order val="2"/>
          <c:tx>
            <c:strRef>
              <c:f>Tabelle1!$G$3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Tabelle1!$B$4:$B$16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1</c:v>
                </c:pt>
                <c:pt idx="11">
                  <c:v>10</c:v>
                </c:pt>
                <c:pt idx="12">
                  <c:v>8</c:v>
                </c:pt>
              </c:numCache>
            </c:numRef>
          </c:xVal>
          <c:yVal>
            <c:numRef>
              <c:f>Tabelle1!$G$4:$G$16</c:f>
              <c:numCache>
                <c:formatCode>General</c:formatCode>
                <c:ptCount val="13"/>
                <c:pt idx="0">
                  <c:v>12.375</c:v>
                </c:pt>
                <c:pt idx="1">
                  <c:v>-14.019</c:v>
                </c:pt>
                <c:pt idx="2">
                  <c:v>52.191000000000003</c:v>
                </c:pt>
                <c:pt idx="3">
                  <c:v>52.191000000000003</c:v>
                </c:pt>
                <c:pt idx="4">
                  <c:v>65.613</c:v>
                </c:pt>
                <c:pt idx="5">
                  <c:v>34.445000000000007</c:v>
                </c:pt>
                <c:pt idx="6">
                  <c:v>74.710999999999999</c:v>
                </c:pt>
                <c:pt idx="7">
                  <c:v>55.341000000000008</c:v>
                </c:pt>
                <c:pt idx="8">
                  <c:v>67.863000000000028</c:v>
                </c:pt>
                <c:pt idx="9">
                  <c:v>79.485000000000014</c:v>
                </c:pt>
                <c:pt idx="10">
                  <c:v>12.375</c:v>
                </c:pt>
                <c:pt idx="11">
                  <c:v>55.341000000000008</c:v>
                </c:pt>
                <c:pt idx="12">
                  <c:v>76.061000000000007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D0-4247-8D81-CFF142B64A96}"/>
            </c:ext>
          </c:extLst>
        </c:ser>
        <c:ser>
          <c:idx val="3"/>
          <c:order val="3"/>
          <c:tx>
            <c:strRef>
              <c:f>Tabelle1!$H$3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Tabelle1!$B$4:$B$16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1</c:v>
                </c:pt>
                <c:pt idx="11">
                  <c:v>10</c:v>
                </c:pt>
                <c:pt idx="12">
                  <c:v>8</c:v>
                </c:pt>
              </c:numCache>
            </c:numRef>
          </c:xVal>
          <c:yVal>
            <c:numRef>
              <c:f>Tabelle1!$H$4:$H$16</c:f>
              <c:numCache>
                <c:formatCode>General</c:formatCode>
                <c:ptCount val="13"/>
                <c:pt idx="0">
                  <c:v>26.183</c:v>
                </c:pt>
                <c:pt idx="1">
                  <c:v>20.395</c:v>
                </c:pt>
                <c:pt idx="2">
                  <c:v>37.759</c:v>
                </c:pt>
                <c:pt idx="3">
                  <c:v>37.759</c:v>
                </c:pt>
                <c:pt idx="4">
                  <c:v>43.546999999999997</c:v>
                </c:pt>
                <c:pt idx="5">
                  <c:v>31.971</c:v>
                </c:pt>
                <c:pt idx="6">
                  <c:v>49.335000000000001</c:v>
                </c:pt>
                <c:pt idx="7">
                  <c:v>78.275000000000006</c:v>
                </c:pt>
                <c:pt idx="8">
                  <c:v>72.486999999999995</c:v>
                </c:pt>
                <c:pt idx="9">
                  <c:v>55.123000000000005</c:v>
                </c:pt>
                <c:pt idx="10">
                  <c:v>26.183</c:v>
                </c:pt>
                <c:pt idx="11">
                  <c:v>78.275000000000006</c:v>
                </c:pt>
                <c:pt idx="12">
                  <c:v>66.698999999999998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D0-4247-8D81-CFF142B64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137656"/>
        <c:axId val="308138968"/>
      </c:scatterChart>
      <c:valAx>
        <c:axId val="308137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8138968"/>
        <c:crosses val="autoZero"/>
        <c:crossBetween val="midCat"/>
      </c:valAx>
      <c:valAx>
        <c:axId val="30813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8137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2</xdr:row>
      <xdr:rowOff>0</xdr:rowOff>
    </xdr:from>
    <xdr:to>
      <xdr:col>23</xdr:col>
      <xdr:colOff>419099</xdr:colOff>
      <xdr:row>25</xdr:row>
      <xdr:rowOff>19049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1D429D5-A495-4649-81CF-FA11EDE6E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9"/>
  <sheetViews>
    <sheetView tabSelected="1" zoomScaleNormal="100" workbookViewId="0">
      <selection activeCell="H22" sqref="H22"/>
    </sheetView>
  </sheetViews>
  <sheetFormatPr baseColWidth="10" defaultColWidth="9.140625" defaultRowHeight="15" x14ac:dyDescent="0.25"/>
  <cols>
    <col min="1" max="2" width="9.42578125" style="1" customWidth="1"/>
    <col min="3" max="4" width="9.42578125" style="2" customWidth="1"/>
    <col min="5" max="5" width="11.85546875" style="2" customWidth="1"/>
    <col min="6" max="28" width="9.42578125" style="2" customWidth="1"/>
    <col min="29" max="29" width="9.42578125" style="1" customWidth="1"/>
  </cols>
  <sheetData>
    <row r="3" spans="1:30" x14ac:dyDescent="0.25">
      <c r="B3" s="3" t="s">
        <v>0</v>
      </c>
      <c r="C3" s="4" t="s">
        <v>1</v>
      </c>
      <c r="D3" s="4" t="s">
        <v>2</v>
      </c>
      <c r="E3" s="4" t="s">
        <v>3</v>
      </c>
      <c r="F3" s="53" t="s">
        <v>30</v>
      </c>
      <c r="G3" s="53" t="s">
        <v>32</v>
      </c>
      <c r="H3" s="53" t="s">
        <v>31</v>
      </c>
      <c r="I3" s="4" t="s">
        <v>4</v>
      </c>
      <c r="J3" s="4" t="s">
        <v>5</v>
      </c>
      <c r="K3" s="4" t="s">
        <v>6</v>
      </c>
      <c r="L3" s="4" t="s">
        <v>7</v>
      </c>
      <c r="AC3" s="2"/>
      <c r="AD3" s="1"/>
    </row>
    <row r="4" spans="1:30" x14ac:dyDescent="0.25">
      <c r="A4" s="1">
        <v>0</v>
      </c>
      <c r="B4" s="5">
        <v>1</v>
      </c>
      <c r="C4" s="6">
        <v>1</v>
      </c>
      <c r="D4" s="6">
        <v>1</v>
      </c>
      <c r="E4" s="7">
        <v>14</v>
      </c>
      <c r="F4" s="11">
        <f>$F$34+B4*$F$35+C4*$F$36+D4*$F$37</f>
        <v>9.7876720699120767</v>
      </c>
      <c r="G4" s="34">
        <f>$G$34+B4*$G$35+C4*$G$36</f>
        <v>12.375</v>
      </c>
      <c r="H4" s="13">
        <f>$H$34+B4*$H$35</f>
        <v>26.183</v>
      </c>
      <c r="I4" s="8">
        <f t="shared" ref="I4:I16" si="0">(B4-$B$17)/$B$18</f>
        <v>-1.1084951577888607</v>
      </c>
      <c r="J4" s="9">
        <f t="shared" ref="J4:J16" si="1">(C4-$C$17)/$C$18</f>
        <v>-0.90234577239469482</v>
      </c>
      <c r="K4" s="9">
        <f t="shared" ref="K4:K16" si="2">(D4-$D$17)/$D$18</f>
        <v>-0.7636862155026839</v>
      </c>
      <c r="L4" s="10">
        <f t="shared" ref="L4:L16" si="3">(E4-$E$17)/$E$18</f>
        <v>-1.0729482827545374</v>
      </c>
      <c r="AC4" s="2"/>
      <c r="AD4" s="1"/>
    </row>
    <row r="5" spans="1:30" x14ac:dyDescent="0.25">
      <c r="A5" s="1">
        <v>1</v>
      </c>
      <c r="B5" s="11">
        <v>0</v>
      </c>
      <c r="C5" s="12">
        <v>0</v>
      </c>
      <c r="D5" s="12">
        <v>0</v>
      </c>
      <c r="E5" s="13">
        <v>8</v>
      </c>
      <c r="F5" s="11">
        <f t="shared" ref="F5:F16" si="4">$F$34+B5*$F$35+C5*$F$36+D5*$F$37</f>
        <v>10.677976598081131</v>
      </c>
      <c r="G5" s="39">
        <f t="shared" ref="G5:G16" si="5">$G$34+B5*$G$35+C5*$G$36</f>
        <v>-14.019</v>
      </c>
      <c r="H5" s="13">
        <f>$H$34+B5*$H$35</f>
        <v>20.395</v>
      </c>
      <c r="I5" s="14">
        <f t="shared" si="0"/>
        <v>-1.402585709855293</v>
      </c>
      <c r="J5" s="15">
        <f t="shared" si="1"/>
        <v>-0.92943698496081728</v>
      </c>
      <c r="K5" s="15">
        <f t="shared" si="2"/>
        <v>-0.7663716146916304</v>
      </c>
      <c r="L5" s="16">
        <f t="shared" si="3"/>
        <v>-1.2622920973582794</v>
      </c>
      <c r="AC5" s="2"/>
      <c r="AD5" s="1"/>
    </row>
    <row r="6" spans="1:30" x14ac:dyDescent="0.25">
      <c r="A6" s="1">
        <v>2</v>
      </c>
      <c r="B6" s="11">
        <v>3</v>
      </c>
      <c r="C6" s="12">
        <v>9</v>
      </c>
      <c r="D6" s="12">
        <v>27</v>
      </c>
      <c r="E6" s="13">
        <v>30</v>
      </c>
      <c r="F6" s="11">
        <f t="shared" si="4"/>
        <v>37.863198489371754</v>
      </c>
      <c r="G6" s="39">
        <f t="shared" si="5"/>
        <v>52.191000000000003</v>
      </c>
      <c r="H6" s="13">
        <f>$H$34+B6*$H$35</f>
        <v>37.759</v>
      </c>
      <c r="I6" s="14">
        <f t="shared" si="0"/>
        <v>-0.52031405365599581</v>
      </c>
      <c r="J6" s="15">
        <f t="shared" si="1"/>
        <v>-0.68561607186571505</v>
      </c>
      <c r="K6" s="15">
        <f t="shared" si="2"/>
        <v>-0.69386583659007717</v>
      </c>
      <c r="L6" s="16">
        <f t="shared" si="3"/>
        <v>-0.56803144381122572</v>
      </c>
      <c r="AC6" s="2"/>
      <c r="AD6" s="1"/>
    </row>
    <row r="7" spans="1:30" x14ac:dyDescent="0.25">
      <c r="A7" s="1">
        <v>3</v>
      </c>
      <c r="B7" s="11">
        <v>3</v>
      </c>
      <c r="C7" s="12">
        <v>9</v>
      </c>
      <c r="D7" s="12">
        <v>27</v>
      </c>
      <c r="E7" s="13">
        <v>48</v>
      </c>
      <c r="F7" s="11">
        <f t="shared" si="4"/>
        <v>37.863198489371754</v>
      </c>
      <c r="G7" s="39">
        <f t="shared" si="5"/>
        <v>52.191000000000003</v>
      </c>
      <c r="H7" s="13">
        <f>$H$34+B7*$H$35</f>
        <v>37.759</v>
      </c>
      <c r="I7" s="14">
        <f t="shared" si="0"/>
        <v>-0.52031405365599581</v>
      </c>
      <c r="J7" s="15">
        <f t="shared" si="1"/>
        <v>-0.68561607186571505</v>
      </c>
      <c r="K7" s="15">
        <f t="shared" si="2"/>
        <v>-0.69386583659007717</v>
      </c>
      <c r="L7" s="16">
        <f t="shared" si="3"/>
        <v>0</v>
      </c>
      <c r="AC7" s="2"/>
      <c r="AD7" s="1"/>
    </row>
    <row r="8" spans="1:30" x14ac:dyDescent="0.25">
      <c r="A8" s="1">
        <v>4</v>
      </c>
      <c r="B8" s="11">
        <v>4</v>
      </c>
      <c r="C8" s="12">
        <v>16</v>
      </c>
      <c r="D8" s="12">
        <v>64</v>
      </c>
      <c r="E8" s="13">
        <v>49</v>
      </c>
      <c r="F8" s="11">
        <f t="shared" si="4"/>
        <v>59.042623269502563</v>
      </c>
      <c r="G8" s="39">
        <f t="shared" si="5"/>
        <v>65.613</v>
      </c>
      <c r="H8" s="13">
        <f>$H$34+B8*$H$35</f>
        <v>43.546999999999997</v>
      </c>
      <c r="I8" s="14">
        <f t="shared" si="0"/>
        <v>-0.22622350158956336</v>
      </c>
      <c r="J8" s="15">
        <f t="shared" si="1"/>
        <v>-0.49597758390285768</v>
      </c>
      <c r="K8" s="15">
        <f t="shared" si="2"/>
        <v>-0.59450606659905991</v>
      </c>
      <c r="L8" s="16">
        <f t="shared" si="3"/>
        <v>3.1557302433956984E-2</v>
      </c>
      <c r="AC8" s="2"/>
      <c r="AD8" s="1"/>
    </row>
    <row r="9" spans="1:30" x14ac:dyDescent="0.25">
      <c r="A9" s="1">
        <v>5</v>
      </c>
      <c r="B9" s="11">
        <v>2</v>
      </c>
      <c r="C9" s="12">
        <v>4</v>
      </c>
      <c r="D9" s="12">
        <v>8</v>
      </c>
      <c r="E9" s="13">
        <v>24</v>
      </c>
      <c r="F9" s="11">
        <f t="shared" si="4"/>
        <v>20.147147061591934</v>
      </c>
      <c r="G9" s="39">
        <f t="shared" si="5"/>
        <v>34.445000000000007</v>
      </c>
      <c r="H9" s="13">
        <f>$H$34+B9*$H$35</f>
        <v>31.971</v>
      </c>
      <c r="I9" s="14">
        <f t="shared" si="0"/>
        <v>-0.81440460572242823</v>
      </c>
      <c r="J9" s="15">
        <f t="shared" si="1"/>
        <v>-0.82107213469632734</v>
      </c>
      <c r="K9" s="15">
        <f t="shared" si="2"/>
        <v>-0.74488842118005905</v>
      </c>
      <c r="L9" s="16">
        <f t="shared" si="3"/>
        <v>-0.75737525841496756</v>
      </c>
      <c r="AC9" s="2"/>
      <c r="AD9" s="1"/>
    </row>
    <row r="10" spans="1:30" x14ac:dyDescent="0.25">
      <c r="A10" s="1">
        <v>6</v>
      </c>
      <c r="B10" s="11">
        <v>5</v>
      </c>
      <c r="C10" s="12">
        <v>25</v>
      </c>
      <c r="D10" s="12">
        <v>125</v>
      </c>
      <c r="E10" s="13">
        <v>81</v>
      </c>
      <c r="F10" s="11">
        <f t="shared" si="4"/>
        <v>79.792218318235427</v>
      </c>
      <c r="G10" s="39">
        <f t="shared" si="5"/>
        <v>74.710999999999999</v>
      </c>
      <c r="H10" s="13">
        <f>$H$34+B10*$H$35</f>
        <v>49.335000000000001</v>
      </c>
      <c r="I10" s="14">
        <f t="shared" si="0"/>
        <v>6.7867050476869042E-2</v>
      </c>
      <c r="J10" s="15">
        <f t="shared" si="1"/>
        <v>-0.25215667080775533</v>
      </c>
      <c r="K10" s="15">
        <f t="shared" si="2"/>
        <v>-0.4306967160733286</v>
      </c>
      <c r="L10" s="16">
        <f t="shared" si="3"/>
        <v>1.0413909803205805</v>
      </c>
      <c r="AC10" s="2"/>
      <c r="AD10" s="1"/>
    </row>
    <row r="11" spans="1:30" x14ac:dyDescent="0.25">
      <c r="A11" s="1">
        <v>7</v>
      </c>
      <c r="B11" s="11">
        <v>10</v>
      </c>
      <c r="C11" s="12">
        <v>100</v>
      </c>
      <c r="D11" s="12">
        <v>1000</v>
      </c>
      <c r="E11" s="13">
        <v>45</v>
      </c>
      <c r="F11" s="11">
        <f t="shared" si="4"/>
        <v>40.830639659717122</v>
      </c>
      <c r="G11" s="39">
        <f t="shared" si="5"/>
        <v>55.341000000000008</v>
      </c>
      <c r="H11" s="13">
        <f>$H$34+B11*$H$35</f>
        <v>78.275000000000006</v>
      </c>
      <c r="I11" s="14">
        <f t="shared" si="0"/>
        <v>1.538319810809031</v>
      </c>
      <c r="J11" s="15">
        <f t="shared" si="1"/>
        <v>1.7796842716514305</v>
      </c>
      <c r="K11" s="15">
        <f t="shared" si="2"/>
        <v>1.9190275742547835</v>
      </c>
      <c r="L11" s="16">
        <f t="shared" si="3"/>
        <v>-9.4671907301870944E-2</v>
      </c>
      <c r="AC11" s="2"/>
      <c r="AD11" s="1"/>
    </row>
    <row r="12" spans="1:30" x14ac:dyDescent="0.25">
      <c r="A12" s="1">
        <v>8</v>
      </c>
      <c r="B12" s="11">
        <v>9</v>
      </c>
      <c r="C12" s="12">
        <v>81</v>
      </c>
      <c r="D12" s="12">
        <v>729</v>
      </c>
      <c r="E12" s="13">
        <v>83</v>
      </c>
      <c r="F12" s="11">
        <f t="shared" si="4"/>
        <v>80.628239524208368</v>
      </c>
      <c r="G12" s="39">
        <f t="shared" si="5"/>
        <v>67.863000000000028</v>
      </c>
      <c r="H12" s="13">
        <f>$H$34+B12*$H$35</f>
        <v>72.486999999999995</v>
      </c>
      <c r="I12" s="14">
        <f t="shared" si="0"/>
        <v>1.2442292587425987</v>
      </c>
      <c r="J12" s="15">
        <f t="shared" si="1"/>
        <v>1.2649512328951034</v>
      </c>
      <c r="K12" s="15">
        <f t="shared" si="2"/>
        <v>1.1912843940503053</v>
      </c>
      <c r="L12" s="16">
        <f t="shared" si="3"/>
        <v>1.1045055851884944</v>
      </c>
      <c r="AC12" s="2"/>
      <c r="AD12" s="1"/>
    </row>
    <row r="13" spans="1:30" x14ac:dyDescent="0.25">
      <c r="A13" s="1">
        <v>9</v>
      </c>
      <c r="B13" s="11">
        <v>6</v>
      </c>
      <c r="C13" s="12">
        <v>36</v>
      </c>
      <c r="D13" s="12">
        <v>216</v>
      </c>
      <c r="E13" s="13">
        <v>99</v>
      </c>
      <c r="F13" s="11">
        <f t="shared" si="4"/>
        <v>96.218780551821425</v>
      </c>
      <c r="G13" s="39">
        <f t="shared" si="5"/>
        <v>79.485000000000014</v>
      </c>
      <c r="H13" s="13">
        <f>$H$34+B13*$H$35</f>
        <v>55.123000000000005</v>
      </c>
      <c r="I13" s="14">
        <f t="shared" si="0"/>
        <v>0.36195760254330145</v>
      </c>
      <c r="J13" s="15">
        <f t="shared" si="1"/>
        <v>4.5846667419591917E-2</v>
      </c>
      <c r="K13" s="15">
        <f t="shared" si="2"/>
        <v>-0.18632538987920497</v>
      </c>
      <c r="L13" s="16">
        <f t="shared" si="3"/>
        <v>1.6094224241318063</v>
      </c>
      <c r="AC13" s="2"/>
      <c r="AD13" s="1"/>
    </row>
    <row r="14" spans="1:30" x14ac:dyDescent="0.25">
      <c r="A14" s="1">
        <v>10</v>
      </c>
      <c r="B14" s="11">
        <v>1</v>
      </c>
      <c r="C14" s="12">
        <v>1</v>
      </c>
      <c r="D14" s="12">
        <v>1</v>
      </c>
      <c r="E14" s="13">
        <v>8</v>
      </c>
      <c r="F14" s="11">
        <f t="shared" si="4"/>
        <v>9.7876720699120767</v>
      </c>
      <c r="G14" s="39">
        <f t="shared" si="5"/>
        <v>12.375</v>
      </c>
      <c r="H14" s="13">
        <f>$H$34+B14*$H$35</f>
        <v>26.183</v>
      </c>
      <c r="I14" s="14">
        <f t="shared" si="0"/>
        <v>-1.1084951577888607</v>
      </c>
      <c r="J14" s="15">
        <f t="shared" si="1"/>
        <v>-0.90234577239469482</v>
      </c>
      <c r="K14" s="15">
        <f t="shared" si="2"/>
        <v>-0.7636862155026839</v>
      </c>
      <c r="L14" s="16">
        <f t="shared" si="3"/>
        <v>-1.2622920973582794</v>
      </c>
      <c r="AC14" s="2"/>
      <c r="AD14" s="1"/>
    </row>
    <row r="15" spans="1:30" x14ac:dyDescent="0.25">
      <c r="A15" s="1">
        <v>11</v>
      </c>
      <c r="B15" s="11">
        <v>10</v>
      </c>
      <c r="C15" s="12">
        <v>100</v>
      </c>
      <c r="D15" s="12">
        <v>1000</v>
      </c>
      <c r="E15" s="13">
        <v>35</v>
      </c>
      <c r="F15" s="11">
        <f t="shared" si="4"/>
        <v>40.830639659717122</v>
      </c>
      <c r="G15" s="39">
        <f t="shared" si="5"/>
        <v>55.341000000000008</v>
      </c>
      <c r="H15" s="13">
        <f>$H$34+B15*$H$35</f>
        <v>78.275000000000006</v>
      </c>
      <c r="I15" s="14">
        <f t="shared" si="0"/>
        <v>1.538319810809031</v>
      </c>
      <c r="J15" s="15">
        <f t="shared" si="1"/>
        <v>1.7796842716514305</v>
      </c>
      <c r="K15" s="15">
        <f t="shared" si="2"/>
        <v>1.9190275742547835</v>
      </c>
      <c r="L15" s="16">
        <f t="shared" si="3"/>
        <v>-0.41024493164144077</v>
      </c>
      <c r="AC15" s="2"/>
      <c r="AD15" s="1"/>
    </row>
    <row r="16" spans="1:30" x14ac:dyDescent="0.25">
      <c r="A16" s="1">
        <v>12</v>
      </c>
      <c r="B16" s="17">
        <v>8</v>
      </c>
      <c r="C16" s="18">
        <v>64</v>
      </c>
      <c r="D16" s="18">
        <v>512</v>
      </c>
      <c r="E16" s="19">
        <v>100</v>
      </c>
      <c r="F16" s="17">
        <f t="shared" si="4"/>
        <v>100.52999423855681</v>
      </c>
      <c r="G16" s="42">
        <f t="shared" si="5"/>
        <v>76.061000000000007</v>
      </c>
      <c r="H16" s="19">
        <f>$H$34+B16*$H$35</f>
        <v>66.698999999999998</v>
      </c>
      <c r="I16" s="20">
        <f t="shared" si="0"/>
        <v>0.95013870667616629</v>
      </c>
      <c r="J16" s="21">
        <f t="shared" si="1"/>
        <v>0.80440061927102136</v>
      </c>
      <c r="K16" s="21">
        <f t="shared" si="2"/>
        <v>0.6085527700489336</v>
      </c>
      <c r="L16" s="22">
        <f t="shared" si="3"/>
        <v>1.6409797265657631</v>
      </c>
      <c r="AC16" s="2"/>
      <c r="AD16" s="1"/>
    </row>
    <row r="17" spans="1:14" x14ac:dyDescent="0.25">
      <c r="A17" s="23" t="s">
        <v>8</v>
      </c>
      <c r="B17" s="24">
        <f>AVERAGE(B4:B16)</f>
        <v>4.7692307692307692</v>
      </c>
      <c r="C17" s="25">
        <f>AVERAGE(C4:C16)</f>
        <v>34.307692307692307</v>
      </c>
      <c r="D17" s="25">
        <f>AVERAGE(D4:D16)</f>
        <v>285.38461538461536</v>
      </c>
      <c r="E17" s="26">
        <f>AVERAGE(E4:E16)</f>
        <v>48</v>
      </c>
      <c r="F17" s="5">
        <f>AVERAGE(F4:F16)</f>
        <v>47.999999999999972</v>
      </c>
      <c r="G17" s="6">
        <f>AVERAGE(G4:G16)</f>
        <v>47.99792307692308</v>
      </c>
      <c r="H17" s="7">
        <f>AVERAGE(H4:H16)</f>
        <v>47.999307692307688</v>
      </c>
    </row>
    <row r="18" spans="1:14" x14ac:dyDescent="0.25">
      <c r="A18" s="23" t="s">
        <v>9</v>
      </c>
      <c r="B18" s="27">
        <f>_xlfn.STDEV.P(B4:B16)</f>
        <v>3.4003132469692838</v>
      </c>
      <c r="C18" s="28">
        <f>_xlfn.STDEV.P(C4:C16)</f>
        <v>36.912338181957146</v>
      </c>
      <c r="D18" s="28">
        <f>_xlfn.STDEV.P(D4:D16)</f>
        <v>372.38411485196684</v>
      </c>
      <c r="E18" s="29">
        <f>_xlfn.STDEV.P(E4:E16)</f>
        <v>31.688386613298036</v>
      </c>
      <c r="F18" s="17"/>
      <c r="G18" s="18"/>
      <c r="H18" s="19"/>
    </row>
    <row r="20" spans="1:14" x14ac:dyDescent="0.25">
      <c r="B20" s="1" t="s">
        <v>10</v>
      </c>
      <c r="M20" s="30" t="s">
        <v>11</v>
      </c>
    </row>
    <row r="21" spans="1:14" x14ac:dyDescent="0.25">
      <c r="B21" s="3" t="s">
        <v>0</v>
      </c>
      <c r="C21" s="4" t="s">
        <v>1</v>
      </c>
      <c r="D21" s="4" t="s">
        <v>2</v>
      </c>
      <c r="M21" s="4" t="s">
        <v>12</v>
      </c>
      <c r="N21" s="2">
        <f>_xlfn.COVARIANCE.P(B4:B16,E4:E16)</f>
        <v>66.92307692307692</v>
      </c>
    </row>
    <row r="22" spans="1:14" x14ac:dyDescent="0.25">
      <c r="A22" s="3" t="s">
        <v>0</v>
      </c>
      <c r="B22" s="1">
        <f>_xlfn.COVARIANCE.P(B4:B16,B4:B16)</f>
        <v>11.56213017751479</v>
      </c>
      <c r="C22" s="2">
        <f>_xlfn.COVARIANCE.P(B4:B16,C4:C16)</f>
        <v>121.76331360946746</v>
      </c>
      <c r="D22" s="2">
        <f>_xlfn.COVARIANCE.P(B4:B16,D4:D16)</f>
        <v>1178.4733727810651</v>
      </c>
      <c r="M22" s="4" t="s">
        <v>13</v>
      </c>
      <c r="N22" s="2">
        <f>_xlfn.COVARIANCE.P(C4:C16,E4:E16)</f>
        <v>531.38461538461536</v>
      </c>
    </row>
    <row r="23" spans="1:14" x14ac:dyDescent="0.25">
      <c r="A23" s="3" t="s">
        <v>1</v>
      </c>
      <c r="B23" s="1">
        <f>_xlfn.COVARIANCE.P(C4:C16,B4:B16)</f>
        <v>121.76331360946746</v>
      </c>
      <c r="C23" s="2">
        <f>_xlfn.COVARIANCE.P(C4:C16,C4:C16)</f>
        <v>1362.5207100591715</v>
      </c>
      <c r="D23" s="2">
        <f>_xlfn.COVARIANCE.P(C4:C16,D4:D16)</f>
        <v>13613.881656804733</v>
      </c>
      <c r="M23" s="4" t="s">
        <v>14</v>
      </c>
      <c r="N23" s="2">
        <f>_xlfn.COVARIANCE.P(D4:D16,E4:E16)</f>
        <v>3891.6923076923076</v>
      </c>
    </row>
    <row r="24" spans="1:14" x14ac:dyDescent="0.25">
      <c r="A24" s="3" t="s">
        <v>2</v>
      </c>
      <c r="B24" s="1">
        <f>_xlfn.COVARIANCE.P(D4:D16,B4:B16)</f>
        <v>1178.4733727810651</v>
      </c>
      <c r="C24" s="2">
        <f>_xlfn.COVARIANCE.P(D4:D16,C4:C16)</f>
        <v>13613.881656804733</v>
      </c>
      <c r="D24" s="2">
        <f>_xlfn.COVARIANCE.P(D4:D16,D4:D16)</f>
        <v>138669.92899408282</v>
      </c>
    </row>
    <row r="26" spans="1:14" x14ac:dyDescent="0.25">
      <c r="B26" s="1" t="s">
        <v>15</v>
      </c>
      <c r="H26" s="2" t="s">
        <v>16</v>
      </c>
      <c r="M26" s="30" t="s">
        <v>17</v>
      </c>
    </row>
    <row r="27" spans="1:14" x14ac:dyDescent="0.25">
      <c r="B27" s="23" t="s">
        <v>0</v>
      </c>
      <c r="C27" s="4" t="s">
        <v>1</v>
      </c>
      <c r="D27" s="4" t="s">
        <v>2</v>
      </c>
      <c r="H27" s="31" t="s">
        <v>0</v>
      </c>
      <c r="I27" s="32" t="s">
        <v>1</v>
      </c>
      <c r="J27" s="33" t="s">
        <v>2</v>
      </c>
      <c r="M27" s="4" t="s">
        <v>12</v>
      </c>
      <c r="N27" s="34">
        <f>PEARSON(B4:B16,E4:E16)</f>
        <v>0.62109330078776226</v>
      </c>
    </row>
    <row r="28" spans="1:14" x14ac:dyDescent="0.25">
      <c r="A28" s="3" t="s">
        <v>0</v>
      </c>
      <c r="B28" s="35">
        <f>PEARSON(B4:B16,B4:B16)</f>
        <v>1</v>
      </c>
      <c r="C28" s="36">
        <f>PEARSON(B4:B16,C4:C16)</f>
        <v>0.9701211541876853</v>
      </c>
      <c r="D28" s="37">
        <f>PEARSON(B4:B16,D4:D16)</f>
        <v>0.93069997074002087</v>
      </c>
      <c r="G28" s="38" t="s">
        <v>0</v>
      </c>
      <c r="H28" s="5">
        <f t="array" ref="H28:J30">MINVERSE(B28:D30)</f>
        <v>88.757615104225323</v>
      </c>
      <c r="I28" s="6">
        <v>-224.99170415781208</v>
      </c>
      <c r="J28" s="7">
        <v>140.22950544656493</v>
      </c>
      <c r="M28" s="4" t="s">
        <v>13</v>
      </c>
      <c r="N28" s="39">
        <f>PEARSON(C4:C16,E4:E16)</f>
        <v>0.45429430489561839</v>
      </c>
    </row>
    <row r="29" spans="1:14" x14ac:dyDescent="0.25">
      <c r="A29" s="3" t="s">
        <v>1</v>
      </c>
      <c r="B29" s="40">
        <f>PEARSON(C4:C16,B4:B16)</f>
        <v>0.9701211541876853</v>
      </c>
      <c r="C29" s="12">
        <f>PEARSON(C4:C16,C4:C16)</f>
        <v>1</v>
      </c>
      <c r="D29" s="13">
        <f>PEARSON(C4:C16,D4:D16)</f>
        <v>0.99041969596675106</v>
      </c>
      <c r="G29" s="41" t="s">
        <v>1</v>
      </c>
      <c r="H29" s="11">
        <v>-224.99170415781208</v>
      </c>
      <c r="I29" s="12">
        <v>622.77314961949139</v>
      </c>
      <c r="J29" s="13">
        <v>-407.40702102596958</v>
      </c>
      <c r="M29" s="4" t="s">
        <v>14</v>
      </c>
      <c r="N29" s="42">
        <f>PEARSON(D4:D16,E4:E16)</f>
        <v>0.32979739531201829</v>
      </c>
    </row>
    <row r="30" spans="1:14" x14ac:dyDescent="0.25">
      <c r="A30" s="3" t="s">
        <v>2</v>
      </c>
      <c r="B30" s="43">
        <f>PEARSON(D4:D16,B4:B16)</f>
        <v>0.93069997074002087</v>
      </c>
      <c r="C30" s="18">
        <f>PEARSON(D4:D16,C4:C16)</f>
        <v>0.99041969596675106</v>
      </c>
      <c r="D30" s="19">
        <f>PEARSON(D4:D16,D4:D16)</f>
        <v>0.99999999999999978</v>
      </c>
      <c r="G30" s="44" t="s">
        <v>2</v>
      </c>
      <c r="H30" s="17">
        <v>140.22950544656493</v>
      </c>
      <c r="I30" s="18">
        <v>-407.40702102596953</v>
      </c>
      <c r="J30" s="19">
        <v>273.99234128325503</v>
      </c>
    </row>
    <row r="33" spans="1:10" x14ac:dyDescent="0.25">
      <c r="B33" s="1" t="s">
        <v>18</v>
      </c>
      <c r="E33" s="52" t="s">
        <v>19</v>
      </c>
      <c r="F33" s="49" t="s">
        <v>28</v>
      </c>
      <c r="G33" s="50" t="s">
        <v>33</v>
      </c>
      <c r="H33" s="49" t="s">
        <v>29</v>
      </c>
      <c r="I33" s="12"/>
      <c r="J33" s="12"/>
    </row>
    <row r="34" spans="1:10" x14ac:dyDescent="0.25">
      <c r="A34" s="23" t="s">
        <v>20</v>
      </c>
      <c r="B34" s="45">
        <f t="array" ref="B34:B36">MMULT(H28:J30,N27:N29)</f>
        <v>-0.83836407035121141</v>
      </c>
      <c r="E34" s="50" t="s">
        <v>21</v>
      </c>
      <c r="F34" s="50">
        <f>E17-B17*F35-C17*F36-D17*F37</f>
        <v>10.677976598081131</v>
      </c>
      <c r="G34" s="50">
        <v>-14.019</v>
      </c>
      <c r="H34" s="50">
        <v>20.395</v>
      </c>
      <c r="I34" s="12"/>
      <c r="J34" s="12"/>
    </row>
    <row r="35" spans="1:10" x14ac:dyDescent="0.25">
      <c r="A35" s="23" t="s">
        <v>22</v>
      </c>
      <c r="B35" s="46">
        <v>8.8196805626091646</v>
      </c>
      <c r="C35" s="47"/>
      <c r="E35" s="50" t="s">
        <v>23</v>
      </c>
      <c r="F35" s="50">
        <f>(E18/B18)*B34</f>
        <v>-7.81292864934316</v>
      </c>
      <c r="G35" s="50">
        <v>28.556000000000001</v>
      </c>
      <c r="H35" s="50">
        <v>5.7880000000000003</v>
      </c>
      <c r="I35" s="12"/>
      <c r="J35" s="12"/>
    </row>
    <row r="36" spans="1:10" x14ac:dyDescent="0.25">
      <c r="A36" s="23" t="s">
        <v>24</v>
      </c>
      <c r="B36" s="48">
        <v>-7.6251225302858359</v>
      </c>
      <c r="E36" s="50" t="s">
        <v>25</v>
      </c>
      <c r="F36" s="50">
        <f>(E18/C18)*B35</f>
        <v>7.5714913017989316</v>
      </c>
      <c r="G36" s="50">
        <v>-2.1619999999999999</v>
      </c>
      <c r="H36" s="51"/>
    </row>
    <row r="37" spans="1:10" x14ac:dyDescent="0.25">
      <c r="E37" s="50" t="s">
        <v>26</v>
      </c>
      <c r="F37" s="50">
        <f>(E18/D18)*B36</f>
        <v>-0.64886718062482551</v>
      </c>
      <c r="G37" s="51"/>
      <c r="H37" s="51"/>
    </row>
    <row r="38" spans="1:10" x14ac:dyDescent="0.25">
      <c r="E38" s="51"/>
      <c r="F38" s="51"/>
      <c r="G38" s="51"/>
      <c r="H38" s="51"/>
    </row>
    <row r="39" spans="1:10" x14ac:dyDescent="0.25">
      <c r="E39" s="50" t="s">
        <v>27</v>
      </c>
      <c r="F39" s="50">
        <f>RSQ(E4:E16,F4:F16)</f>
        <v>0.97128279345234803</v>
      </c>
      <c r="G39" s="50">
        <f>RSQ(E4:E16,G4:G16)</f>
        <v>0.75907797653150733</v>
      </c>
      <c r="H39" s="50">
        <f>RSQ(E4:E16,H4:H16)</f>
        <v>0.38575688828343757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Schotte Ilja</dc:creator>
  <dc:description/>
  <cp:lastModifiedBy>Schotte Ilja</cp:lastModifiedBy>
  <cp:revision>1</cp:revision>
  <dcterms:created xsi:type="dcterms:W3CDTF">2015-06-05T18:19:34Z</dcterms:created>
  <dcterms:modified xsi:type="dcterms:W3CDTF">2024-04-14T14:45:05Z</dcterms:modified>
  <dc:language>de-DE</dc:language>
</cp:coreProperties>
</file>