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ämäTyökirja" defaultThemeVersion="124226"/>
  <mc:AlternateContent xmlns:mc="http://schemas.openxmlformats.org/markup-compatibility/2006">
    <mc:Choice Requires="x15">
      <x15ac:absPath xmlns:x15ac="http://schemas.microsoft.com/office/spreadsheetml/2010/11/ac" url="C:\Users\ruuskilk\Desktop\Sahiksen valloitus\"/>
    </mc:Choice>
  </mc:AlternateContent>
  <bookViews>
    <workbookView xWindow="360" yWindow="180" windowWidth="14355" windowHeight="4620" activeTab="5"/>
  </bookViews>
  <sheets>
    <sheet name="Yhteenveto" sheetId="1" r:id="rId1"/>
    <sheet name="Juniorit" sheetId="2" state="hidden" r:id="rId2"/>
    <sheet name="Ladyt" sheetId="9" state="hidden" r:id="rId3"/>
    <sheet name="Puhallin" sheetId="10" r:id="rId4"/>
    <sheet name="Alle 600" sheetId="11" r:id="rId5"/>
    <sheet name="600" sheetId="12" r:id="rId6"/>
    <sheet name="Vapaa" sheetId="13" r:id="rId7"/>
    <sheet name="800" sheetId="14" r:id="rId8"/>
  </sheets>
  <definedNames>
    <definedName name="LahtojenMaara">Yhteenveto!$M$3:$M$4</definedName>
    <definedName name="Lähtölista_600">'600'!$A$7:$C$35</definedName>
    <definedName name="Lähtölista_800">'800'!$A$7:$C$27</definedName>
    <definedName name="Lähtölista_Alle600">'Alle 600'!$A$7:$C$27</definedName>
    <definedName name="Lähtölista_juniorit">Juniorit!$A$7:$C$27</definedName>
    <definedName name="Lähtölista_Ladyt">Ladyt!$A$7:$C$27</definedName>
    <definedName name="Lähtölista_Puhallin">Puhallin!$A$7:$C$27</definedName>
    <definedName name="Lähtölista_vapaa">Vapaa!$A$7:$C$27</definedName>
  </definedNames>
  <calcPr calcId="152511"/>
</workbook>
</file>

<file path=xl/calcChain.xml><?xml version="1.0" encoding="utf-8"?>
<calcChain xmlns="http://schemas.openxmlformats.org/spreadsheetml/2006/main">
  <c r="F41" i="1" l="1"/>
  <c r="F40" i="1"/>
  <c r="F39" i="1"/>
  <c r="F38" i="1"/>
  <c r="E38" i="1"/>
  <c r="F37" i="1"/>
  <c r="E37" i="1"/>
  <c r="D39" i="12"/>
  <c r="E39" i="1" s="1"/>
  <c r="B41" i="1"/>
  <c r="B40" i="1"/>
  <c r="B39" i="1"/>
  <c r="B38" i="1"/>
  <c r="B37" i="1"/>
  <c r="G36" i="12"/>
  <c r="F36" i="12"/>
  <c r="G28" i="10"/>
  <c r="F28" i="10"/>
  <c r="G28" i="11"/>
  <c r="F28" i="11"/>
  <c r="E28" i="11"/>
  <c r="D28" i="11"/>
  <c r="E28" i="10"/>
  <c r="D28" i="10"/>
  <c r="G28" i="14"/>
  <c r="F28" i="14"/>
  <c r="E36" i="12"/>
  <c r="D36" i="12"/>
  <c r="E28" i="13"/>
  <c r="D28" i="13"/>
  <c r="D28" i="14"/>
  <c r="E28" i="14"/>
  <c r="G28" i="13"/>
  <c r="F28" i="13"/>
  <c r="D31" i="10"/>
  <c r="D30" i="10"/>
  <c r="D31" i="11"/>
  <c r="D30" i="11"/>
  <c r="D38" i="12"/>
  <c r="D31" i="13"/>
  <c r="E40" i="1" s="1"/>
  <c r="D30" i="13"/>
  <c r="D31" i="14"/>
  <c r="E41" i="1" s="1"/>
  <c r="D30" i="14"/>
  <c r="K9" i="10"/>
  <c r="K8" i="10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21" i="12"/>
  <c r="K28" i="12" l="1"/>
  <c r="J28" i="12" s="1"/>
  <c r="K29" i="12"/>
  <c r="J29" i="12" s="1"/>
  <c r="K30" i="12"/>
  <c r="J30" i="12" s="1"/>
  <c r="K31" i="12"/>
  <c r="J31" i="12" s="1"/>
  <c r="K32" i="12"/>
  <c r="J32" i="12" s="1"/>
  <c r="K33" i="12"/>
  <c r="J33" i="12" s="1"/>
  <c r="K34" i="12"/>
  <c r="J34" i="12" s="1"/>
  <c r="K35" i="12"/>
  <c r="J35" i="12"/>
  <c r="K27" i="14" l="1"/>
  <c r="J27" i="14" s="1"/>
  <c r="K26" i="14"/>
  <c r="J26" i="14" s="1"/>
  <c r="K25" i="14"/>
  <c r="J25" i="14" s="1"/>
  <c r="K24" i="14"/>
  <c r="J24" i="14" s="1"/>
  <c r="K23" i="14"/>
  <c r="J23" i="14" s="1"/>
  <c r="K22" i="14"/>
  <c r="J22" i="14" s="1"/>
  <c r="K21" i="14"/>
  <c r="J21" i="14" s="1"/>
  <c r="K20" i="14"/>
  <c r="J20" i="14" s="1"/>
  <c r="K19" i="14"/>
  <c r="J19" i="14" s="1"/>
  <c r="K18" i="14"/>
  <c r="J18" i="14" s="1"/>
  <c r="K17" i="14"/>
  <c r="J17" i="14" s="1"/>
  <c r="K16" i="14"/>
  <c r="J16" i="14" s="1"/>
  <c r="K15" i="14"/>
  <c r="J15" i="14" s="1"/>
  <c r="K14" i="14"/>
  <c r="J14" i="14" s="1"/>
  <c r="K13" i="14"/>
  <c r="J13" i="14" s="1"/>
  <c r="K12" i="14"/>
  <c r="J12" i="14" s="1"/>
  <c r="K11" i="14"/>
  <c r="J11" i="14" s="1"/>
  <c r="K10" i="14"/>
  <c r="J10" i="14" s="1"/>
  <c r="K9" i="14"/>
  <c r="J9" i="14" s="1"/>
  <c r="K8" i="14"/>
  <c r="J8" i="14" s="1"/>
  <c r="J28" i="14" l="1"/>
  <c r="AG14" i="1"/>
  <c r="AF14" i="1" s="1"/>
  <c r="AG15" i="1"/>
  <c r="AF15" i="1" s="1"/>
  <c r="AG31" i="1"/>
  <c r="AG29" i="1"/>
  <c r="AG21" i="1"/>
  <c r="AG13" i="1"/>
  <c r="AF13" i="1" s="1"/>
  <c r="AG23" i="1"/>
  <c r="AG28" i="1"/>
  <c r="AG20" i="1"/>
  <c r="AF20" i="1" s="1"/>
  <c r="AG27" i="1"/>
  <c r="AG19" i="1"/>
  <c r="AF19" i="1" s="1"/>
  <c r="AG26" i="1"/>
  <c r="AG18" i="1"/>
  <c r="AF18" i="1" s="1"/>
  <c r="AG25" i="1"/>
  <c r="AG17" i="1"/>
  <c r="AF17" i="1" s="1"/>
  <c r="AG32" i="1"/>
  <c r="AG24" i="1"/>
  <c r="AG16" i="1"/>
  <c r="AF16" i="1" s="1"/>
  <c r="AG30" i="1"/>
  <c r="AG22" i="1"/>
  <c r="K27" i="13"/>
  <c r="J27" i="13" s="1"/>
  <c r="K26" i="13"/>
  <c r="J26" i="13" s="1"/>
  <c r="K25" i="13"/>
  <c r="J25" i="13" s="1"/>
  <c r="K24" i="13"/>
  <c r="J24" i="13" s="1"/>
  <c r="K23" i="13"/>
  <c r="J23" i="13" s="1"/>
  <c r="K22" i="13"/>
  <c r="J22" i="13"/>
  <c r="K21" i="13"/>
  <c r="J21" i="13" s="1"/>
  <c r="K20" i="13"/>
  <c r="J20" i="13" s="1"/>
  <c r="K19" i="13"/>
  <c r="J19" i="13" s="1"/>
  <c r="K18" i="13"/>
  <c r="J18" i="13" s="1"/>
  <c r="K17" i="13"/>
  <c r="J17" i="13" s="1"/>
  <c r="K16" i="13"/>
  <c r="J16" i="13" s="1"/>
  <c r="K15" i="13"/>
  <c r="J15" i="13" s="1"/>
  <c r="K14" i="13"/>
  <c r="J14" i="13"/>
  <c r="K13" i="13"/>
  <c r="J13" i="13" s="1"/>
  <c r="K12" i="13"/>
  <c r="J12" i="13" s="1"/>
  <c r="K11" i="13"/>
  <c r="J11" i="13" s="1"/>
  <c r="K10" i="13"/>
  <c r="J10" i="13" s="1"/>
  <c r="K9" i="13"/>
  <c r="J9" i="13" s="1"/>
  <c r="K8" i="13"/>
  <c r="J8" i="13" s="1"/>
  <c r="K27" i="12"/>
  <c r="J27" i="12" s="1"/>
  <c r="K26" i="12"/>
  <c r="J26" i="12" s="1"/>
  <c r="K25" i="12"/>
  <c r="J25" i="12" s="1"/>
  <c r="K24" i="12"/>
  <c r="J24" i="12" s="1"/>
  <c r="K23" i="12"/>
  <c r="J23" i="12" s="1"/>
  <c r="K22" i="12"/>
  <c r="J22" i="12" s="1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K9" i="11"/>
  <c r="J9" i="11" s="1"/>
  <c r="K10" i="11"/>
  <c r="J10" i="11" s="1"/>
  <c r="K11" i="11"/>
  <c r="J11" i="11" s="1"/>
  <c r="K12" i="11"/>
  <c r="J12" i="11" s="1"/>
  <c r="K13" i="11"/>
  <c r="J13" i="11" s="1"/>
  <c r="K14" i="11"/>
  <c r="J14" i="11" s="1"/>
  <c r="K15" i="11"/>
  <c r="K16" i="11"/>
  <c r="J16" i="11" s="1"/>
  <c r="K17" i="11"/>
  <c r="J17" i="11" s="1"/>
  <c r="K18" i="11"/>
  <c r="J18" i="11" s="1"/>
  <c r="K19" i="11"/>
  <c r="J19" i="11" s="1"/>
  <c r="K20" i="11"/>
  <c r="J20" i="11" s="1"/>
  <c r="K21" i="11"/>
  <c r="J21" i="11" s="1"/>
  <c r="K22" i="11"/>
  <c r="J22" i="11" s="1"/>
  <c r="K23" i="11"/>
  <c r="K24" i="11"/>
  <c r="J24" i="11" s="1"/>
  <c r="K25" i="11"/>
  <c r="J25" i="11" s="1"/>
  <c r="K26" i="11"/>
  <c r="J26" i="11" s="1"/>
  <c r="K27" i="11"/>
  <c r="J27" i="11" s="1"/>
  <c r="J15" i="11"/>
  <c r="J23" i="11"/>
  <c r="K10" i="10"/>
  <c r="J10" i="10" s="1"/>
  <c r="K11" i="10"/>
  <c r="K12" i="10"/>
  <c r="K13" i="10"/>
  <c r="K14" i="10"/>
  <c r="K15" i="10"/>
  <c r="K16" i="10"/>
  <c r="K17" i="10"/>
  <c r="K18" i="10"/>
  <c r="J18" i="10" s="1"/>
  <c r="K19" i="10"/>
  <c r="K20" i="10"/>
  <c r="K21" i="10"/>
  <c r="K22" i="10"/>
  <c r="K23" i="10"/>
  <c r="K24" i="10"/>
  <c r="J24" i="10" s="1"/>
  <c r="K25" i="10"/>
  <c r="K26" i="10"/>
  <c r="J26" i="10" s="1"/>
  <c r="K27" i="10"/>
  <c r="J11" i="10"/>
  <c r="J12" i="10"/>
  <c r="J13" i="10"/>
  <c r="J14" i="10"/>
  <c r="J15" i="10"/>
  <c r="J16" i="10"/>
  <c r="J17" i="10"/>
  <c r="J19" i="10"/>
  <c r="J20" i="10"/>
  <c r="J21" i="10"/>
  <c r="J22" i="10"/>
  <c r="J23" i="10"/>
  <c r="J25" i="10"/>
  <c r="J27" i="10"/>
  <c r="K10" i="9"/>
  <c r="J10" i="9" s="1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K10" i="2"/>
  <c r="J10" i="2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K8" i="11"/>
  <c r="J8" i="11" s="1"/>
  <c r="J9" i="10"/>
  <c r="J8" i="10"/>
  <c r="K9" i="9"/>
  <c r="J9" i="9" s="1"/>
  <c r="K8" i="9"/>
  <c r="J8" i="9" s="1"/>
  <c r="AH14" i="1" l="1"/>
  <c r="J28" i="13"/>
  <c r="J36" i="12"/>
  <c r="W34" i="1"/>
  <c r="W35" i="1"/>
  <c r="W36" i="1"/>
  <c r="W37" i="1"/>
  <c r="W38" i="1"/>
  <c r="W39" i="1"/>
  <c r="W33" i="1"/>
  <c r="W40" i="1"/>
  <c r="AH15" i="1"/>
  <c r="AH25" i="1"/>
  <c r="AF25" i="1"/>
  <c r="AH26" i="1"/>
  <c r="AF26" i="1"/>
  <c r="AF29" i="1"/>
  <c r="AH29" i="1"/>
  <c r="AH18" i="1"/>
  <c r="AF30" i="1"/>
  <c r="AH30" i="1"/>
  <c r="AH19" i="1"/>
  <c r="AH31" i="1"/>
  <c r="AF31" i="1"/>
  <c r="AF21" i="1"/>
  <c r="AH21" i="1"/>
  <c r="AH16" i="1"/>
  <c r="AF27" i="1"/>
  <c r="AH27" i="1"/>
  <c r="AF22" i="1"/>
  <c r="AH22" i="1"/>
  <c r="AH24" i="1"/>
  <c r="AF24" i="1"/>
  <c r="AH20" i="1"/>
  <c r="AH32" i="1"/>
  <c r="AF32" i="1"/>
  <c r="AF28" i="1"/>
  <c r="AH28" i="1"/>
  <c r="AH17" i="1"/>
  <c r="AH23" i="1"/>
  <c r="AF23" i="1"/>
  <c r="AB13" i="1"/>
  <c r="AA13" i="1" s="1"/>
  <c r="AB32" i="1"/>
  <c r="AB30" i="1"/>
  <c r="AB28" i="1"/>
  <c r="AB26" i="1"/>
  <c r="AB24" i="1"/>
  <c r="AB22" i="1"/>
  <c r="AB20" i="1"/>
  <c r="AB18" i="1"/>
  <c r="AB16" i="1"/>
  <c r="AB14" i="1"/>
  <c r="AB31" i="1"/>
  <c r="AB29" i="1"/>
  <c r="AB27" i="1"/>
  <c r="AB25" i="1"/>
  <c r="AB23" i="1"/>
  <c r="AB21" i="1"/>
  <c r="AB19" i="1"/>
  <c r="AB17" i="1"/>
  <c r="AB15" i="1"/>
  <c r="W13" i="1"/>
  <c r="V13" i="1" s="1"/>
  <c r="W15" i="1"/>
  <c r="V15" i="1" s="1"/>
  <c r="W17" i="1"/>
  <c r="V17" i="1" s="1"/>
  <c r="W19" i="1"/>
  <c r="V19" i="1" s="1"/>
  <c r="W21" i="1"/>
  <c r="V21" i="1" s="1"/>
  <c r="W23" i="1"/>
  <c r="V23" i="1" s="1"/>
  <c r="W25" i="1"/>
  <c r="V25" i="1" s="1"/>
  <c r="W27" i="1"/>
  <c r="V27" i="1" s="1"/>
  <c r="W29" i="1"/>
  <c r="V29" i="1" s="1"/>
  <c r="W31" i="1"/>
  <c r="V31" i="1" s="1"/>
  <c r="W14" i="1"/>
  <c r="W16" i="1"/>
  <c r="W18" i="1"/>
  <c r="W20" i="1"/>
  <c r="W22" i="1"/>
  <c r="W24" i="1"/>
  <c r="W26" i="1"/>
  <c r="W28" i="1"/>
  <c r="W30" i="1"/>
  <c r="W32" i="1"/>
  <c r="R14" i="1"/>
  <c r="Q14" i="1" s="1"/>
  <c r="R13" i="1"/>
  <c r="Q13" i="1" s="1"/>
  <c r="R15" i="1"/>
  <c r="R17" i="1"/>
  <c r="R19" i="1"/>
  <c r="R21" i="1"/>
  <c r="R23" i="1"/>
  <c r="R25" i="1"/>
  <c r="R27" i="1"/>
  <c r="R29" i="1"/>
  <c r="R31" i="1"/>
  <c r="R32" i="1"/>
  <c r="R30" i="1"/>
  <c r="R28" i="1"/>
  <c r="R26" i="1"/>
  <c r="R24" i="1"/>
  <c r="R22" i="1"/>
  <c r="R20" i="1"/>
  <c r="R18" i="1"/>
  <c r="R16" i="1"/>
  <c r="H14" i="1"/>
  <c r="G14" i="1" s="1"/>
  <c r="M14" i="1"/>
  <c r="M16" i="1"/>
  <c r="N16" i="1" s="1"/>
  <c r="M18" i="1"/>
  <c r="N18" i="1" s="1"/>
  <c r="M20" i="1"/>
  <c r="N20" i="1" s="1"/>
  <c r="M22" i="1"/>
  <c r="N22" i="1" s="1"/>
  <c r="M24" i="1"/>
  <c r="N24" i="1" s="1"/>
  <c r="M26" i="1"/>
  <c r="N26" i="1" s="1"/>
  <c r="M28" i="1"/>
  <c r="N28" i="1" s="1"/>
  <c r="M30" i="1"/>
  <c r="N30" i="1" s="1"/>
  <c r="M32" i="1"/>
  <c r="N32" i="1" s="1"/>
  <c r="M13" i="1"/>
  <c r="L13" i="1" s="1"/>
  <c r="M15" i="1"/>
  <c r="M17" i="1"/>
  <c r="N17" i="1" s="1"/>
  <c r="M19" i="1"/>
  <c r="N19" i="1" s="1"/>
  <c r="M21" i="1"/>
  <c r="N21" i="1" s="1"/>
  <c r="M23" i="1"/>
  <c r="N23" i="1" s="1"/>
  <c r="M25" i="1"/>
  <c r="N25" i="1" s="1"/>
  <c r="M27" i="1"/>
  <c r="N27" i="1" s="1"/>
  <c r="M29" i="1"/>
  <c r="N29" i="1" s="1"/>
  <c r="M31" i="1"/>
  <c r="N31" i="1" s="1"/>
  <c r="H31" i="1"/>
  <c r="H29" i="1"/>
  <c r="H27" i="1"/>
  <c r="H25" i="1"/>
  <c r="H23" i="1"/>
  <c r="H21" i="1"/>
  <c r="H19" i="1"/>
  <c r="H17" i="1"/>
  <c r="H15" i="1"/>
  <c r="H13" i="1"/>
  <c r="G13" i="1" s="1"/>
  <c r="H32" i="1"/>
  <c r="H30" i="1"/>
  <c r="H28" i="1"/>
  <c r="H26" i="1"/>
  <c r="H24" i="1"/>
  <c r="H22" i="1"/>
  <c r="H20" i="1"/>
  <c r="H18" i="1"/>
  <c r="H16" i="1"/>
  <c r="K9" i="2"/>
  <c r="J9" i="2" s="1"/>
  <c r="K8" i="2"/>
  <c r="J8" i="2" s="1"/>
  <c r="V33" i="1" l="1"/>
  <c r="X33" i="1"/>
  <c r="X39" i="1"/>
  <c r="V39" i="1"/>
  <c r="X40" i="1"/>
  <c r="V40" i="1"/>
  <c r="V38" i="1"/>
  <c r="X38" i="1"/>
  <c r="X37" i="1"/>
  <c r="V37" i="1"/>
  <c r="X36" i="1"/>
  <c r="V36" i="1"/>
  <c r="X35" i="1"/>
  <c r="V35" i="1"/>
  <c r="X34" i="1"/>
  <c r="V34" i="1"/>
  <c r="AA17" i="1"/>
  <c r="AC17" i="1"/>
  <c r="AA21" i="1"/>
  <c r="AC21" i="1"/>
  <c r="AA25" i="1"/>
  <c r="AC25" i="1"/>
  <c r="AA29" i="1"/>
  <c r="AC29" i="1"/>
  <c r="AA14" i="1"/>
  <c r="AC14" i="1"/>
  <c r="AA18" i="1"/>
  <c r="AC18" i="1"/>
  <c r="AA22" i="1"/>
  <c r="AC22" i="1"/>
  <c r="AA26" i="1"/>
  <c r="AC26" i="1"/>
  <c r="AA30" i="1"/>
  <c r="AC30" i="1"/>
  <c r="AA15" i="1"/>
  <c r="AC15" i="1"/>
  <c r="AA19" i="1"/>
  <c r="AC19" i="1"/>
  <c r="AA23" i="1"/>
  <c r="AC23" i="1"/>
  <c r="AA27" i="1"/>
  <c r="AC27" i="1"/>
  <c r="AA31" i="1"/>
  <c r="AC31" i="1"/>
  <c r="AA16" i="1"/>
  <c r="AC16" i="1"/>
  <c r="AA20" i="1"/>
  <c r="AC20" i="1"/>
  <c r="AA24" i="1"/>
  <c r="AC24" i="1"/>
  <c r="AA28" i="1"/>
  <c r="AC28" i="1"/>
  <c r="AA32" i="1"/>
  <c r="AC32" i="1"/>
  <c r="X30" i="1"/>
  <c r="V30" i="1"/>
  <c r="X26" i="1"/>
  <c r="V26" i="1"/>
  <c r="X22" i="1"/>
  <c r="V22" i="1"/>
  <c r="X18" i="1"/>
  <c r="V18" i="1"/>
  <c r="X14" i="1"/>
  <c r="V14" i="1"/>
  <c r="X32" i="1"/>
  <c r="V32" i="1"/>
  <c r="X28" i="1"/>
  <c r="V28" i="1"/>
  <c r="X24" i="1"/>
  <c r="V24" i="1"/>
  <c r="X20" i="1"/>
  <c r="V20" i="1"/>
  <c r="X16" i="1"/>
  <c r="V16" i="1"/>
  <c r="X31" i="1"/>
  <c r="X27" i="1"/>
  <c r="X23" i="1"/>
  <c r="X19" i="1"/>
  <c r="X15" i="1"/>
  <c r="X29" i="1"/>
  <c r="X25" i="1"/>
  <c r="X21" i="1"/>
  <c r="X17" i="1"/>
  <c r="Q16" i="1"/>
  <c r="S16" i="1"/>
  <c r="Q20" i="1"/>
  <c r="S20" i="1"/>
  <c r="Q24" i="1"/>
  <c r="S24" i="1"/>
  <c r="Q28" i="1"/>
  <c r="S28" i="1"/>
  <c r="Q32" i="1"/>
  <c r="S32" i="1"/>
  <c r="S29" i="1"/>
  <c r="Q29" i="1"/>
  <c r="S25" i="1"/>
  <c r="Q25" i="1"/>
  <c r="S21" i="1"/>
  <c r="Q21" i="1"/>
  <c r="S17" i="1"/>
  <c r="Q17" i="1"/>
  <c r="Q18" i="1"/>
  <c r="S18" i="1"/>
  <c r="Q22" i="1"/>
  <c r="S22" i="1"/>
  <c r="Q26" i="1"/>
  <c r="S26" i="1"/>
  <c r="Q30" i="1"/>
  <c r="S30" i="1"/>
  <c r="S31" i="1"/>
  <c r="Q31" i="1"/>
  <c r="S27" i="1"/>
  <c r="Q27" i="1"/>
  <c r="S23" i="1"/>
  <c r="Q23" i="1"/>
  <c r="S19" i="1"/>
  <c r="Q19" i="1"/>
  <c r="S15" i="1"/>
  <c r="Q15" i="1"/>
  <c r="S14" i="1"/>
  <c r="L14" i="1"/>
  <c r="N14" i="1"/>
  <c r="N15" i="1"/>
  <c r="G18" i="1"/>
  <c r="I18" i="1"/>
  <c r="G22" i="1"/>
  <c r="I22" i="1"/>
  <c r="G26" i="1"/>
  <c r="I26" i="1"/>
  <c r="G30" i="1"/>
  <c r="I30" i="1"/>
  <c r="I17" i="1"/>
  <c r="G17" i="1"/>
  <c r="I21" i="1"/>
  <c r="G21" i="1"/>
  <c r="I25" i="1"/>
  <c r="G25" i="1"/>
  <c r="I29" i="1"/>
  <c r="G29" i="1"/>
  <c r="G16" i="1"/>
  <c r="I16" i="1"/>
  <c r="G20" i="1"/>
  <c r="I20" i="1"/>
  <c r="G24" i="1"/>
  <c r="I24" i="1"/>
  <c r="G28" i="1"/>
  <c r="I28" i="1"/>
  <c r="G32" i="1"/>
  <c r="I32" i="1"/>
  <c r="I15" i="1"/>
  <c r="G15" i="1"/>
  <c r="I19" i="1"/>
  <c r="G19" i="1"/>
  <c r="I23" i="1"/>
  <c r="G23" i="1"/>
  <c r="I27" i="1"/>
  <c r="G27" i="1"/>
  <c r="I31" i="1"/>
  <c r="G31" i="1"/>
  <c r="I14" i="1"/>
  <c r="L31" i="1"/>
  <c r="L27" i="1"/>
  <c r="L23" i="1"/>
  <c r="L19" i="1"/>
  <c r="L15" i="1"/>
  <c r="L32" i="1"/>
  <c r="L28" i="1"/>
  <c r="L24" i="1"/>
  <c r="L20" i="1"/>
  <c r="L16" i="1"/>
  <c r="L29" i="1"/>
  <c r="L25" i="1"/>
  <c r="L21" i="1"/>
  <c r="L17" i="1"/>
  <c r="L30" i="1"/>
  <c r="L26" i="1"/>
  <c r="L22" i="1"/>
  <c r="L18" i="1"/>
  <c r="C14" i="1"/>
  <c r="B14" i="1" s="1"/>
  <c r="C32" i="1"/>
  <c r="C30" i="1"/>
  <c r="C28" i="1"/>
  <c r="C26" i="1"/>
  <c r="C24" i="1"/>
  <c r="C22" i="1"/>
  <c r="C20" i="1"/>
  <c r="C18" i="1"/>
  <c r="C16" i="1"/>
  <c r="B16" i="1" s="1"/>
  <c r="C13" i="1"/>
  <c r="B13" i="1" s="1"/>
  <c r="C31" i="1"/>
  <c r="C29" i="1"/>
  <c r="C27" i="1"/>
  <c r="C25" i="1"/>
  <c r="C23" i="1"/>
  <c r="C21" i="1"/>
  <c r="C19" i="1"/>
  <c r="C17" i="1"/>
  <c r="B17" i="1" s="1"/>
  <c r="C15" i="1"/>
  <c r="B15" i="1" s="1"/>
  <c r="D31" i="1" l="1"/>
  <c r="B31" i="1"/>
  <c r="D27" i="1"/>
  <c r="B27" i="1"/>
  <c r="D23" i="1"/>
  <c r="B23" i="1"/>
  <c r="D19" i="1"/>
  <c r="B19" i="1"/>
  <c r="D13" i="1"/>
  <c r="D30" i="1"/>
  <c r="B30" i="1"/>
  <c r="D26" i="1"/>
  <c r="B26" i="1"/>
  <c r="D22" i="1"/>
  <c r="B22" i="1"/>
  <c r="D18" i="1"/>
  <c r="B18" i="1"/>
  <c r="D29" i="1"/>
  <c r="B29" i="1"/>
  <c r="D25" i="1"/>
  <c r="B25" i="1"/>
  <c r="D21" i="1"/>
  <c r="B21" i="1"/>
  <c r="D32" i="1"/>
  <c r="B32" i="1"/>
  <c r="D28" i="1"/>
  <c r="B28" i="1"/>
  <c r="D24" i="1"/>
  <c r="B24" i="1"/>
  <c r="D20" i="1"/>
  <c r="B20" i="1"/>
  <c r="D14" i="1"/>
  <c r="D17" i="1"/>
  <c r="D15" i="1"/>
  <c r="D16" i="1"/>
  <c r="N13" i="1"/>
  <c r="X13" i="1"/>
  <c r="AH13" i="1"/>
  <c r="I13" i="1"/>
  <c r="AC13" i="1"/>
  <c r="S13" i="1"/>
</calcChain>
</file>

<file path=xl/sharedStrings.xml><?xml version="1.0" encoding="utf-8"?>
<sst xmlns="http://schemas.openxmlformats.org/spreadsheetml/2006/main" count="304" uniqueCount="76">
  <si>
    <t>Osallistuja</t>
  </si>
  <si>
    <t>Kelkka</t>
  </si>
  <si>
    <t>Sprint I</t>
  </si>
  <si>
    <t>Sprint II</t>
  </si>
  <si>
    <t>Kiihdytys I</t>
  </si>
  <si>
    <t>II-aika</t>
  </si>
  <si>
    <t>III-aika</t>
  </si>
  <si>
    <t>IV-aika</t>
  </si>
  <si>
    <t>yhteensä</t>
  </si>
  <si>
    <t>Tulokset</t>
  </si>
  <si>
    <t>Tästä täyttämään luokkia</t>
  </si>
  <si>
    <t>Pääsivulle</t>
  </si>
  <si>
    <t>Järjestysnro</t>
  </si>
  <si>
    <t>Nimi</t>
  </si>
  <si>
    <t>Yhteisaika</t>
  </si>
  <si>
    <t>Sijoitus</t>
  </si>
  <si>
    <t>Ero 1:een</t>
  </si>
  <si>
    <t>Kaikkiajat annettu?</t>
  </si>
  <si>
    <t>LÄHTÖJEN MÄÄRÄ</t>
  </si>
  <si>
    <t>Juniorit</t>
  </si>
  <si>
    <t>Ladyt</t>
  </si>
  <si>
    <t>Puhallin</t>
  </si>
  <si>
    <t>Alle 600</t>
  </si>
  <si>
    <t>Vapaa</t>
  </si>
  <si>
    <t>Käyttöohje;</t>
  </si>
  <si>
    <t xml:space="preserve">Tätä sivua et voi muokata. </t>
  </si>
  <si>
    <t>Mene täyttämään tiedot kuljettajista ja ajoista yläreunan linkkien avulla</t>
  </si>
  <si>
    <t>Täytä ajat muodossa:</t>
  </si>
  <si>
    <t>minuutit:sekunnit,kymmenesosat</t>
  </si>
  <si>
    <t>Lynx</t>
  </si>
  <si>
    <t>Skidoo</t>
  </si>
  <si>
    <t>Jesse Simonen</t>
  </si>
  <si>
    <t>Artic Cat</t>
  </si>
  <si>
    <t>Jari Simonen</t>
  </si>
  <si>
    <t>Ville Pitkänen</t>
  </si>
  <si>
    <t>600 RR</t>
  </si>
  <si>
    <t>Timo Kainulainen</t>
  </si>
  <si>
    <t>Lynx Re</t>
  </si>
  <si>
    <t>Jouko Kainulainen</t>
  </si>
  <si>
    <t>Viljami Saastamoinen</t>
  </si>
  <si>
    <t>Polaris Indy</t>
  </si>
  <si>
    <t>Juuso Kokkonen</t>
  </si>
  <si>
    <t>Lynx Re 600</t>
  </si>
  <si>
    <t>Petri Vesterinen</t>
  </si>
  <si>
    <t>Juho Hulkkonen</t>
  </si>
  <si>
    <t>Jesse Kananen</t>
  </si>
  <si>
    <t>Jukka Ruuska</t>
  </si>
  <si>
    <t>Petri Huttunen</t>
  </si>
  <si>
    <t>Arto Jauhiainen</t>
  </si>
  <si>
    <t>Tero Kalliokoski</t>
  </si>
  <si>
    <t>Antti Haiko</t>
  </si>
  <si>
    <t>Jani Raatikainen</t>
  </si>
  <si>
    <t>Markku Tammela</t>
  </si>
  <si>
    <t>Polaris</t>
  </si>
  <si>
    <t>Tuomo Tammela</t>
  </si>
  <si>
    <t>Pasi Vidgren</t>
  </si>
  <si>
    <t>Jouni Palonen</t>
  </si>
  <si>
    <t>Lynx 600</t>
  </si>
  <si>
    <t xml:space="preserve">Lynx </t>
  </si>
  <si>
    <t>Sami Salmela</t>
  </si>
  <si>
    <t xml:space="preserve">Sami Salmela </t>
  </si>
  <si>
    <t>Tommi Patama</t>
  </si>
  <si>
    <t>Kalle Kovanen</t>
  </si>
  <si>
    <t>Artic cat</t>
  </si>
  <si>
    <t>Tatu Paananen</t>
  </si>
  <si>
    <t>Mikko Hartikka</t>
  </si>
  <si>
    <t>Ski-Doo</t>
  </si>
  <si>
    <t>Jarno Simonen</t>
  </si>
  <si>
    <t>Keskiarvo</t>
  </si>
  <si>
    <t>Nopein aika kiihdytyksistä</t>
  </si>
  <si>
    <t>Nopein aika sprinteistä</t>
  </si>
  <si>
    <t>Keskiarvo kierroksista</t>
  </si>
  <si>
    <t>Keskiarvot kierroksista</t>
  </si>
  <si>
    <t>Nopeimmat ajat sprintti</t>
  </si>
  <si>
    <t>Luokka</t>
  </si>
  <si>
    <t>Nopeimmat ajat kiihdytys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</si>
</sst>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,ss.0"/>
    <numFmt numFmtId="165" formatCode="mm:ss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36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rgb="FF333333"/>
      <name val="Verdana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theme="3" tint="0.40000610370189521"/>
        </stop>
        <stop position="0.5">
          <color theme="0"/>
        </stop>
        <stop position="1">
          <color theme="3" tint="0.40000610370189521"/>
        </stop>
      </gradientFill>
    </fill>
    <fill>
      <gradientFill degree="27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5" borderId="3" xfId="0" applyFont="1" applyFill="1" applyBorder="1" applyAlignment="1" applyProtection="1">
      <alignment horizontal="center" vertical="center"/>
      <protection hidden="1"/>
    </xf>
    <xf numFmtId="0" fontId="6" fillId="3" borderId="0" xfId="1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47" fontId="4" fillId="4" borderId="2" xfId="0" applyNumberFormat="1" applyFont="1" applyFill="1" applyBorder="1" applyAlignment="1" applyProtection="1">
      <alignment horizontal="center" vertical="center"/>
      <protection hidden="1"/>
    </xf>
    <xf numFmtId="47" fontId="4" fillId="5" borderId="3" xfId="0" applyNumberFormat="1" applyFont="1" applyFill="1" applyBorder="1" applyAlignment="1" applyProtection="1">
      <alignment horizontal="center" vertical="center"/>
      <protection hidden="1"/>
    </xf>
    <xf numFmtId="0" fontId="1" fillId="6" borderId="0" xfId="2" applyFill="1"/>
    <xf numFmtId="0" fontId="0" fillId="6" borderId="0" xfId="0" applyFill="1" applyBorder="1"/>
    <xf numFmtId="0" fontId="7" fillId="6" borderId="0" xfId="0" applyFont="1" applyFill="1" applyBorder="1"/>
    <xf numFmtId="0" fontId="0" fillId="6" borderId="0" xfId="0" applyFill="1"/>
    <xf numFmtId="0" fontId="9" fillId="6" borderId="0" xfId="0" applyFont="1" applyFill="1"/>
    <xf numFmtId="0" fontId="8" fillId="6" borderId="0" xfId="0" applyFont="1" applyFill="1"/>
    <xf numFmtId="164" fontId="0" fillId="6" borderId="0" xfId="0" applyNumberFormat="1" applyFill="1"/>
    <xf numFmtId="47" fontId="0" fillId="6" borderId="0" xfId="0" applyNumberFormat="1" applyFill="1"/>
    <xf numFmtId="165" fontId="4" fillId="4" borderId="2" xfId="0" applyNumberFormat="1" applyFont="1" applyFill="1" applyBorder="1" applyAlignment="1" applyProtection="1">
      <alignment horizontal="center" vertical="center"/>
      <protection hidden="1"/>
    </xf>
    <xf numFmtId="165" fontId="4" fillId="5" borderId="3" xfId="0" applyNumberFormat="1" applyFont="1" applyFill="1" applyBorder="1" applyAlignment="1" applyProtection="1">
      <alignment horizontal="center" vertical="center"/>
      <protection hidden="1"/>
    </xf>
    <xf numFmtId="165" fontId="0" fillId="6" borderId="0" xfId="0" applyNumberFormat="1" applyFill="1"/>
    <xf numFmtId="0" fontId="0" fillId="6" borderId="0" xfId="0" applyNumberFormat="1" applyFill="1"/>
    <xf numFmtId="0" fontId="2" fillId="3" borderId="0" xfId="1" quotePrefix="1" applyFill="1" applyBorder="1" applyAlignment="1" applyProtection="1">
      <alignment horizontal="center" vertical="center"/>
      <protection hidden="1"/>
    </xf>
    <xf numFmtId="0" fontId="2" fillId="3" borderId="0" xfId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5" fillId="3" borderId="0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 customBuiltin="1"/>
    <cellStyle name="Normal" xfId="0" builtinId="0"/>
    <cellStyle name="Normal 2" xfId="2"/>
  </cellStyles>
  <dxfs count="64"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ont>
        <color theme="3" tint="0.79998168889431442"/>
      </font>
    </dxf>
    <dxf>
      <font>
        <color rgb="FF00B050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auto="1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53"/>
  <sheetViews>
    <sheetView topLeftCell="S1" workbookViewId="0">
      <selection activeCell="AJ28" sqref="AJ28"/>
    </sheetView>
  </sheetViews>
  <sheetFormatPr defaultRowHeight="15" x14ac:dyDescent="0.25"/>
  <cols>
    <col min="2" max="2" width="26" customWidth="1"/>
    <col min="3" max="3" width="12.85546875" customWidth="1"/>
    <col min="4" max="4" width="8.140625" bestFit="1" customWidth="1"/>
    <col min="6" max="6" width="13.140625" customWidth="1"/>
    <col min="7" max="7" width="18.85546875" customWidth="1"/>
    <col min="12" max="12" width="21.85546875" customWidth="1"/>
    <col min="13" max="13" width="13.7109375" customWidth="1"/>
    <col min="17" max="17" width="20.42578125" customWidth="1"/>
    <col min="18" max="18" width="10.140625" customWidth="1"/>
    <col min="22" max="22" width="20.140625" customWidth="1"/>
    <col min="23" max="23" width="13.85546875" customWidth="1"/>
    <col min="27" max="27" width="23.28515625" customWidth="1"/>
    <col min="28" max="28" width="10.85546875" customWidth="1"/>
    <col min="32" max="32" width="32.85546875" customWidth="1"/>
    <col min="33" max="33" width="15.85546875" customWidth="1"/>
  </cols>
  <sheetData>
    <row r="1" spans="1:47" x14ac:dyDescent="0.25">
      <c r="A1" s="22" t="s">
        <v>9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1"/>
      <c r="AE1" s="11"/>
      <c r="AF1" s="11"/>
      <c r="AG1" s="11"/>
    </row>
    <row r="2" spans="1:47" x14ac:dyDescent="0.25">
      <c r="A2" s="22"/>
      <c r="B2" s="22"/>
      <c r="C2" s="22"/>
      <c r="D2" s="22"/>
      <c r="E2" s="22"/>
      <c r="F2" s="21"/>
      <c r="G2" s="21"/>
      <c r="H2" s="21"/>
      <c r="I2" s="21"/>
      <c r="J2" s="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1"/>
      <c r="AE2" s="11"/>
      <c r="AF2" s="11"/>
      <c r="AG2" s="11"/>
    </row>
    <row r="3" spans="1:47" x14ac:dyDescent="0.25">
      <c r="A3" s="22"/>
      <c r="B3" s="22"/>
      <c r="C3" s="22"/>
      <c r="D3" s="22"/>
      <c r="E3" s="22"/>
      <c r="F3" s="21" t="s">
        <v>19</v>
      </c>
      <c r="G3" s="21"/>
      <c r="H3" s="21">
        <v>600</v>
      </c>
      <c r="I3" s="21"/>
      <c r="J3" s="4"/>
      <c r="K3" s="13"/>
      <c r="L3" s="13"/>
      <c r="M3" s="13">
        <v>4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1"/>
      <c r="AE3" s="11"/>
      <c r="AF3" s="11"/>
      <c r="AG3" s="11"/>
    </row>
    <row r="4" spans="1:47" x14ac:dyDescent="0.25">
      <c r="A4" s="22"/>
      <c r="B4" s="22"/>
      <c r="C4" s="22"/>
      <c r="D4" s="22"/>
      <c r="E4" s="22"/>
      <c r="F4" s="21" t="s">
        <v>20</v>
      </c>
      <c r="G4" s="21"/>
      <c r="H4" s="21" t="s">
        <v>23</v>
      </c>
      <c r="I4" s="21"/>
      <c r="J4" s="4"/>
      <c r="K4" s="13"/>
      <c r="L4" s="13"/>
      <c r="M4" s="13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1"/>
      <c r="AE4" s="11"/>
      <c r="AF4" s="11"/>
      <c r="AG4" s="11"/>
    </row>
    <row r="5" spans="1:47" x14ac:dyDescent="0.25">
      <c r="A5" s="22"/>
      <c r="B5" s="22"/>
      <c r="C5" s="22"/>
      <c r="D5" s="22"/>
      <c r="E5" s="22"/>
      <c r="F5" s="21" t="s">
        <v>21</v>
      </c>
      <c r="G5" s="21"/>
      <c r="H5" s="20">
        <v>800</v>
      </c>
      <c r="I5" s="21"/>
      <c r="J5" s="4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1"/>
      <c r="AE5" s="11"/>
      <c r="AF5" s="11"/>
      <c r="AG5" s="11"/>
    </row>
    <row r="6" spans="1:47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1"/>
      <c r="AF6" s="11"/>
      <c r="AG6" s="11"/>
    </row>
    <row r="7" spans="1:4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9"/>
      <c r="Z7" s="9"/>
      <c r="AA7" s="9"/>
      <c r="AB7" s="9"/>
      <c r="AC7" s="9"/>
      <c r="AD7" s="11"/>
      <c r="AE7" s="11"/>
      <c r="AF7" s="11"/>
      <c r="AG7" s="11"/>
    </row>
    <row r="8" spans="1:47" x14ac:dyDescent="0.25">
      <c r="A8" s="8"/>
      <c r="B8" s="8" t="s">
        <v>24</v>
      </c>
      <c r="C8" s="8" t="s">
        <v>25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9"/>
      <c r="Z8" s="9"/>
      <c r="AA8" s="9"/>
      <c r="AB8" s="9"/>
      <c r="AC8" s="9"/>
      <c r="AD8" s="11"/>
      <c r="AE8" s="11"/>
      <c r="AF8" s="11"/>
      <c r="AG8" s="11"/>
    </row>
    <row r="9" spans="1:47" x14ac:dyDescent="0.25">
      <c r="A9" s="8"/>
      <c r="B9" s="8"/>
      <c r="C9" s="8" t="s">
        <v>26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9"/>
      <c r="Z9" s="9"/>
      <c r="AA9" s="9"/>
      <c r="AB9" s="9"/>
      <c r="AC9" s="9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25">
      <c r="A10" s="9"/>
      <c r="B10" s="9"/>
      <c r="C10" s="9"/>
      <c r="D10" s="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25">
      <c r="A11" s="11"/>
      <c r="B11" s="12" t="s">
        <v>19</v>
      </c>
      <c r="C11" s="11"/>
      <c r="D11" s="11"/>
      <c r="E11" s="11"/>
      <c r="F11" s="11"/>
      <c r="G11" s="12" t="s">
        <v>20</v>
      </c>
      <c r="H11" s="11"/>
      <c r="I11" s="11"/>
      <c r="J11" s="11"/>
      <c r="K11" s="11"/>
      <c r="L11" s="12" t="s">
        <v>21</v>
      </c>
      <c r="M11" s="11"/>
      <c r="N11" s="11"/>
      <c r="O11" s="11"/>
      <c r="P11" s="11"/>
      <c r="Q11" s="12" t="s">
        <v>22</v>
      </c>
      <c r="R11" s="11"/>
      <c r="S11" s="11"/>
      <c r="T11" s="11"/>
      <c r="U11" s="11"/>
      <c r="V11" s="12">
        <v>600</v>
      </c>
      <c r="W11" s="11"/>
      <c r="X11" s="11"/>
      <c r="Y11" s="11"/>
      <c r="Z11" s="11"/>
      <c r="AA11" s="12" t="s">
        <v>23</v>
      </c>
      <c r="AB11" s="11"/>
      <c r="AC11" s="11"/>
      <c r="AD11" s="11"/>
      <c r="AE11" s="11"/>
      <c r="AF11" s="12">
        <v>800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x14ac:dyDescent="0.25">
      <c r="A12" s="1" t="s">
        <v>15</v>
      </c>
      <c r="B12" s="1" t="s">
        <v>13</v>
      </c>
      <c r="C12" s="1" t="s">
        <v>14</v>
      </c>
      <c r="D12" s="5" t="s">
        <v>16</v>
      </c>
      <c r="E12" s="11"/>
      <c r="F12" s="1" t="s">
        <v>15</v>
      </c>
      <c r="G12" s="1" t="s">
        <v>13</v>
      </c>
      <c r="H12" s="1" t="s">
        <v>14</v>
      </c>
      <c r="I12" s="5" t="s">
        <v>16</v>
      </c>
      <c r="J12" s="11"/>
      <c r="K12" s="1" t="s">
        <v>15</v>
      </c>
      <c r="L12" s="1" t="s">
        <v>13</v>
      </c>
      <c r="M12" s="1" t="s">
        <v>14</v>
      </c>
      <c r="N12" s="5" t="s">
        <v>16</v>
      </c>
      <c r="O12" s="11"/>
      <c r="P12" s="1" t="s">
        <v>15</v>
      </c>
      <c r="Q12" s="1" t="s">
        <v>13</v>
      </c>
      <c r="R12" s="1" t="s">
        <v>14</v>
      </c>
      <c r="S12" s="5" t="s">
        <v>16</v>
      </c>
      <c r="T12" s="11"/>
      <c r="U12" s="1" t="s">
        <v>15</v>
      </c>
      <c r="V12" s="1" t="s">
        <v>13</v>
      </c>
      <c r="W12" s="1" t="s">
        <v>14</v>
      </c>
      <c r="X12" s="5" t="s">
        <v>16</v>
      </c>
      <c r="Y12" s="11"/>
      <c r="Z12" s="1" t="s">
        <v>15</v>
      </c>
      <c r="AA12" s="1" t="s">
        <v>13</v>
      </c>
      <c r="AB12" s="1" t="s">
        <v>14</v>
      </c>
      <c r="AC12" s="5" t="s">
        <v>16</v>
      </c>
      <c r="AD12" s="11"/>
      <c r="AE12" s="1" t="s">
        <v>15</v>
      </c>
      <c r="AF12" s="1" t="s">
        <v>13</v>
      </c>
      <c r="AG12" s="1" t="s">
        <v>14</v>
      </c>
      <c r="AH12" s="5" t="s">
        <v>16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25">
      <c r="A13" s="1">
        <v>1</v>
      </c>
      <c r="B13" s="6" t="str">
        <f>IF(C13&gt;0,INDEX(Juniorit!$B$8:$B$27,MATCH(Yhteenveto!$C13,Juniorit!$J$8:$J$27,0)),"")</f>
        <v/>
      </c>
      <c r="C13" s="16">
        <f>IFERROR(SMALL(Juniorit!$J$8:$J$27,(COUNTIF(Juniorit!$J$8:$J$27,0))+1),0)</f>
        <v>0</v>
      </c>
      <c r="D13" s="16">
        <f>$C13-$C$13</f>
        <v>0</v>
      </c>
      <c r="E13" s="11"/>
      <c r="F13" s="1">
        <v>1</v>
      </c>
      <c r="G13" s="6" t="str">
        <f>IF(H13&gt;0,INDEX(Ladyt!$B$8:$B$27,MATCH(Yhteenveto!$H13,Ladyt!$J$8:$J$27,0)),"")</f>
        <v/>
      </c>
      <c r="H13" s="16">
        <f>IFERROR(SMALL(Ladyt!$J$8:$J$27,(COUNTIF(Ladyt!$J$8:$J$27,0))+1),0)</f>
        <v>0</v>
      </c>
      <c r="I13" s="16">
        <f ca="1">$I13-$I$13</f>
        <v>0</v>
      </c>
      <c r="J13" s="11"/>
      <c r="K13" s="1">
        <v>1</v>
      </c>
      <c r="L13" s="6" t="str">
        <f>IF(M13&gt;0,INDEX(Puhallin!$B$8:$B$27,MATCH(Yhteenveto!$M13,Puhallin!$J$8:$J$27,0)),"")</f>
        <v>Kalle Kovanen</v>
      </c>
      <c r="M13" s="16">
        <f>IFERROR(SMALL(Puhallin!$J$8:$J$27,(COUNTIF(Puhallin!$J$8:$J$27,0))+1),0)</f>
        <v>2.4085648148148148E-3</v>
      </c>
      <c r="N13" s="16">
        <f ca="1">$N13-$N$13</f>
        <v>0</v>
      </c>
      <c r="O13" s="11"/>
      <c r="P13" s="1">
        <v>1</v>
      </c>
      <c r="Q13" s="6" t="str">
        <f>IF(R13&gt;0,INDEX('Alle 600'!$B$8:$B$27,MATCH(Yhteenveto!$R13,'Alle 600'!$J$8:$J$27,0)),"")</f>
        <v>Markku Tammela</v>
      </c>
      <c r="R13" s="16">
        <f>IFERROR(SMALL('Alle 600'!$J$8:$J$27,(COUNTIF('Alle 600'!$J$8:$J$27,0))+1),0)</f>
        <v>2.478356481481482E-3</v>
      </c>
      <c r="S13" s="16">
        <f ca="1">$S13-$S$13</f>
        <v>0</v>
      </c>
      <c r="T13" s="11"/>
      <c r="U13" s="1">
        <v>1</v>
      </c>
      <c r="V13" s="6" t="str">
        <f>IF(W13&gt;0,INDEX('600'!$B$8:$B$27,MATCH(Yhteenveto!$W13,'600'!$J$8:$J$27,0)),"")</f>
        <v>Jouko Kainulainen</v>
      </c>
      <c r="W13" s="16">
        <f>IFERROR(SMALL('600'!$J$8:$J$27,(COUNTIF('600'!$J$8:$J$27,0))+1),0)</f>
        <v>2.2575231481481487E-3</v>
      </c>
      <c r="X13" s="16">
        <f ca="1">$X13-$X$13</f>
        <v>0</v>
      </c>
      <c r="Y13" s="11"/>
      <c r="Z13" s="1">
        <v>1</v>
      </c>
      <c r="AA13" s="6" t="str">
        <f>IF(AB13&gt;0,INDEX(Vapaa!$B$8:$B$27,MATCH(Yhteenveto!$AB13,Vapaa!$J$8:$J$27,0)),"")</f>
        <v>Kalle Kovanen</v>
      </c>
      <c r="AB13" s="16">
        <f>IFERROR(SMALL(Vapaa!$J$8:$J$27,(COUNTIF(Vapaa!$J$8:$J$27,0))+1),0)</f>
        <v>2.2418981481481482E-3</v>
      </c>
      <c r="AC13" s="16">
        <f ca="1">$AC13-$AC$13</f>
        <v>0</v>
      </c>
      <c r="AD13" s="11"/>
      <c r="AE13" s="1">
        <v>1</v>
      </c>
      <c r="AF13" s="6" t="str">
        <f>IF(AG13&gt;0,INDEX('800'!$B$8:$B$27,MATCH(Yhteenveto!$AG13,'800'!$J$8:$J$27,0)),"")</f>
        <v>Kalle Kovanen</v>
      </c>
      <c r="AG13" s="16">
        <f>IFERROR(SMALL('800'!$J$8:$J$27,(COUNTIF('800'!$J$8:$J$27,0))+1),0)</f>
        <v>2.2438657407407411E-3</v>
      </c>
      <c r="AH13" s="16">
        <f ca="1">$AH13-$AH$13</f>
        <v>0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25">
      <c r="A14" s="1">
        <v>2</v>
      </c>
      <c r="B14" s="6" t="str">
        <f>IF(C14&gt;0,INDEX(Juniorit!$B$8:$B$27,MATCH(Yhteenveto!$C14,Juniorit!$J$8:$J$27,0)),"")</f>
        <v/>
      </c>
      <c r="C14" s="16">
        <f>IFERROR(SMALL(Juniorit!$J$8:$J$27,(COUNTIF(Juniorit!$J$8:$J$27,0))+2),0)</f>
        <v>0</v>
      </c>
      <c r="D14" s="16">
        <f>IF(C14=0,0,$C14-$C$13)</f>
        <v>0</v>
      </c>
      <c r="E14" s="11"/>
      <c r="F14" s="1">
        <v>2</v>
      </c>
      <c r="G14" s="6" t="str">
        <f>IF(H14&gt;0,INDEX(Ladyt!$B$8:$B$27,MATCH(Yhteenveto!$H14,Ladyt!$J$8:$J$27,0)),"")</f>
        <v/>
      </c>
      <c r="H14" s="16">
        <f>IFERROR(SMALL(Ladyt!$J$8:$J$27,(COUNTIF(Ladyt!$J$8:$J$27,0))+2),0)</f>
        <v>0</v>
      </c>
      <c r="I14" s="16">
        <f>IF(H14=0,0,$H14-$H$13)</f>
        <v>0</v>
      </c>
      <c r="J14" s="11"/>
      <c r="K14" s="1">
        <v>2</v>
      </c>
      <c r="L14" s="6" t="str">
        <f>IF(M14&gt;0,INDEX(Puhallin!$B$8:$B$27,MATCH(Yhteenveto!$M14,Puhallin!$J$8:$J$27,0)),"")</f>
        <v>Jari Simonen</v>
      </c>
      <c r="M14" s="16">
        <f>IFERROR(SMALL(Puhallin!$J$8:$J$27,(COUNTIF(Puhallin!$J$8:$J$27,0))+2),0)</f>
        <v>2.5487268518518519E-3</v>
      </c>
      <c r="N14" s="16">
        <f>IF(M14=0,0,$M14-$M$13)</f>
        <v>1.4016203703703716E-4</v>
      </c>
      <c r="O14" s="11"/>
      <c r="P14" s="1">
        <v>2</v>
      </c>
      <c r="Q14" s="6" t="str">
        <f>IF(R14&gt;0,INDEX('Alle 600'!$B$8:$B$27,MATCH(Yhteenveto!$R14,'Alle 600'!$J$8:$J$27,0)),"")</f>
        <v>Jesse Simonen</v>
      </c>
      <c r="R14" s="16">
        <f>IFERROR(SMALL('Alle 600'!$J$8:$J$27,(COUNTIF('Alle 600'!$J$8:$J$27,0))+2),0)</f>
        <v>2.4817129629629629E-3</v>
      </c>
      <c r="S14" s="16">
        <f>IF(R14=0,0,$R14-$R$13)</f>
        <v>3.3564814814809191E-6</v>
      </c>
      <c r="T14" s="11"/>
      <c r="U14" s="1">
        <v>2</v>
      </c>
      <c r="V14" s="6" t="str">
        <f>IF(W14&gt;0,INDEX('600'!$B$8:$B$27,MATCH(Yhteenveto!$W14,'600'!$J$8:$J$27,0)),"")</f>
        <v>Jouni Palonen</v>
      </c>
      <c r="W14" s="16">
        <f>IFERROR(SMALL('600'!$J$8:$J$27,(COUNTIF('600'!$J$8:$J$27,0))+2),0)</f>
        <v>2.2708333333333335E-3</v>
      </c>
      <c r="X14" s="16">
        <f>IF(W14=0,0,$W14-$W$13)</f>
        <v>1.3310185185184779E-5</v>
      </c>
      <c r="Y14" s="11"/>
      <c r="Z14" s="1">
        <v>2</v>
      </c>
      <c r="AA14" s="6" t="str">
        <f>IF(AB14&gt;0,INDEX(Vapaa!$B$8:$B$27,MATCH(Yhteenveto!$AB14,Vapaa!$J$8:$J$27,0)),"")</f>
        <v>Petri Vesterinen</v>
      </c>
      <c r="AB14" s="16">
        <f>IFERROR(SMALL(Vapaa!$J$8:$J$27,(COUNTIF(Vapaa!$J$8:$J$27,0))+2),0)</f>
        <v>2.2599537037037037E-3</v>
      </c>
      <c r="AC14" s="16">
        <f>IF(AB14=0,0,$AB14-$AB$13)</f>
        <v>1.8055555555555446E-5</v>
      </c>
      <c r="AD14" s="11"/>
      <c r="AE14" s="1">
        <v>2</v>
      </c>
      <c r="AF14" s="6" t="str">
        <f>IF(AG14&gt;0,INDEX('800'!$B$8:$B$27,MATCH(Yhteenveto!$AG14,'800'!$J$8:$J$27,0)),"")</f>
        <v>Antti Haiko</v>
      </c>
      <c r="AG14" s="16">
        <f>IFERROR(SMALL('800'!$J$8:$J$27,(COUNTIF('800'!$J$8:$J$27,0))+2),0)</f>
        <v>2.2699074074074076E-3</v>
      </c>
      <c r="AH14" s="16">
        <f>IF(AG14=0,0,$AG14-$AG$13)</f>
        <v>2.6041666666666401E-5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25">
      <c r="A15" s="1">
        <v>3</v>
      </c>
      <c r="B15" s="6" t="str">
        <f>IF(C15&gt;0,INDEX(Juniorit!$B$8:$B$27,MATCH(Yhteenveto!$C15,Juniorit!$J$8:$J$27,0)),"")</f>
        <v/>
      </c>
      <c r="C15" s="16">
        <f>IFERROR(SMALL(Juniorit!$J$8:$J$27,(COUNTIF(Juniorit!$J$8:$J$27,0))+3),0)</f>
        <v>0</v>
      </c>
      <c r="D15" s="16">
        <f t="shared" ref="D15:D32" si="0">IF(C15=0,0,$C15-$C$13)</f>
        <v>0</v>
      </c>
      <c r="E15" s="11"/>
      <c r="F15" s="1">
        <v>3</v>
      </c>
      <c r="G15" s="6" t="str">
        <f>IF(H15&gt;0,INDEX(Ladyt!$B$8:$B$27,MATCH(Yhteenveto!$H15,Ladyt!$J$8:$J$27,0)),"")</f>
        <v/>
      </c>
      <c r="H15" s="16">
        <f>IFERROR(SMALL(Ladyt!$J$8:$J$27,(COUNTIF(Ladyt!$J$8:$J$27,0))+3),0)</f>
        <v>0</v>
      </c>
      <c r="I15" s="16">
        <f t="shared" ref="I15:I32" si="1">IF(H15=0,0,$H15-$H$13)</f>
        <v>0</v>
      </c>
      <c r="J15" s="11"/>
      <c r="K15" s="1">
        <v>3</v>
      </c>
      <c r="L15" s="6" t="str">
        <f>IF(M15&gt;0,INDEX(Puhallin!$B$8:$B$27,MATCH(Yhteenveto!$M15,Puhallin!$J$8:$J$27,0)),"")</f>
        <v/>
      </c>
      <c r="M15" s="16">
        <f>IFERROR(SMALL(Puhallin!$J$8:$J$27,(COUNTIF(Puhallin!$J$8:$J$27,0))+3),0)</f>
        <v>0</v>
      </c>
      <c r="N15" s="16">
        <f t="shared" ref="N15:N32" si="2">IF(M15=0,0,$M15-$M$13)</f>
        <v>0</v>
      </c>
      <c r="O15" s="11"/>
      <c r="P15" s="1">
        <v>3</v>
      </c>
      <c r="Q15" s="6" t="str">
        <f>IF(R15&gt;0,INDEX('Alle 600'!$B$8:$B$27,MATCH(Yhteenveto!$R15,'Alle 600'!$J$8:$J$27,0)),"")</f>
        <v>Tommi Patama</v>
      </c>
      <c r="R15" s="16">
        <f>IFERROR(SMALL('Alle 600'!$J$8:$J$27,(COUNTIF('Alle 600'!$J$8:$J$27,0))+3),0)</f>
        <v>2.4835648148148152E-3</v>
      </c>
      <c r="S15" s="16">
        <f t="shared" ref="S15:S32" si="3">IF(R15=0,0,$R15-$R$13)</f>
        <v>5.2083333333331934E-6</v>
      </c>
      <c r="T15" s="11"/>
      <c r="U15" s="1">
        <v>3</v>
      </c>
      <c r="V15" s="6" t="str">
        <f>IF(W15&gt;0,INDEX('600'!$B$8:$B$27,MATCH(Yhteenveto!$W15,'600'!$J$8:$J$27,0)),"")</f>
        <v>Kalle Kovanen</v>
      </c>
      <c r="W15" s="16">
        <f>IFERROR(SMALL('600'!$J$8:$J$27,(COUNTIF('600'!$J$8:$J$27,0))+3),0)</f>
        <v>2.2730324074074072E-3</v>
      </c>
      <c r="X15" s="16">
        <f t="shared" ref="X15:X40" si="4">IF(W15=0,0,$W15-$W$13)</f>
        <v>1.5509259259258515E-5</v>
      </c>
      <c r="Y15" s="11"/>
      <c r="Z15" s="1">
        <v>3</v>
      </c>
      <c r="AA15" s="6" t="str">
        <f>IF(AB15&gt;0,INDEX(Vapaa!$B$8:$B$27,MATCH(Yhteenveto!$AB15,Vapaa!$J$8:$J$27,0)),"")</f>
        <v>Mikko Hartikka</v>
      </c>
      <c r="AB15" s="16">
        <f>IFERROR(SMALL(Vapaa!$J$8:$J$27,(COUNTIF(Vapaa!$J$8:$J$27,0))+3),0)</f>
        <v>2.4040509259259258E-3</v>
      </c>
      <c r="AC15" s="16">
        <f t="shared" ref="AC15:AC32" si="5">IF(AB15=0,0,$AB15-$AB$13)</f>
        <v>1.6215277777777756E-4</v>
      </c>
      <c r="AD15" s="11"/>
      <c r="AE15" s="1">
        <v>3</v>
      </c>
      <c r="AF15" s="6" t="str">
        <f>IF(AG15&gt;0,INDEX('800'!$B$8:$B$27,MATCH(Yhteenveto!$AG15,'800'!$J$8:$J$27,0)),"")</f>
        <v>Jouko Kainulainen</v>
      </c>
      <c r="AG15" s="16">
        <f>IFERROR(SMALL('800'!$J$8:$J$27,(COUNTIF('800'!$J$8:$J$27,0))+3),0)</f>
        <v>2.2737268518518514E-3</v>
      </c>
      <c r="AH15" s="16">
        <f t="shared" ref="AH15:AH32" si="6">IF(AG15=0,0,$AG15-$AG$13)</f>
        <v>2.986111111111028E-5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25">
      <c r="A16" s="1">
        <v>4</v>
      </c>
      <c r="B16" s="6" t="str">
        <f>IF(C16&gt;0,INDEX(Juniorit!$B$8:$B$27,MATCH(Yhteenveto!$C16,Juniorit!$J$8:$J$27,0)),"")</f>
        <v/>
      </c>
      <c r="C16" s="16">
        <f>IFERROR(SMALL(Juniorit!$J$8:$J$27,(COUNTIF(Juniorit!$J$8:$J$27,0))+4),0)</f>
        <v>0</v>
      </c>
      <c r="D16" s="16">
        <f t="shared" si="0"/>
        <v>0</v>
      </c>
      <c r="E16" s="11"/>
      <c r="F16" s="1">
        <v>4</v>
      </c>
      <c r="G16" s="6" t="str">
        <f>IF(H16&gt;0,INDEX(Ladyt!$B$8:$B$27,MATCH(Yhteenveto!$H16,Ladyt!$J$8:$J$27,0)),"")</f>
        <v/>
      </c>
      <c r="H16" s="16">
        <f>IFERROR(SMALL(Ladyt!$J$8:$J$27,(COUNTIF(Ladyt!$J$8:$J$27,0))+4),0)</f>
        <v>0</v>
      </c>
      <c r="I16" s="16">
        <f t="shared" si="1"/>
        <v>0</v>
      </c>
      <c r="J16" s="11"/>
      <c r="K16" s="1">
        <v>4</v>
      </c>
      <c r="L16" s="6" t="str">
        <f>IF(M16&gt;0,INDEX(Puhallin!$B$8:$B$27,MATCH(Yhteenveto!$M16,Puhallin!$J$8:$J$27,0)),"")</f>
        <v/>
      </c>
      <c r="M16" s="16">
        <f>IFERROR(SMALL(Puhallin!$J$8:$J$27,(COUNTIF(Puhallin!$J$8:$J$27,0))+4),0)</f>
        <v>0</v>
      </c>
      <c r="N16" s="16">
        <f t="shared" si="2"/>
        <v>0</v>
      </c>
      <c r="O16" s="11"/>
      <c r="P16" s="1">
        <v>4</v>
      </c>
      <c r="Q16" s="6" t="str">
        <f>IF(R16&gt;0,INDEX('Alle 600'!$B$8:$B$27,MATCH(Yhteenveto!$R16,'Alle 600'!$J$8:$J$27,0)),"")</f>
        <v>Jarno Simonen</v>
      </c>
      <c r="R16" s="16">
        <f>IFERROR(SMALL('Alle 600'!$J$8:$J$27,(COUNTIF('Alle 600'!$J$8:$J$27,0))+4),0)</f>
        <v>2.5200231481481484E-3</v>
      </c>
      <c r="S16" s="16">
        <f t="shared" si="3"/>
        <v>4.1666666666666415E-5</v>
      </c>
      <c r="T16" s="11"/>
      <c r="U16" s="1">
        <v>4</v>
      </c>
      <c r="V16" s="6" t="str">
        <f>IF(W16&gt;0,INDEX('600'!$B$8:$B$27,MATCH(Yhteenveto!$W16,'600'!$J$8:$J$27,0)),"")</f>
        <v>Antti Haiko</v>
      </c>
      <c r="W16" s="16">
        <f>IFERROR(SMALL('600'!$J$8:$J$27,(COUNTIF('600'!$J$8:$J$27,0))+4),0)</f>
        <v>2.2739583333333331E-3</v>
      </c>
      <c r="X16" s="16">
        <f t="shared" si="4"/>
        <v>1.6435185185184435E-5</v>
      </c>
      <c r="Y16" s="11"/>
      <c r="Z16" s="1">
        <v>4</v>
      </c>
      <c r="AA16" s="6" t="str">
        <f>IF(AB16&gt;0,INDEX(Vapaa!$B$8:$B$27,MATCH(Yhteenveto!$AB16,Vapaa!$J$8:$J$27,0)),"")</f>
        <v>Pasi Vidgren</v>
      </c>
      <c r="AB16" s="16">
        <f>IFERROR(SMALL(Vapaa!$J$8:$J$27,(COUNTIF(Vapaa!$J$8:$J$27,0))+4),0)</f>
        <v>2.4560185185185188E-3</v>
      </c>
      <c r="AC16" s="16">
        <f t="shared" si="5"/>
        <v>2.1412037037037059E-4</v>
      </c>
      <c r="AD16" s="11"/>
      <c r="AE16" s="1">
        <v>4</v>
      </c>
      <c r="AF16" s="6" t="str">
        <f>IF(AG16&gt;0,INDEX('800'!$B$8:$B$27,MATCH(Yhteenveto!$AG16,'800'!$J$8:$J$27,0)),"")</f>
        <v>Jouni Palonen</v>
      </c>
      <c r="AG16" s="16">
        <f>IFERROR(SMALL('800'!$J$8:$J$27,(COUNTIF('800'!$J$8:$J$27,0))+4),0)</f>
        <v>2.284490740740741E-3</v>
      </c>
      <c r="AH16" s="16">
        <f t="shared" si="6"/>
        <v>4.0624999999999863E-5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25">
      <c r="A17" s="1">
        <v>5</v>
      </c>
      <c r="B17" s="6" t="str">
        <f>IF(C17&gt;0,INDEX(Juniorit!$B$8:$B$27,MATCH(Yhteenveto!$C17,Juniorit!$J$8:$J$27,0)),"")</f>
        <v/>
      </c>
      <c r="C17" s="16">
        <f>IFERROR(SMALL(Juniorit!$J$8:$J$27,(COUNTIF(Juniorit!$J$8:$J$27,0))+5),0)</f>
        <v>0</v>
      </c>
      <c r="D17" s="16">
        <f t="shared" si="0"/>
        <v>0</v>
      </c>
      <c r="E17" s="11"/>
      <c r="F17" s="1">
        <v>5</v>
      </c>
      <c r="G17" s="6" t="str">
        <f>IF(H17&gt;0,INDEX(Ladyt!$B$8:$B$27,MATCH(Yhteenveto!$H17,Ladyt!$J$8:$J$27,0)),"")</f>
        <v/>
      </c>
      <c r="H17" s="16">
        <f>IFERROR(SMALL(Ladyt!$J$8:$J$27,(COUNTIF(Ladyt!$J$8:$J$27,0))+5),0)</f>
        <v>0</v>
      </c>
      <c r="I17" s="16">
        <f t="shared" si="1"/>
        <v>0</v>
      </c>
      <c r="J17" s="11"/>
      <c r="K17" s="1">
        <v>5</v>
      </c>
      <c r="L17" s="6" t="str">
        <f>IF(M17&gt;0,INDEX(Puhallin!$B$8:$B$27,MATCH(Yhteenveto!$M17,Puhallin!$J$8:$J$27,0)),"")</f>
        <v/>
      </c>
      <c r="M17" s="16">
        <f>IFERROR(SMALL(Puhallin!$J$8:$J$27,(COUNTIF(Puhallin!$J$8:$J$27,0))+5),0)</f>
        <v>0</v>
      </c>
      <c r="N17" s="16">
        <f t="shared" si="2"/>
        <v>0</v>
      </c>
      <c r="O17" s="11"/>
      <c r="P17" s="1">
        <v>5</v>
      </c>
      <c r="Q17" s="6" t="str">
        <f>IF(R17&gt;0,INDEX('Alle 600'!$B$8:$B$27,MATCH(Yhteenveto!$R17,'Alle 600'!$J$8:$J$27,0)),"")</f>
        <v/>
      </c>
      <c r="R17" s="16">
        <f>IFERROR(SMALL('Alle 600'!$J$8:$J$27,(COUNTIF('Alle 600'!$J$8:$J$27,0))+5),0)</f>
        <v>0</v>
      </c>
      <c r="S17" s="16">
        <f t="shared" si="3"/>
        <v>0</v>
      </c>
      <c r="T17" s="11"/>
      <c r="U17" s="1">
        <v>5</v>
      </c>
      <c r="V17" s="6" t="str">
        <f>IF(W17&gt;0,INDEX('600'!$B$8:$B$27,MATCH(Yhteenveto!$W17,'600'!$J$8:$J$27,0)),"")</f>
        <v>Timo Kainulainen</v>
      </c>
      <c r="W17" s="16">
        <f>IFERROR(SMALL('600'!$J$8:$J$27,(COUNTIF('600'!$J$8:$J$27,0))+5),0)</f>
        <v>2.2795138888888891E-3</v>
      </c>
      <c r="X17" s="16">
        <f t="shared" si="4"/>
        <v>2.1990740740740391E-5</v>
      </c>
      <c r="Y17" s="11"/>
      <c r="Z17" s="1">
        <v>5</v>
      </c>
      <c r="AA17" s="6" t="str">
        <f>IF(AB17&gt;0,INDEX(Vapaa!$B$8:$B$27,MATCH(Yhteenveto!$AB17,Vapaa!$J$8:$J$27,0)),"")</f>
        <v>Tommi Patama</v>
      </c>
      <c r="AB17" s="16">
        <f>IFERROR(SMALL(Vapaa!$J$8:$J$27,(COUNTIF(Vapaa!$J$8:$J$27,0))+5),0)</f>
        <v>2.5173611111111108E-3</v>
      </c>
      <c r="AC17" s="16">
        <f t="shared" si="5"/>
        <v>2.754629629629626E-4</v>
      </c>
      <c r="AD17" s="11"/>
      <c r="AE17" s="1">
        <v>5</v>
      </c>
      <c r="AF17" s="6" t="str">
        <f>IF(AG17&gt;0,INDEX('800'!$B$8:$B$27,MATCH(Yhteenveto!$AG17,'800'!$J$8:$J$27,0)),"")</f>
        <v>Petri Huttunen</v>
      </c>
      <c r="AG17" s="16">
        <f>IFERROR(SMALL('800'!$J$8:$J$27,(COUNTIF('800'!$J$8:$J$27,0))+5),0)</f>
        <v>2.2952546296296297E-3</v>
      </c>
      <c r="AH17" s="16">
        <f t="shared" si="6"/>
        <v>5.1388888888888578E-5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25">
      <c r="A18" s="1">
        <v>6</v>
      </c>
      <c r="B18" s="6" t="str">
        <f>IF(C18&gt;0,INDEX(Juniorit!$B$8:$B$27,MATCH(Yhteenveto!$C18,Juniorit!$J$8:$J$27,0)),"")</f>
        <v/>
      </c>
      <c r="C18" s="16">
        <f>IFERROR(SMALL(Juniorit!$J$8:$J$27,(COUNTIF(Juniorit!$J$8:$J$27,0))+6),0)</f>
        <v>0</v>
      </c>
      <c r="D18" s="16">
        <f t="shared" si="0"/>
        <v>0</v>
      </c>
      <c r="E18" s="11"/>
      <c r="F18" s="1">
        <v>6</v>
      </c>
      <c r="G18" s="6" t="str">
        <f>IF(H18&gt;0,INDEX(Ladyt!$B$8:$B$27,MATCH(Yhteenveto!$H18,Ladyt!$J$8:$J$27,0)),"")</f>
        <v/>
      </c>
      <c r="H18" s="16">
        <f>IFERROR(SMALL(Ladyt!$J$8:$J$27,(COUNTIF(Ladyt!$J$8:$J$27,0))+6),0)</f>
        <v>0</v>
      </c>
      <c r="I18" s="16">
        <f t="shared" si="1"/>
        <v>0</v>
      </c>
      <c r="J18" s="11"/>
      <c r="K18" s="1">
        <v>6</v>
      </c>
      <c r="L18" s="6" t="str">
        <f>IF(M18&gt;0,INDEX(Puhallin!$B$8:$B$27,MATCH(Yhteenveto!$M18,Puhallin!$J$8:$J$27,0)),"")</f>
        <v/>
      </c>
      <c r="M18" s="16">
        <f>IFERROR(SMALL(Puhallin!$J$8:$J$27,(COUNTIF(Puhallin!$J$8:$J$27,0))+6),0)</f>
        <v>0</v>
      </c>
      <c r="N18" s="16">
        <f t="shared" si="2"/>
        <v>0</v>
      </c>
      <c r="O18" s="11"/>
      <c r="P18" s="1">
        <v>6</v>
      </c>
      <c r="Q18" s="6" t="str">
        <f>IF(R18&gt;0,INDEX('Alle 600'!$B$8:$B$27,MATCH(Yhteenveto!$R18,'Alle 600'!$J$8:$J$27,0)),"")</f>
        <v/>
      </c>
      <c r="R18" s="16">
        <f>IFERROR(SMALL('Alle 600'!$J$8:$J$27,(COUNTIF('Alle 600'!$J$8:$J$27,0))+6),0)</f>
        <v>0</v>
      </c>
      <c r="S18" s="16">
        <f t="shared" si="3"/>
        <v>0</v>
      </c>
      <c r="T18" s="11"/>
      <c r="U18" s="1">
        <v>6</v>
      </c>
      <c r="V18" s="6" t="str">
        <f>IF(W18&gt;0,INDEX('600'!$B$8:$B$27,MATCH(Yhteenveto!$W18,'600'!$J$8:$J$27,0)),"")</f>
        <v>Tero Kalliokoski</v>
      </c>
      <c r="W18" s="16">
        <f>IFERROR(SMALL('600'!$J$8:$J$27,(COUNTIF('600'!$J$8:$J$27,0))+6),0)</f>
        <v>2.2862268518518518E-3</v>
      </c>
      <c r="X18" s="16">
        <f t="shared" si="4"/>
        <v>2.8703703703703096E-5</v>
      </c>
      <c r="Y18" s="11"/>
      <c r="Z18" s="1">
        <v>6</v>
      </c>
      <c r="AA18" s="6" t="str">
        <f>IF(AB18&gt;0,INDEX(Vapaa!$B$8:$B$27,MATCH(Yhteenveto!$AB18,Vapaa!$J$8:$J$27,0)),"")</f>
        <v>Tuomo Tammela</v>
      </c>
      <c r="AB18" s="16">
        <f>IFERROR(SMALL(Vapaa!$J$8:$J$27,(COUNTIF(Vapaa!$J$8:$J$27,0))+6),0)</f>
        <v>2.5527777777777775E-3</v>
      </c>
      <c r="AC18" s="16">
        <f t="shared" si="5"/>
        <v>3.1087962962962927E-4</v>
      </c>
      <c r="AD18" s="11"/>
      <c r="AE18" s="1">
        <v>6</v>
      </c>
      <c r="AF18" s="6" t="str">
        <f>IF(AG18&gt;0,INDEX('800'!$B$8:$B$27,MATCH(Yhteenveto!$AG18,'800'!$J$8:$J$27,0)),"")</f>
        <v>Pasi Vidgren</v>
      </c>
      <c r="AG18" s="16">
        <f>IFERROR(SMALL('800'!$J$8:$J$27,(COUNTIF('800'!$J$8:$J$27,0))+6),0)</f>
        <v>2.3516203703703702E-3</v>
      </c>
      <c r="AH18" s="16">
        <f t="shared" si="6"/>
        <v>1.0775462962962909E-4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 x14ac:dyDescent="0.25">
      <c r="A19" s="1">
        <v>7</v>
      </c>
      <c r="B19" s="6" t="str">
        <f>IF(C19&gt;0,INDEX(Juniorit!$B$8:$B$27,MATCH(Yhteenveto!$C19,Juniorit!$J$8:$J$27,0)),"")</f>
        <v/>
      </c>
      <c r="C19" s="16">
        <f>IFERROR(SMALL(Juniorit!$J$8:$J$27,(COUNTIF(Juniorit!$J$8:$J$27,0))+7),0)</f>
        <v>0</v>
      </c>
      <c r="D19" s="16">
        <f t="shared" si="0"/>
        <v>0</v>
      </c>
      <c r="E19" s="11"/>
      <c r="F19" s="1">
        <v>7</v>
      </c>
      <c r="G19" s="6" t="str">
        <f>IF(H19&gt;0,INDEX(Ladyt!$B$8:$B$27,MATCH(Yhteenveto!$H19,Ladyt!$J$8:$J$27,0)),"")</f>
        <v/>
      </c>
      <c r="H19" s="16">
        <f>IFERROR(SMALL(Ladyt!$J$8:$J$27,(COUNTIF(Ladyt!$J$8:$J$27,0))+7),0)</f>
        <v>0</v>
      </c>
      <c r="I19" s="16">
        <f t="shared" si="1"/>
        <v>0</v>
      </c>
      <c r="J19" s="11"/>
      <c r="K19" s="1">
        <v>7</v>
      </c>
      <c r="L19" s="6" t="str">
        <f>IF(M19&gt;0,INDEX(Puhallin!$B$8:$B$27,MATCH(Yhteenveto!$M19,Puhallin!$J$8:$J$27,0)),"")</f>
        <v/>
      </c>
      <c r="M19" s="16">
        <f>IFERROR(SMALL(Puhallin!$J$8:$J$27,(COUNTIF(Puhallin!$J$8:$J$27,0))+7),0)</f>
        <v>0</v>
      </c>
      <c r="N19" s="16">
        <f t="shared" si="2"/>
        <v>0</v>
      </c>
      <c r="O19" s="11"/>
      <c r="P19" s="1">
        <v>7</v>
      </c>
      <c r="Q19" s="6" t="str">
        <f>IF(R19&gt;0,INDEX('Alle 600'!$B$8:$B$27,MATCH(Yhteenveto!$R19,'Alle 600'!$J$8:$J$27,0)),"")</f>
        <v/>
      </c>
      <c r="R19" s="16">
        <f>IFERROR(SMALL('Alle 600'!$J$8:$J$27,(COUNTIF('Alle 600'!$J$8:$J$27,0))+7),0)</f>
        <v>0</v>
      </c>
      <c r="S19" s="16">
        <f t="shared" si="3"/>
        <v>0</v>
      </c>
      <c r="T19" s="11"/>
      <c r="U19" s="1">
        <v>7</v>
      </c>
      <c r="V19" s="6" t="str">
        <f>IF(W19&gt;0,INDEX('600'!$B$8:$B$27,MATCH(Yhteenveto!$W19,'600'!$J$8:$J$27,0)),"")</f>
        <v>Arto Jauhiainen</v>
      </c>
      <c r="W19" s="16">
        <f>IFERROR(SMALL('600'!$J$8:$J$27,(COUNTIF('600'!$J$8:$J$27,0))+7),0)</f>
        <v>2.3385416666666667E-3</v>
      </c>
      <c r="X19" s="16">
        <f t="shared" si="4"/>
        <v>8.1018518518518028E-5</v>
      </c>
      <c r="Y19" s="11"/>
      <c r="Z19" s="1">
        <v>7</v>
      </c>
      <c r="AA19" s="6" t="str">
        <f>IF(AB19&gt;0,INDEX(Vapaa!$B$8:$B$27,MATCH(Yhteenveto!$AB19,Vapaa!$J$8:$J$27,0)),"")</f>
        <v/>
      </c>
      <c r="AB19" s="16">
        <f>IFERROR(SMALL(Vapaa!$J$8:$J$27,(COUNTIF(Vapaa!$J$8:$J$27,0))+7),0)</f>
        <v>0</v>
      </c>
      <c r="AC19" s="16">
        <f t="shared" si="5"/>
        <v>0</v>
      </c>
      <c r="AD19" s="11"/>
      <c r="AE19" s="1">
        <v>7</v>
      </c>
      <c r="AF19" s="6" t="str">
        <f>IF(AG19&gt;0,INDEX('800'!$B$8:$B$27,MATCH(Yhteenveto!$AG19,'800'!$J$8:$J$27,0)),"")</f>
        <v xml:space="preserve">Sami Salmela </v>
      </c>
      <c r="AG19" s="16">
        <f>IFERROR(SMALL('800'!$J$8:$J$27,(COUNTIF('800'!$J$8:$J$27,0))+7),0)</f>
        <v>2.3828703703703703E-3</v>
      </c>
      <c r="AH19" s="16">
        <f t="shared" si="6"/>
        <v>1.3900462962962911E-4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25">
      <c r="A20" s="1">
        <v>8</v>
      </c>
      <c r="B20" s="6" t="str">
        <f>IF(C20&gt;0,INDEX(Juniorit!$B$8:$B$27,MATCH(Yhteenveto!$C20,Juniorit!$J$8:$J$27,0)),"")</f>
        <v/>
      </c>
      <c r="C20" s="16">
        <f>IFERROR(SMALL(Juniorit!$J$8:$J$27,(COUNTIF(Juniorit!$J$8:$J$27,0))+8),0)</f>
        <v>0</v>
      </c>
      <c r="D20" s="16">
        <f t="shared" si="0"/>
        <v>0</v>
      </c>
      <c r="E20" s="11"/>
      <c r="F20" s="1">
        <v>8</v>
      </c>
      <c r="G20" s="6" t="str">
        <f>IF(H20&gt;0,INDEX(Ladyt!$B$8:$B$27,MATCH(Yhteenveto!$H20,Ladyt!$J$8:$J$27,0)),"")</f>
        <v/>
      </c>
      <c r="H20" s="16">
        <f>IFERROR(SMALL(Ladyt!$J$8:$J$27,(COUNTIF(Ladyt!$J$8:$J$27,0))+8),0)</f>
        <v>0</v>
      </c>
      <c r="I20" s="16">
        <f t="shared" si="1"/>
        <v>0</v>
      </c>
      <c r="J20" s="11"/>
      <c r="K20" s="1">
        <v>8</v>
      </c>
      <c r="L20" s="6" t="str">
        <f>IF(M20&gt;0,INDEX(Puhallin!$B$8:$B$27,MATCH(Yhteenveto!$M20,Puhallin!$J$8:$J$27,0)),"")</f>
        <v/>
      </c>
      <c r="M20" s="16">
        <f>IFERROR(SMALL(Puhallin!$J$8:$J$27,(COUNTIF(Puhallin!$J$8:$J$27,0))+8),0)</f>
        <v>0</v>
      </c>
      <c r="N20" s="16">
        <f t="shared" si="2"/>
        <v>0</v>
      </c>
      <c r="O20" s="11"/>
      <c r="P20" s="1">
        <v>8</v>
      </c>
      <c r="Q20" s="6" t="str">
        <f>IF(R20&gt;0,INDEX('Alle 600'!$B$8:$B$27,MATCH(Yhteenveto!$R20,'Alle 600'!$J$8:$J$27,0)),"")</f>
        <v/>
      </c>
      <c r="R20" s="16">
        <f>IFERROR(SMALL('Alle 600'!$J$8:$J$27,(COUNTIF('Alle 600'!$J$8:$J$27,0))+8),0)</f>
        <v>0</v>
      </c>
      <c r="S20" s="16">
        <f t="shared" si="3"/>
        <v>0</v>
      </c>
      <c r="T20" s="11"/>
      <c r="U20" s="1">
        <v>8</v>
      </c>
      <c r="V20" s="6" t="str">
        <f>IF(W20&gt;0,INDEX('600'!$B$8:$B$27,MATCH(Yhteenveto!$W20,'600'!$J$8:$J$27,0)),"")</f>
        <v>Viljami Saastamoinen</v>
      </c>
      <c r="W20" s="16">
        <f>IFERROR(SMALL('600'!$J$8:$J$27,(COUNTIF('600'!$J$8:$J$27,0))+8),0)</f>
        <v>2.346412037037037E-3</v>
      </c>
      <c r="X20" s="16">
        <f t="shared" si="4"/>
        <v>8.8888888888888351E-5</v>
      </c>
      <c r="Y20" s="11"/>
      <c r="Z20" s="1">
        <v>8</v>
      </c>
      <c r="AA20" s="6" t="str">
        <f>IF(AB20&gt;0,INDEX(Vapaa!$B$8:$B$27,MATCH(Yhteenveto!$AB20,Vapaa!$J$8:$J$27,0)),"")</f>
        <v/>
      </c>
      <c r="AB20" s="16">
        <f>IFERROR(SMALL(Vapaa!$J$8:$J$27,(COUNTIF(Vapaa!$J$8:$J$27,0))+8),0)</f>
        <v>0</v>
      </c>
      <c r="AC20" s="16">
        <f t="shared" si="5"/>
        <v>0</v>
      </c>
      <c r="AD20" s="11"/>
      <c r="AE20" s="1">
        <v>8</v>
      </c>
      <c r="AF20" s="6" t="str">
        <f>IF(AG20&gt;0,INDEX('800'!$B$8:$B$27,MATCH(Yhteenveto!$AG20,'800'!$J$8:$J$27,0)),"")</f>
        <v>Tommi Patama</v>
      </c>
      <c r="AG20" s="16">
        <f>IFERROR(SMALL('800'!$J$8:$J$27,(COUNTIF('800'!$J$8:$J$27,0))+8),0)</f>
        <v>2.4863425925925929E-3</v>
      </c>
      <c r="AH20" s="16">
        <f t="shared" si="6"/>
        <v>2.4247685185185179E-4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x14ac:dyDescent="0.25">
      <c r="A21" s="1">
        <v>9</v>
      </c>
      <c r="B21" s="6" t="str">
        <f>IF(C21&gt;0,INDEX(Juniorit!$B$8:$B$27,MATCH(Yhteenveto!$C21,Juniorit!$J$8:$J$27,0)),"")</f>
        <v/>
      </c>
      <c r="C21" s="16">
        <f>IFERROR(SMALL(Juniorit!$J$8:$J$27,(COUNTIF(Juniorit!$J$8:$J$27,0))+9),0)</f>
        <v>0</v>
      </c>
      <c r="D21" s="16">
        <f t="shared" si="0"/>
        <v>0</v>
      </c>
      <c r="E21" s="11"/>
      <c r="F21" s="1">
        <v>9</v>
      </c>
      <c r="G21" s="6" t="str">
        <f>IF(H21&gt;0,INDEX(Ladyt!$B$8:$B$27,MATCH(Yhteenveto!$H21,Ladyt!$J$8:$J$27,0)),"")</f>
        <v/>
      </c>
      <c r="H21" s="16">
        <f>IFERROR(SMALL(Ladyt!$J$8:$J$27,(COUNTIF(Ladyt!$J$8:$J$27,0))+9),0)</f>
        <v>0</v>
      </c>
      <c r="I21" s="16">
        <f t="shared" si="1"/>
        <v>0</v>
      </c>
      <c r="J21" s="11"/>
      <c r="K21" s="1">
        <v>9</v>
      </c>
      <c r="L21" s="6" t="str">
        <f>IF(M21&gt;0,INDEX(Puhallin!$B$8:$B$27,MATCH(Yhteenveto!$M21,Puhallin!$J$8:$J$27,0)),"")</f>
        <v/>
      </c>
      <c r="M21" s="16">
        <f>IFERROR(SMALL(Puhallin!$J$8:$J$27,(COUNTIF(Puhallin!$J$8:$J$27,0))+9),0)</f>
        <v>0</v>
      </c>
      <c r="N21" s="16">
        <f t="shared" si="2"/>
        <v>0</v>
      </c>
      <c r="O21" s="11"/>
      <c r="P21" s="1">
        <v>9</v>
      </c>
      <c r="Q21" s="6" t="str">
        <f>IF(R21&gt;0,INDEX('Alle 600'!$B$8:$B$27,MATCH(Yhteenveto!$R21,'Alle 600'!$J$8:$J$27,0)),"")</f>
        <v/>
      </c>
      <c r="R21" s="16">
        <f>IFERROR(SMALL('Alle 600'!$J$8:$J$27,(COUNTIF('Alle 600'!$J$8:$J$27,0))+9),0)</f>
        <v>0</v>
      </c>
      <c r="S21" s="16">
        <f t="shared" si="3"/>
        <v>0</v>
      </c>
      <c r="T21" s="11"/>
      <c r="U21" s="1">
        <v>9</v>
      </c>
      <c r="V21" s="6" t="str">
        <f>IF(W21&gt;0,INDEX('600'!$B$8:$B$27,MATCH(Yhteenveto!$W21,'600'!$J$8:$J$27,0)),"")</f>
        <v>Jani Raatikainen</v>
      </c>
      <c r="W21" s="16">
        <f>IFERROR(SMALL('600'!$J$8:$J$27,(COUNTIF('600'!$J$8:$J$27,0))+9),0)</f>
        <v>2.3483796296296295E-3</v>
      </c>
      <c r="X21" s="16">
        <f t="shared" si="4"/>
        <v>9.0856481481480823E-5</v>
      </c>
      <c r="Y21" s="11"/>
      <c r="Z21" s="1">
        <v>9</v>
      </c>
      <c r="AA21" s="6" t="str">
        <f>IF(AB21&gt;0,INDEX(Vapaa!$B$8:$B$27,MATCH(Yhteenveto!$AB21,Vapaa!$J$8:$J$27,0)),"")</f>
        <v/>
      </c>
      <c r="AB21" s="16">
        <f>IFERROR(SMALL(Vapaa!$J$8:$J$27,(COUNTIF(Vapaa!$J$8:$J$27,0))+9),0)</f>
        <v>0</v>
      </c>
      <c r="AC21" s="16">
        <f t="shared" si="5"/>
        <v>0</v>
      </c>
      <c r="AD21" s="11"/>
      <c r="AE21" s="1">
        <v>9</v>
      </c>
      <c r="AF21" s="6" t="str">
        <f>IF(AG21&gt;0,INDEX('800'!$B$8:$B$27,MATCH(Yhteenveto!$AB21,'800'!$J$8:$J$27,0)),"")</f>
        <v/>
      </c>
      <c r="AG21" s="16">
        <f>IFERROR(SMALL('800'!$J$8:$J$27,(COUNTIF('800'!$J$8:$J$27,0))+9),0)</f>
        <v>0</v>
      </c>
      <c r="AH21" s="16">
        <f t="shared" si="6"/>
        <v>0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 x14ac:dyDescent="0.25">
      <c r="A22" s="1">
        <v>10</v>
      </c>
      <c r="B22" s="6" t="str">
        <f>IF(C22&gt;0,INDEX(Juniorit!$B$8:$B$27,MATCH(Yhteenveto!$C22,Juniorit!$J$8:$J$27,0)),"")</f>
        <v/>
      </c>
      <c r="C22" s="16">
        <f>IFERROR(SMALL(Juniorit!$J$8:$J$27,(COUNTIF(Juniorit!$J$8:$J$27,0))+10),0)</f>
        <v>0</v>
      </c>
      <c r="D22" s="16">
        <f t="shared" si="0"/>
        <v>0</v>
      </c>
      <c r="E22" s="11"/>
      <c r="F22" s="1">
        <v>10</v>
      </c>
      <c r="G22" s="6" t="str">
        <f>IF(H22&gt;0,INDEX(Ladyt!$B$8:$B$27,MATCH(Yhteenveto!$H22,Ladyt!$J$8:$J$27,0)),"")</f>
        <v/>
      </c>
      <c r="H22" s="16">
        <f>IFERROR(SMALL(Ladyt!$J$8:$J$27,(COUNTIF(Ladyt!$J$8:$J$27,0))+10),0)</f>
        <v>0</v>
      </c>
      <c r="I22" s="16">
        <f t="shared" si="1"/>
        <v>0</v>
      </c>
      <c r="J22" s="11"/>
      <c r="K22" s="1">
        <v>10</v>
      </c>
      <c r="L22" s="6" t="str">
        <f>IF(M22&gt;0,INDEX(Puhallin!$B$8:$B$27,MATCH(Yhteenveto!$M22,Puhallin!$J$8:$J$27,0)),"")</f>
        <v/>
      </c>
      <c r="M22" s="16">
        <f>IFERROR(SMALL(Puhallin!$J$8:$J$27,(COUNTIF(Puhallin!$J$8:$J$27,0))+10),0)</f>
        <v>0</v>
      </c>
      <c r="N22" s="16">
        <f t="shared" si="2"/>
        <v>0</v>
      </c>
      <c r="O22" s="11"/>
      <c r="P22" s="1">
        <v>10</v>
      </c>
      <c r="Q22" s="6" t="str">
        <f>IF(R22&gt;0,INDEX('Alle 600'!$B$8:$B$27,MATCH(Yhteenveto!$R22,'Alle 600'!$J$8:$J$27,0)),"")</f>
        <v/>
      </c>
      <c r="R22" s="16">
        <f>IFERROR(SMALL('Alle 600'!$J$8:$J$27,(COUNTIF('Alle 600'!$J$8:$J$27,0))+10),0)</f>
        <v>0</v>
      </c>
      <c r="S22" s="16">
        <f t="shared" si="3"/>
        <v>0</v>
      </c>
      <c r="T22" s="11"/>
      <c r="U22" s="1">
        <v>10</v>
      </c>
      <c r="V22" s="6" t="str">
        <f>IF(W22&gt;0,INDEX('600'!$B$8:$B$27,MATCH(Yhteenveto!$W22,'600'!$J$8:$J$27,0)),"")</f>
        <v>Jesse Kananen</v>
      </c>
      <c r="W22" s="16">
        <f>IFERROR(SMALL('600'!$J$8:$J$27,(COUNTIF('600'!$J$8:$J$27,0))+10),0)</f>
        <v>2.3668981481481484E-3</v>
      </c>
      <c r="X22" s="16">
        <f t="shared" si="4"/>
        <v>1.0937499999999966E-4</v>
      </c>
      <c r="Y22" s="11"/>
      <c r="Z22" s="1">
        <v>10</v>
      </c>
      <c r="AA22" s="6" t="str">
        <f>IF(AB22&gt;0,INDEX(Vapaa!$B$8:$B$27,MATCH(Yhteenveto!$AB22,Vapaa!$J$8:$J$27,0)),"")</f>
        <v/>
      </c>
      <c r="AB22" s="16">
        <f>IFERROR(SMALL(Vapaa!$J$8:$J$27,(COUNTIF(Vapaa!$J$8:$J$27,0))+10),0)</f>
        <v>0</v>
      </c>
      <c r="AC22" s="16">
        <f t="shared" si="5"/>
        <v>0</v>
      </c>
      <c r="AD22" s="11"/>
      <c r="AE22" s="1">
        <v>10</v>
      </c>
      <c r="AF22" s="6" t="str">
        <f>IF(AG22&gt;0,INDEX('800'!$B$8:$B$27,MATCH(Yhteenveto!$AB22,'800'!$J$8:$J$27,0)),"")</f>
        <v/>
      </c>
      <c r="AG22" s="16">
        <f>IFERROR(SMALL('800'!$J$8:$J$27,(COUNTIF('800'!$J$8:$J$27,0))+10),0)</f>
        <v>0</v>
      </c>
      <c r="AH22" s="16">
        <f t="shared" si="6"/>
        <v>0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 x14ac:dyDescent="0.25">
      <c r="A23" s="1">
        <v>11</v>
      </c>
      <c r="B23" s="6" t="str">
        <f>IF(C23&gt;0,INDEX(Juniorit!$B$8:$B$27,MATCH(Yhteenveto!$C23,Juniorit!$J$8:$J$27,0)),"")</f>
        <v/>
      </c>
      <c r="C23" s="16">
        <f>IFERROR(SMALL(Juniorit!$J$8:$J$27,(COUNTIF(Juniorit!$J$8:$J$27,0))+11),0)</f>
        <v>0</v>
      </c>
      <c r="D23" s="16">
        <f t="shared" si="0"/>
        <v>0</v>
      </c>
      <c r="E23" s="11"/>
      <c r="F23" s="1">
        <v>11</v>
      </c>
      <c r="G23" s="6" t="str">
        <f>IF(H23&gt;0,INDEX(Ladyt!$B$8:$B$27,MATCH(Yhteenveto!$H23,Ladyt!$J$8:$J$27,0)),"")</f>
        <v/>
      </c>
      <c r="H23" s="16">
        <f>IFERROR(SMALL(Ladyt!$J$8:$J$27,(COUNTIF(Ladyt!$J$8:$J$27,0))+11),0)</f>
        <v>0</v>
      </c>
      <c r="I23" s="16">
        <f t="shared" si="1"/>
        <v>0</v>
      </c>
      <c r="J23" s="11"/>
      <c r="K23" s="1">
        <v>11</v>
      </c>
      <c r="L23" s="6" t="str">
        <f>IF(M23&gt;0,INDEX(Puhallin!$B$8:$B$27,MATCH(Yhteenveto!$M23,Puhallin!$J$8:$J$27,0)),"")</f>
        <v/>
      </c>
      <c r="M23" s="16">
        <f>IFERROR(SMALL(Puhallin!$J$8:$J$27,(COUNTIF(Puhallin!$J$8:$J$27,0))+11),0)</f>
        <v>0</v>
      </c>
      <c r="N23" s="16">
        <f t="shared" si="2"/>
        <v>0</v>
      </c>
      <c r="O23" s="11"/>
      <c r="P23" s="1">
        <v>11</v>
      </c>
      <c r="Q23" s="6" t="str">
        <f>IF(R23&gt;0,INDEX('Alle 600'!$B$8:$B$27,MATCH(Yhteenveto!$R23,'Alle 600'!$J$8:$J$27,0)),"")</f>
        <v/>
      </c>
      <c r="R23" s="16">
        <f>IFERROR(SMALL('Alle 600'!$J$8:$J$27,(COUNTIF('Alle 600'!$J$8:$J$27,0))+11),0)</f>
        <v>0</v>
      </c>
      <c r="S23" s="16">
        <f t="shared" si="3"/>
        <v>0</v>
      </c>
      <c r="T23" s="11"/>
      <c r="U23" s="1">
        <v>11</v>
      </c>
      <c r="V23" s="6" t="str">
        <f>IF(W23&gt;0,INDEX('600'!$B$8:$B$27,MATCH(Yhteenveto!$W23,'600'!$J$8:$J$27,0)),"")</f>
        <v>Juuso Kokkonen</v>
      </c>
      <c r="W23" s="16">
        <f>IFERROR(SMALL('600'!$J$8:$J$27,(COUNTIF('600'!$J$8:$J$27,0))+11),0)</f>
        <v>2.3675925925925926E-3</v>
      </c>
      <c r="X23" s="16">
        <f t="shared" si="4"/>
        <v>1.1006944444444389E-4</v>
      </c>
      <c r="Y23" s="11"/>
      <c r="Z23" s="1">
        <v>11</v>
      </c>
      <c r="AA23" s="6" t="str">
        <f>IF(AB23&gt;0,INDEX(Vapaa!$B$8:$B$27,MATCH(Yhteenveto!$AB23,Vapaa!$J$8:$J$27,0)),"")</f>
        <v/>
      </c>
      <c r="AB23" s="16">
        <f>IFERROR(SMALL(Vapaa!$J$8:$J$27,(COUNTIF(Vapaa!$J$8:$J$27,0))+11),0)</f>
        <v>0</v>
      </c>
      <c r="AC23" s="16">
        <f t="shared" si="5"/>
        <v>0</v>
      </c>
      <c r="AD23" s="11"/>
      <c r="AE23" s="1">
        <v>11</v>
      </c>
      <c r="AF23" s="6" t="str">
        <f>IF(AG23&gt;0,INDEX('800'!$B$8:$B$27,MATCH(Yhteenveto!$AB23,'800'!$J$8:$J$27,0)),"")</f>
        <v/>
      </c>
      <c r="AG23" s="16">
        <f>IFERROR(SMALL('800'!$J$8:$J$27,(COUNTIF('800'!$J$8:$J$27,0))+11),0)</f>
        <v>0</v>
      </c>
      <c r="AH23" s="16">
        <f t="shared" si="6"/>
        <v>0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 x14ac:dyDescent="0.25">
      <c r="A24" s="1">
        <v>12</v>
      </c>
      <c r="B24" s="6" t="str">
        <f>IF(C24&gt;0,INDEX(Juniorit!$B$8:$B$27,MATCH(Yhteenveto!$C24,Juniorit!$J$8:$J$27,0)),"")</f>
        <v/>
      </c>
      <c r="C24" s="16">
        <f>IFERROR(SMALL(Juniorit!$J$8:$J$27,(COUNTIF(Juniorit!$J$8:$J$27,0))+12),0)</f>
        <v>0</v>
      </c>
      <c r="D24" s="16">
        <f t="shared" si="0"/>
        <v>0</v>
      </c>
      <c r="E24" s="11"/>
      <c r="F24" s="1">
        <v>12</v>
      </c>
      <c r="G24" s="6" t="str">
        <f>IF(H24&gt;0,INDEX(Ladyt!$B$8:$B$27,MATCH(Yhteenveto!$H24,Ladyt!$J$8:$J$27,0)),"")</f>
        <v/>
      </c>
      <c r="H24" s="16">
        <f>IFERROR(SMALL(Ladyt!$J$8:$J$27,(COUNTIF(Ladyt!$J$8:$J$27,0))+12),0)</f>
        <v>0</v>
      </c>
      <c r="I24" s="16">
        <f t="shared" si="1"/>
        <v>0</v>
      </c>
      <c r="J24" s="11"/>
      <c r="K24" s="1">
        <v>12</v>
      </c>
      <c r="L24" s="6" t="str">
        <f>IF(M24&gt;0,INDEX(Puhallin!$B$8:$B$27,MATCH(Yhteenveto!$M24,Puhallin!$J$8:$J$27,0)),"")</f>
        <v/>
      </c>
      <c r="M24" s="16">
        <f>IFERROR(SMALL(Puhallin!$J$8:$J$27,(COUNTIF(Puhallin!$J$8:$J$27,0))+12),0)</f>
        <v>0</v>
      </c>
      <c r="N24" s="16">
        <f t="shared" si="2"/>
        <v>0</v>
      </c>
      <c r="O24" s="11"/>
      <c r="P24" s="1">
        <v>12</v>
      </c>
      <c r="Q24" s="6" t="str">
        <f>IF(R24&gt;0,INDEX('Alle 600'!$B$8:$B$27,MATCH(Yhteenveto!$R24,'Alle 600'!$J$8:$J$27,0)),"")</f>
        <v/>
      </c>
      <c r="R24" s="16">
        <f>IFERROR(SMALL('Alle 600'!$J$8:$J$27,(COUNTIF('Alle 600'!$J$8:$J$27,0))+12),0)</f>
        <v>0</v>
      </c>
      <c r="S24" s="16">
        <f t="shared" si="3"/>
        <v>0</v>
      </c>
      <c r="T24" s="11"/>
      <c r="U24" s="1">
        <v>12</v>
      </c>
      <c r="V24" s="6" t="str">
        <f>IF(W24&gt;0,INDEX('600'!$B$8:$B$27,MATCH(Yhteenveto!$W24,'600'!$J$8:$J$27,0)),"")</f>
        <v>Jukka Ruuska</v>
      </c>
      <c r="W24" s="16">
        <f>IFERROR(SMALL('600'!$J$8:$J$27,(COUNTIF('600'!$J$8:$J$27,0))+12),0)</f>
        <v>2.3739583333333334E-3</v>
      </c>
      <c r="X24" s="16">
        <f t="shared" si="4"/>
        <v>1.164351851851847E-4</v>
      </c>
      <c r="Y24" s="11"/>
      <c r="Z24" s="1">
        <v>12</v>
      </c>
      <c r="AA24" s="6" t="str">
        <f>IF(AB24&gt;0,INDEX(Vapaa!$B$8:$B$27,MATCH(Yhteenveto!$AB24,Vapaa!$J$8:$J$27,0)),"")</f>
        <v/>
      </c>
      <c r="AB24" s="16">
        <f>IFERROR(SMALL(Vapaa!$J$8:$J$27,(COUNTIF(Vapaa!$J$8:$J$27,0))+12),0)</f>
        <v>0</v>
      </c>
      <c r="AC24" s="16">
        <f t="shared" si="5"/>
        <v>0</v>
      </c>
      <c r="AD24" s="11"/>
      <c r="AE24" s="1">
        <v>12</v>
      </c>
      <c r="AF24" s="6" t="str">
        <f>IF(AG24&gt;0,INDEX('800'!$B$8:$B$27,MATCH(Yhteenveto!$AB24,'800'!$J$8:$J$27,0)),"")</f>
        <v/>
      </c>
      <c r="AG24" s="16">
        <f>IFERROR(SMALL('800'!$J$8:$J$27,(COUNTIF('800'!$J$8:$J$27,0))+12),0)</f>
        <v>0</v>
      </c>
      <c r="AH24" s="16">
        <f t="shared" si="6"/>
        <v>0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 x14ac:dyDescent="0.25">
      <c r="A25" s="1">
        <v>13</v>
      </c>
      <c r="B25" s="6" t="str">
        <f>IF(C25&gt;0,INDEX(Juniorit!$B$8:$B$27,MATCH(Yhteenveto!$C25,Juniorit!$J$8:$J$27,0)),"")</f>
        <v/>
      </c>
      <c r="C25" s="16">
        <f>IFERROR(SMALL(Juniorit!$J$8:$J$27,(COUNTIF(Juniorit!$J$8:$J$27,0))+13),0)</f>
        <v>0</v>
      </c>
      <c r="D25" s="16">
        <f t="shared" si="0"/>
        <v>0</v>
      </c>
      <c r="E25" s="11"/>
      <c r="F25" s="1">
        <v>13</v>
      </c>
      <c r="G25" s="6" t="str">
        <f>IF(H25&gt;0,INDEX(Ladyt!$B$8:$B$27,MATCH(Yhteenveto!$H25,Ladyt!$J$8:$J$27,0)),"")</f>
        <v/>
      </c>
      <c r="H25" s="16">
        <f>IFERROR(SMALL(Ladyt!$J$8:$J$27,(COUNTIF(Ladyt!$J$8:$J$27,0))+13),0)</f>
        <v>0</v>
      </c>
      <c r="I25" s="16">
        <f t="shared" si="1"/>
        <v>0</v>
      </c>
      <c r="J25" s="11"/>
      <c r="K25" s="1">
        <v>13</v>
      </c>
      <c r="L25" s="6" t="str">
        <f>IF(M25&gt;0,INDEX(Puhallin!$B$8:$B$27,MATCH(Yhteenveto!$M25,Puhallin!$J$8:$J$27,0)),"")</f>
        <v/>
      </c>
      <c r="M25" s="16">
        <f>IFERROR(SMALL(Puhallin!$J$8:$J$27,(COUNTIF(Puhallin!$J$8:$J$27,0))+13),0)</f>
        <v>0</v>
      </c>
      <c r="N25" s="16">
        <f t="shared" si="2"/>
        <v>0</v>
      </c>
      <c r="O25" s="11"/>
      <c r="P25" s="1">
        <v>13</v>
      </c>
      <c r="Q25" s="6" t="str">
        <f>IF(R25&gt;0,INDEX('Alle 600'!$B$8:$B$27,MATCH(Yhteenveto!$R25,'Alle 600'!$J$8:$J$27,0)),"")</f>
        <v/>
      </c>
      <c r="R25" s="16">
        <f>IFERROR(SMALL('Alle 600'!$J$8:$J$27,(COUNTIF('Alle 600'!$J$8:$J$27,0))+13),0)</f>
        <v>0</v>
      </c>
      <c r="S25" s="16">
        <f t="shared" si="3"/>
        <v>0</v>
      </c>
      <c r="T25" s="11"/>
      <c r="U25" s="1">
        <v>13</v>
      </c>
      <c r="V25" s="6" t="str">
        <f>IF(W25&gt;0,INDEX('600'!$B$8:$B$27,MATCH(Yhteenveto!$W25,'600'!$J$8:$J$27,0)),"")</f>
        <v>Sami Salmela</v>
      </c>
      <c r="W25" s="16">
        <f>IFERROR(SMALL('600'!$J$8:$J$27,(COUNTIF('600'!$J$8:$J$27,0))+13),0)</f>
        <v>2.398726851851852E-3</v>
      </c>
      <c r="X25" s="16">
        <f t="shared" si="4"/>
        <v>1.4120370370370328E-4</v>
      </c>
      <c r="Y25" s="11"/>
      <c r="Z25" s="1">
        <v>13</v>
      </c>
      <c r="AA25" s="6" t="str">
        <f>IF(AB25&gt;0,INDEX(Vapaa!$B$8:$B$27,MATCH(Yhteenveto!$AB25,Vapaa!$J$8:$J$27,0)),"")</f>
        <v/>
      </c>
      <c r="AB25" s="16">
        <f>IFERROR(SMALL(Vapaa!$J$8:$J$27,(COUNTIF(Vapaa!$J$8:$J$27,0))+13),0)</f>
        <v>0</v>
      </c>
      <c r="AC25" s="16">
        <f t="shared" si="5"/>
        <v>0</v>
      </c>
      <c r="AD25" s="11"/>
      <c r="AE25" s="1">
        <v>13</v>
      </c>
      <c r="AF25" s="6" t="str">
        <f>IF(AG25&gt;0,INDEX('800'!$B$8:$B$27,MATCH(Yhteenveto!$AB25,'800'!$J$8:$J$27,0)),"")</f>
        <v/>
      </c>
      <c r="AG25" s="16">
        <f>IFERROR(SMALL('800'!$J$8:$J$27,(COUNTIF('800'!$J$8:$J$27,0))+13),0)</f>
        <v>0</v>
      </c>
      <c r="AH25" s="16">
        <f t="shared" si="6"/>
        <v>0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1:47" x14ac:dyDescent="0.25">
      <c r="A26" s="1">
        <v>14</v>
      </c>
      <c r="B26" s="6" t="str">
        <f>IF(C26&gt;0,INDEX(Juniorit!$B$8:$B$27,MATCH(Yhteenveto!$C26,Juniorit!$J$8:$J$27,0)),"")</f>
        <v/>
      </c>
      <c r="C26" s="16">
        <f>IFERROR(SMALL(Juniorit!$J$8:$J$27,(COUNTIF(Juniorit!$J$8:$J$27,0))+14),0)</f>
        <v>0</v>
      </c>
      <c r="D26" s="16">
        <f t="shared" si="0"/>
        <v>0</v>
      </c>
      <c r="E26" s="11"/>
      <c r="F26" s="1">
        <v>14</v>
      </c>
      <c r="G26" s="6" t="str">
        <f>IF(H26&gt;0,INDEX(Ladyt!$B$8:$B$27,MATCH(Yhteenveto!$H26,Ladyt!$J$8:$J$27,0)),"")</f>
        <v/>
      </c>
      <c r="H26" s="16">
        <f>IFERROR(SMALL(Ladyt!$J$8:$J$27,(COUNTIF(Ladyt!$J$8:$J$27,0))+14),0)</f>
        <v>0</v>
      </c>
      <c r="I26" s="16">
        <f t="shared" si="1"/>
        <v>0</v>
      </c>
      <c r="J26" s="11"/>
      <c r="K26" s="1">
        <v>14</v>
      </c>
      <c r="L26" s="6" t="str">
        <f>IF(M26&gt;0,INDEX(Puhallin!$B$8:$B$27,MATCH(Yhteenveto!$M26,Puhallin!$J$8:$J$27,0)),"")</f>
        <v/>
      </c>
      <c r="M26" s="16">
        <f>IFERROR(SMALL(Puhallin!$J$8:$J$27,(COUNTIF(Puhallin!$J$8:$J$27,0))+14),0)</f>
        <v>0</v>
      </c>
      <c r="N26" s="16">
        <f t="shared" si="2"/>
        <v>0</v>
      </c>
      <c r="O26" s="11"/>
      <c r="P26" s="1">
        <v>14</v>
      </c>
      <c r="Q26" s="6" t="str">
        <f>IF(R26&gt;0,INDEX('Alle 600'!$B$8:$B$27,MATCH(Yhteenveto!$R26,'Alle 600'!$J$8:$J$27,0)),"")</f>
        <v/>
      </c>
      <c r="R26" s="16">
        <f>IFERROR(SMALL('Alle 600'!$J$8:$J$27,(COUNTIF('Alle 600'!$J$8:$J$27,0))+14),0)</f>
        <v>0</v>
      </c>
      <c r="S26" s="16">
        <f t="shared" si="3"/>
        <v>0</v>
      </c>
      <c r="T26" s="11"/>
      <c r="U26" s="1">
        <v>14</v>
      </c>
      <c r="V26" s="6" t="str">
        <f>IF(W26&gt;0,INDEX('600'!$B$8:$B$27,MATCH(Yhteenveto!$W26,'600'!$J$8:$J$27,0)),"")</f>
        <v>Juho Hulkkonen</v>
      </c>
      <c r="W26" s="16">
        <f>IFERROR(SMALL('600'!$J$8:$J$27,(COUNTIF('600'!$J$8:$J$27,0))+14),0)</f>
        <v>2.4031249999999999E-3</v>
      </c>
      <c r="X26" s="16">
        <f t="shared" si="4"/>
        <v>1.4560185185185119E-4</v>
      </c>
      <c r="Y26" s="11"/>
      <c r="Z26" s="1">
        <v>14</v>
      </c>
      <c r="AA26" s="6" t="str">
        <f>IF(AB26&gt;0,INDEX(Vapaa!$B$8:$B$27,MATCH(Yhteenveto!$AB26,Vapaa!$J$8:$J$27,0)),"")</f>
        <v/>
      </c>
      <c r="AB26" s="16">
        <f>IFERROR(SMALL(Vapaa!$J$8:$J$27,(COUNTIF(Vapaa!$J$8:$J$27,0))+14),0)</f>
        <v>0</v>
      </c>
      <c r="AC26" s="16">
        <f t="shared" si="5"/>
        <v>0</v>
      </c>
      <c r="AD26" s="11"/>
      <c r="AE26" s="1">
        <v>14</v>
      </c>
      <c r="AF26" s="6" t="str">
        <f>IF(AG26&gt;0,INDEX('800'!$B$8:$B$27,MATCH(Yhteenveto!$AB26,'800'!$J$8:$J$27,0)),"")</f>
        <v/>
      </c>
      <c r="AG26" s="16">
        <f>IFERROR(SMALL('800'!$J$8:$J$27,(COUNTIF('800'!$J$8:$J$27,0))+14),0)</f>
        <v>0</v>
      </c>
      <c r="AH26" s="16">
        <f t="shared" si="6"/>
        <v>0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1:47" x14ac:dyDescent="0.25">
      <c r="A27" s="1">
        <v>15</v>
      </c>
      <c r="B27" s="6" t="str">
        <f>IF(C27&gt;0,INDEX(Juniorit!$B$8:$B$27,MATCH(Yhteenveto!$C27,Juniorit!$J$8:$J$27,0)),"")</f>
        <v/>
      </c>
      <c r="C27" s="16">
        <f>IFERROR(SMALL(Juniorit!$J$8:$J$27,(COUNTIF(Juniorit!$J$8:$J$27,0))+15),0)</f>
        <v>0</v>
      </c>
      <c r="D27" s="16">
        <f t="shared" si="0"/>
        <v>0</v>
      </c>
      <c r="E27" s="11"/>
      <c r="F27" s="1">
        <v>15</v>
      </c>
      <c r="G27" s="6" t="str">
        <f>IF(H27&gt;0,INDEX(Ladyt!$B$8:$B$27,MATCH(Yhteenveto!$H27,Ladyt!$J$8:$J$27,0)),"")</f>
        <v/>
      </c>
      <c r="H27" s="16">
        <f>IFERROR(SMALL(Ladyt!$J$8:$J$27,(COUNTIF(Ladyt!$J$8:$J$27,0))+15),0)</f>
        <v>0</v>
      </c>
      <c r="I27" s="16">
        <f t="shared" si="1"/>
        <v>0</v>
      </c>
      <c r="J27" s="11"/>
      <c r="K27" s="1">
        <v>15</v>
      </c>
      <c r="L27" s="6" t="str">
        <f>IF(M27&gt;0,INDEX(Puhallin!$B$8:$B$27,MATCH(Yhteenveto!$M27,Puhallin!$J$8:$J$27,0)),"")</f>
        <v/>
      </c>
      <c r="M27" s="16">
        <f>IFERROR(SMALL(Puhallin!$J$8:$J$27,(COUNTIF(Puhallin!$J$8:$J$27,0))+15),0)</f>
        <v>0</v>
      </c>
      <c r="N27" s="16">
        <f t="shared" si="2"/>
        <v>0</v>
      </c>
      <c r="O27" s="11"/>
      <c r="P27" s="1">
        <v>15</v>
      </c>
      <c r="Q27" s="6" t="str">
        <f>IF(R27&gt;0,INDEX('Alle 600'!$B$8:$B$27,MATCH(Yhteenveto!$R27,'Alle 600'!$J$8:$J$27,0)),"")</f>
        <v/>
      </c>
      <c r="R27" s="16">
        <f>IFERROR(SMALL('Alle 600'!$J$8:$J$27,(COUNTIF('Alle 600'!$J$8:$J$27,0))+15),0)</f>
        <v>0</v>
      </c>
      <c r="S27" s="16">
        <f t="shared" si="3"/>
        <v>0</v>
      </c>
      <c r="T27" s="11"/>
      <c r="U27" s="1">
        <v>15</v>
      </c>
      <c r="V27" s="6" t="str">
        <f>IF(W27&gt;0,INDEX('600'!$B$8:$B$27,MATCH(Yhteenveto!$W27,'600'!$J$8:$J$27,0)),"")</f>
        <v>Tommi Patama</v>
      </c>
      <c r="W27" s="16">
        <f>IFERROR(SMALL('600'!$J$8:$J$27,(COUNTIF('600'!$J$8:$J$27,0))+15),0)</f>
        <v>2.4758101851851851E-3</v>
      </c>
      <c r="X27" s="16">
        <f t="shared" si="4"/>
        <v>2.1828703703703637E-4</v>
      </c>
      <c r="Y27" s="11"/>
      <c r="Z27" s="1">
        <v>15</v>
      </c>
      <c r="AA27" s="6" t="str">
        <f>IF(AB27&gt;0,INDEX(Vapaa!$B$8:$B$27,MATCH(Yhteenveto!$AB27,Vapaa!$J$8:$J$27,0)),"")</f>
        <v/>
      </c>
      <c r="AB27" s="16">
        <f>IFERROR(SMALL(Vapaa!$J$8:$J$27,(COUNTIF(Vapaa!$J$8:$J$27,0))+15),0)</f>
        <v>0</v>
      </c>
      <c r="AC27" s="16">
        <f t="shared" si="5"/>
        <v>0</v>
      </c>
      <c r="AD27" s="11"/>
      <c r="AE27" s="1">
        <v>15</v>
      </c>
      <c r="AF27" s="6" t="str">
        <f>IF(AG27&gt;0,INDEX('800'!$B$8:$B$27,MATCH(Yhteenveto!$AB27,'800'!$J$8:$J$27,0)),"")</f>
        <v/>
      </c>
      <c r="AG27" s="16">
        <f>IFERROR(SMALL('800'!$J$8:$J$27,(COUNTIF('800'!$J$8:$J$27,0))+15),0)</f>
        <v>0</v>
      </c>
      <c r="AH27" s="16">
        <f t="shared" si="6"/>
        <v>0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1:47" x14ac:dyDescent="0.25">
      <c r="A28" s="1">
        <v>16</v>
      </c>
      <c r="B28" s="6" t="str">
        <f>IF(C28&gt;0,INDEX(Juniorit!$B$8:$B$27,MATCH(Yhteenveto!$C28,Juniorit!$J$8:$J$27,0)),"")</f>
        <v/>
      </c>
      <c r="C28" s="16">
        <f>IFERROR(SMALL(Juniorit!$J$8:$J$27,(COUNTIF(Juniorit!$J$8:$J$27,0))+16),0)</f>
        <v>0</v>
      </c>
      <c r="D28" s="16">
        <f t="shared" si="0"/>
        <v>0</v>
      </c>
      <c r="E28" s="11"/>
      <c r="F28" s="1">
        <v>16</v>
      </c>
      <c r="G28" s="6" t="str">
        <f>IF(H28&gt;0,INDEX(Ladyt!$B$8:$B$27,MATCH(Yhteenveto!$H28,Ladyt!$J$8:$J$27,0)),"")</f>
        <v/>
      </c>
      <c r="H28" s="16">
        <f>IFERROR(SMALL(Ladyt!$J$8:$J$27,(COUNTIF(Ladyt!$J$8:$J$27,0))+16),0)</f>
        <v>0</v>
      </c>
      <c r="I28" s="16">
        <f t="shared" si="1"/>
        <v>0</v>
      </c>
      <c r="J28" s="11"/>
      <c r="K28" s="1">
        <v>16</v>
      </c>
      <c r="L28" s="6" t="str">
        <f>IF(M28&gt;0,INDEX(Puhallin!$B$8:$B$27,MATCH(Yhteenveto!$M28,Puhallin!$J$8:$J$27,0)),"")</f>
        <v/>
      </c>
      <c r="M28" s="16">
        <f>IFERROR(SMALL(Puhallin!$J$8:$J$27,(COUNTIF(Puhallin!$J$8:$J$27,0))+16),0)</f>
        <v>0</v>
      </c>
      <c r="N28" s="16">
        <f t="shared" si="2"/>
        <v>0</v>
      </c>
      <c r="O28" s="11"/>
      <c r="P28" s="1">
        <v>16</v>
      </c>
      <c r="Q28" s="6" t="str">
        <f>IF(R28&gt;0,INDEX('Alle 600'!$B$8:$B$27,MATCH(Yhteenveto!$R28,'Alle 600'!$J$8:$J$27,0)),"")</f>
        <v/>
      </c>
      <c r="R28" s="16">
        <f>IFERROR(SMALL('Alle 600'!$J$8:$J$27,(COUNTIF('Alle 600'!$J$8:$J$27,0))+16),0)</f>
        <v>0</v>
      </c>
      <c r="S28" s="16">
        <f t="shared" si="3"/>
        <v>0</v>
      </c>
      <c r="T28" s="11"/>
      <c r="U28" s="1">
        <v>16</v>
      </c>
      <c r="V28" s="6" t="str">
        <f>IF(W28&gt;0,INDEX('600'!$B$8:$B$27,MATCH(Yhteenveto!$W28,'600'!$J$8:$J$27,0)),"")</f>
        <v>Markku Tammela</v>
      </c>
      <c r="W28" s="16">
        <f>IFERROR(SMALL('600'!$J$8:$J$27,(COUNTIF('600'!$J$8:$J$27,0))+16),0)</f>
        <v>2.4761574074074074E-3</v>
      </c>
      <c r="X28" s="16">
        <f t="shared" si="4"/>
        <v>2.186342592592587E-4</v>
      </c>
      <c r="Y28" s="11"/>
      <c r="Z28" s="1">
        <v>16</v>
      </c>
      <c r="AA28" s="6" t="str">
        <f>IF(AB28&gt;0,INDEX(Vapaa!$B$8:$B$27,MATCH(Yhteenveto!$AB28,Vapaa!$J$8:$J$27,0)),"")</f>
        <v/>
      </c>
      <c r="AB28" s="16">
        <f>IFERROR(SMALL(Vapaa!$J$8:$J$27,(COUNTIF(Vapaa!$J$8:$J$27,0))+16),0)</f>
        <v>0</v>
      </c>
      <c r="AC28" s="16">
        <f t="shared" si="5"/>
        <v>0</v>
      </c>
      <c r="AD28" s="11"/>
      <c r="AE28" s="1">
        <v>16</v>
      </c>
      <c r="AF28" s="6" t="str">
        <f>IF(AG28&gt;0,INDEX('800'!$B$8:$B$27,MATCH(Yhteenveto!$AB28,'800'!$J$8:$J$27,0)),"")</f>
        <v/>
      </c>
      <c r="AG28" s="16">
        <f>IFERROR(SMALL('800'!$J$8:$J$27,(COUNTIF('800'!$J$8:$J$27,0))+16),0)</f>
        <v>0</v>
      </c>
      <c r="AH28" s="16">
        <f t="shared" si="6"/>
        <v>0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47" x14ac:dyDescent="0.25">
      <c r="A29" s="1">
        <v>17</v>
      </c>
      <c r="B29" s="6" t="str">
        <f>IF(C29&gt;0,INDEX(Juniorit!$B$8:$B$27,MATCH(Yhteenveto!$C29,Juniorit!$J$8:$J$27,0)),"")</f>
        <v/>
      </c>
      <c r="C29" s="16">
        <f>IFERROR(SMALL(Juniorit!$J$8:$J$27,(COUNTIF(Juniorit!$J$8:$J$27,0))+17),0)</f>
        <v>0</v>
      </c>
      <c r="D29" s="16">
        <f t="shared" si="0"/>
        <v>0</v>
      </c>
      <c r="E29" s="11"/>
      <c r="F29" s="1">
        <v>17</v>
      </c>
      <c r="G29" s="6" t="str">
        <f>IF(H29&gt;0,INDEX(Ladyt!$B$8:$B$27,MATCH(Yhteenveto!$H29,Ladyt!$J$8:$J$27,0)),"")</f>
        <v/>
      </c>
      <c r="H29" s="16">
        <f>IFERROR(SMALL(Ladyt!$J$8:$J$27,(COUNTIF(Ladyt!$J$8:$J$27,0))+17),0)</f>
        <v>0</v>
      </c>
      <c r="I29" s="16">
        <f t="shared" si="1"/>
        <v>0</v>
      </c>
      <c r="J29" s="11"/>
      <c r="K29" s="1">
        <v>17</v>
      </c>
      <c r="L29" s="6" t="str">
        <f>IF(M29&gt;0,INDEX(Puhallin!$B$8:$B$27,MATCH(Yhteenveto!$M29,Puhallin!$J$8:$J$27,0)),"")</f>
        <v/>
      </c>
      <c r="M29" s="16">
        <f>IFERROR(SMALL(Puhallin!$J$8:$J$27,(COUNTIF(Puhallin!$J$8:$J$27,0))+17),0)</f>
        <v>0</v>
      </c>
      <c r="N29" s="16">
        <f t="shared" si="2"/>
        <v>0</v>
      </c>
      <c r="O29" s="11"/>
      <c r="P29" s="1">
        <v>17</v>
      </c>
      <c r="Q29" s="6" t="str">
        <f>IF(R29&gt;0,INDEX('Alle 600'!$B$8:$B$27,MATCH(Yhteenveto!$R29,'Alle 600'!$J$8:$J$27,0)),"")</f>
        <v/>
      </c>
      <c r="R29" s="16">
        <f>IFERROR(SMALL('Alle 600'!$J$8:$J$27,(COUNTIF('Alle 600'!$J$8:$J$27,0))+17),0)</f>
        <v>0</v>
      </c>
      <c r="S29" s="16">
        <f t="shared" si="3"/>
        <v>0</v>
      </c>
      <c r="T29" s="11"/>
      <c r="U29" s="1">
        <v>17</v>
      </c>
      <c r="V29" s="6" t="str">
        <f>IF(W29&gt;0,INDEX('600'!$B$8:$B$27,MATCH(Yhteenveto!$W29,'600'!$J$8:$J$27,0)),"")</f>
        <v>Jesse Simonen</v>
      </c>
      <c r="W29" s="16">
        <f>IFERROR(SMALL('600'!$J$8:$J$27,(COUNTIF('600'!$J$8:$J$27,0))+17),0)</f>
        <v>2.4912037037037038E-3</v>
      </c>
      <c r="X29" s="16">
        <f t="shared" si="4"/>
        <v>2.3368055555555512E-4</v>
      </c>
      <c r="Y29" s="11"/>
      <c r="Z29" s="1">
        <v>17</v>
      </c>
      <c r="AA29" s="6" t="str">
        <f>IF(AB29&gt;0,INDEX(Vapaa!$B$8:$B$27,MATCH(Yhteenveto!$AB29,Vapaa!$J$8:$J$27,0)),"")</f>
        <v/>
      </c>
      <c r="AB29" s="16">
        <f>IFERROR(SMALL(Vapaa!$J$8:$J$27,(COUNTIF(Vapaa!$J$8:$J$27,0))+17),0)</f>
        <v>0</v>
      </c>
      <c r="AC29" s="16">
        <f t="shared" si="5"/>
        <v>0</v>
      </c>
      <c r="AD29" s="11"/>
      <c r="AE29" s="1">
        <v>17</v>
      </c>
      <c r="AF29" s="6" t="str">
        <f>IF(AG29&gt;0,INDEX('800'!$B$8:$B$27,MATCH(Yhteenveto!$AB29,'800'!$J$8:$J$27,0)),"")</f>
        <v/>
      </c>
      <c r="AG29" s="16">
        <f>IFERROR(SMALL('800'!$J$8:$J$27,(COUNTIF('800'!$J$8:$J$27,0))+17),0)</f>
        <v>0</v>
      </c>
      <c r="AH29" s="16">
        <f t="shared" si="6"/>
        <v>0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1:47" x14ac:dyDescent="0.25">
      <c r="A30" s="1">
        <v>18</v>
      </c>
      <c r="B30" s="6" t="str">
        <f>IF(C30&gt;0,INDEX(Juniorit!$B$8:$B$27,MATCH(Yhteenveto!$C30,Juniorit!$J$8:$J$27,0)),"")</f>
        <v/>
      </c>
      <c r="C30" s="16">
        <f>IFERROR(SMALL(Juniorit!$J$8:$J$27,(COUNTIF(Juniorit!$J$8:$J$27,0))+18),0)</f>
        <v>0</v>
      </c>
      <c r="D30" s="16">
        <f t="shared" si="0"/>
        <v>0</v>
      </c>
      <c r="E30" s="11"/>
      <c r="F30" s="1">
        <v>18</v>
      </c>
      <c r="G30" s="6" t="str">
        <f>IF(H30&gt;0,INDEX(Ladyt!$B$8:$B$27,MATCH(Yhteenveto!$H30,Ladyt!$J$8:$J$27,0)),"")</f>
        <v/>
      </c>
      <c r="H30" s="16">
        <f>IFERROR(SMALL(Ladyt!$J$8:$J$27,(COUNTIF(Ladyt!$J$8:$J$27,0))+18),0)</f>
        <v>0</v>
      </c>
      <c r="I30" s="16">
        <f t="shared" si="1"/>
        <v>0</v>
      </c>
      <c r="J30" s="11"/>
      <c r="K30" s="1">
        <v>18</v>
      </c>
      <c r="L30" s="6" t="str">
        <f>IF(M30&gt;0,INDEX(Puhallin!$B$8:$B$27,MATCH(Yhteenveto!$M30,Puhallin!$J$8:$J$27,0)),"")</f>
        <v/>
      </c>
      <c r="M30" s="16">
        <f>IFERROR(SMALL(Puhallin!$J$8:$J$27,(COUNTIF(Puhallin!$J$8:$J$27,0))+18),0)</f>
        <v>0</v>
      </c>
      <c r="N30" s="16">
        <f t="shared" si="2"/>
        <v>0</v>
      </c>
      <c r="O30" s="11"/>
      <c r="P30" s="1">
        <v>18</v>
      </c>
      <c r="Q30" s="6" t="str">
        <f>IF(R30&gt;0,INDEX('Alle 600'!$B$8:$B$27,MATCH(Yhteenveto!$R30,'Alle 600'!$J$8:$J$27,0)),"")</f>
        <v/>
      </c>
      <c r="R30" s="16">
        <f>IFERROR(SMALL('Alle 600'!$J$8:$J$27,(COUNTIF('Alle 600'!$J$8:$J$27,0))+18),0)</f>
        <v>0</v>
      </c>
      <c r="S30" s="16">
        <f t="shared" si="3"/>
        <v>0</v>
      </c>
      <c r="T30" s="11"/>
      <c r="U30" s="1">
        <v>18</v>
      </c>
      <c r="V30" s="6" t="str">
        <f>IF(W30&gt;0,INDEX('600'!$B$8:$B$27,MATCH(Yhteenveto!$W30,'600'!$J$8:$J$27,0)),"")</f>
        <v>Ville Pitkänen</v>
      </c>
      <c r="W30" s="16">
        <f>IFERROR(SMALL('600'!$J$8:$J$27,(COUNTIF('600'!$J$8:$J$27,0))+18),0)</f>
        <v>2.5214120370370369E-3</v>
      </c>
      <c r="X30" s="16">
        <f t="shared" si="4"/>
        <v>2.6388888888888816E-4</v>
      </c>
      <c r="Y30" s="11"/>
      <c r="Z30" s="1">
        <v>18</v>
      </c>
      <c r="AA30" s="6" t="str">
        <f>IF(AB30&gt;0,INDEX(Vapaa!$B$8:$B$27,MATCH(Yhteenveto!$AB30,Vapaa!$J$8:$J$27,0)),"")</f>
        <v/>
      </c>
      <c r="AB30" s="16">
        <f>IFERROR(SMALL(Vapaa!$J$8:$J$27,(COUNTIF(Vapaa!$J$8:$J$27,0))+18),0)</f>
        <v>0</v>
      </c>
      <c r="AC30" s="16">
        <f t="shared" si="5"/>
        <v>0</v>
      </c>
      <c r="AD30" s="11"/>
      <c r="AE30" s="1">
        <v>18</v>
      </c>
      <c r="AF30" s="6" t="str">
        <f>IF(AG30&gt;0,INDEX('800'!$B$8:$B$27,MATCH(Yhteenveto!$AB30,'800'!$J$8:$J$27,0)),"")</f>
        <v/>
      </c>
      <c r="AG30" s="16">
        <f>IFERROR(SMALL('800'!$J$8:$J$27,(COUNTIF('800'!$J$8:$J$27,0))+18),0)</f>
        <v>0</v>
      </c>
      <c r="AH30" s="16">
        <f t="shared" si="6"/>
        <v>0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1:47" x14ac:dyDescent="0.25">
      <c r="A31" s="1">
        <v>19</v>
      </c>
      <c r="B31" s="6" t="str">
        <f>IF(C31&gt;0,INDEX(Juniorit!$B$8:$B$27,MATCH(Yhteenveto!$C31,Juniorit!$J$8:$J$27,0)),"")</f>
        <v/>
      </c>
      <c r="C31" s="16">
        <f>IFERROR(SMALL(Juniorit!$J$8:$J$27,(COUNTIF(Juniorit!$J$8:$J$27,0))+19),0)</f>
        <v>0</v>
      </c>
      <c r="D31" s="16">
        <f t="shared" si="0"/>
        <v>0</v>
      </c>
      <c r="E31" s="11"/>
      <c r="F31" s="1">
        <v>19</v>
      </c>
      <c r="G31" s="6" t="str">
        <f>IF(H31&gt;0,INDEX(Ladyt!$B$8:$B$27,MATCH(Yhteenveto!$H31,Ladyt!$J$8:$J$27,0)),"")</f>
        <v/>
      </c>
      <c r="H31" s="16">
        <f>IFERROR(SMALL(Ladyt!$J$8:$J$27,(COUNTIF(Ladyt!$J$8:$J$27,0))+19),0)</f>
        <v>0</v>
      </c>
      <c r="I31" s="16">
        <f t="shared" si="1"/>
        <v>0</v>
      </c>
      <c r="J31" s="11"/>
      <c r="K31" s="1">
        <v>19</v>
      </c>
      <c r="L31" s="6" t="str">
        <f>IF(M31&gt;0,INDEX(Puhallin!$B$8:$B$27,MATCH(Yhteenveto!$M31,Puhallin!$J$8:$J$27,0)),"")</f>
        <v/>
      </c>
      <c r="M31" s="16">
        <f>IFERROR(SMALL(Puhallin!$J$8:$J$27,(COUNTIF(Puhallin!$J$8:$J$27,0))+19),0)</f>
        <v>0</v>
      </c>
      <c r="N31" s="16">
        <f t="shared" si="2"/>
        <v>0</v>
      </c>
      <c r="O31" s="11"/>
      <c r="P31" s="1">
        <v>19</v>
      </c>
      <c r="Q31" s="6" t="str">
        <f>IF(R31&gt;0,INDEX('Alle 600'!$B$8:$B$27,MATCH(Yhteenveto!$R31,'Alle 600'!$J$8:$J$27,0)),"")</f>
        <v/>
      </c>
      <c r="R31" s="16">
        <f>IFERROR(SMALL('Alle 600'!$J$8:$J$27,(COUNTIF('Alle 600'!$J$8:$J$27,0))+19),0)</f>
        <v>0</v>
      </c>
      <c r="S31" s="16">
        <f t="shared" si="3"/>
        <v>0</v>
      </c>
      <c r="T31" s="11"/>
      <c r="U31" s="1">
        <v>19</v>
      </c>
      <c r="V31" s="6" t="str">
        <f>IF(W31&gt;0,INDEX('600'!$B$8:$B$27,MATCH(Yhteenveto!$W31,'600'!$J$8:$J$27,0)),"")</f>
        <v>Tatu Paananen</v>
      </c>
      <c r="W31" s="16">
        <f>IFERROR(SMALL('600'!$J$8:$J$27,(COUNTIF('600'!$J$8:$J$27,0))+19),0)</f>
        <v>2.6237268518518519E-3</v>
      </c>
      <c r="X31" s="16">
        <f t="shared" si="4"/>
        <v>3.6620370370370322E-4</v>
      </c>
      <c r="Y31" s="11"/>
      <c r="Z31" s="1">
        <v>19</v>
      </c>
      <c r="AA31" s="6" t="str">
        <f>IF(AB31&gt;0,INDEX(Vapaa!$B$8:$B$27,MATCH(Yhteenveto!$AB31,Vapaa!$J$8:$J$27,0)),"")</f>
        <v/>
      </c>
      <c r="AB31" s="16">
        <f>IFERROR(SMALL(Vapaa!$J$8:$J$27,(COUNTIF(Vapaa!$J$8:$J$27,0))+19),0)</f>
        <v>0</v>
      </c>
      <c r="AC31" s="16">
        <f t="shared" si="5"/>
        <v>0</v>
      </c>
      <c r="AD31" s="11"/>
      <c r="AE31" s="1">
        <v>19</v>
      </c>
      <c r="AF31" s="6" t="str">
        <f>IF(AG31&gt;0,INDEX('800'!$B$8:$B$27,MATCH(Yhteenveto!$AB31,'800'!$J$8:$J$27,0)),"")</f>
        <v/>
      </c>
      <c r="AG31" s="16">
        <f>IFERROR(SMALL('800'!$J$8:$J$27,(COUNTIF('800'!$J$8:$J$27,0))+29),0)</f>
        <v>0</v>
      </c>
      <c r="AH31" s="16">
        <f t="shared" si="6"/>
        <v>0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1:47" x14ac:dyDescent="0.25">
      <c r="A32" s="1">
        <v>20</v>
      </c>
      <c r="B32" s="6" t="str">
        <f>IF(C32&gt;0,INDEX(Juniorit!$B$8:$B$27,MATCH(Yhteenveto!$C32,Juniorit!$J$8:$J$27,0)),"")</f>
        <v/>
      </c>
      <c r="C32" s="16">
        <f>IFERROR(SMALL(Juniorit!$J$8:$J$27,(COUNTIF(Juniorit!$J$8:$J$27,0))+20),0)</f>
        <v>0</v>
      </c>
      <c r="D32" s="16">
        <f t="shared" si="0"/>
        <v>0</v>
      </c>
      <c r="E32" s="11"/>
      <c r="F32" s="1">
        <v>20</v>
      </c>
      <c r="G32" s="6" t="str">
        <f>IF(H32&gt;0,INDEX(Ladyt!$B$8:$B$27,MATCH(Yhteenveto!$H32,Ladyt!$J$8:$J$27,0)),"")</f>
        <v/>
      </c>
      <c r="H32" s="16">
        <f>IFERROR(SMALL(Ladyt!$J$8:$J$27,(COUNTIF(Ladyt!$J$8:$J$27,0))+20),0)</f>
        <v>0</v>
      </c>
      <c r="I32" s="16">
        <f t="shared" si="1"/>
        <v>0</v>
      </c>
      <c r="J32" s="11"/>
      <c r="K32" s="1">
        <v>20</v>
      </c>
      <c r="L32" s="6" t="str">
        <f>IF(M32&gt;0,INDEX(Puhallin!$B$8:$B$27,MATCH(Yhteenveto!$M32,Puhallin!$J$8:$J$27,0)),"")</f>
        <v/>
      </c>
      <c r="M32" s="16">
        <f>IFERROR(SMALL(Puhallin!$J$8:$J$27,(COUNTIF(Puhallin!$J$8:$J$27,0))+20),0)</f>
        <v>0</v>
      </c>
      <c r="N32" s="16">
        <f t="shared" si="2"/>
        <v>0</v>
      </c>
      <c r="O32" s="11"/>
      <c r="P32" s="1">
        <v>20</v>
      </c>
      <c r="Q32" s="6" t="str">
        <f>IF(R32&gt;0,INDEX('Alle 600'!$B$8:$B$27,MATCH(Yhteenveto!$R32,'Alle 600'!$J$8:$J$27,0)),"")</f>
        <v/>
      </c>
      <c r="R32" s="16">
        <f>IFERROR(SMALL('Alle 600'!$J$8:$J$27,(COUNTIF('Alle 600'!$J$8:$J$27,0))+20),0)</f>
        <v>0</v>
      </c>
      <c r="S32" s="16">
        <f t="shared" si="3"/>
        <v>0</v>
      </c>
      <c r="T32" s="11"/>
      <c r="U32" s="1">
        <v>20</v>
      </c>
      <c r="V32" s="6" t="str">
        <f>IF(W32&gt;0,INDEX('600'!$B$8:$B$27,MATCH(Yhteenveto!$W32,'600'!$J$8:$J$27,0)),"")</f>
        <v/>
      </c>
      <c r="W32" s="16">
        <f>IFERROR(SMALL('600'!$J$8:$J$27,(COUNTIF('600'!$J$8:$J$27,0))+20),0)</f>
        <v>0</v>
      </c>
      <c r="X32" s="16">
        <f t="shared" si="4"/>
        <v>0</v>
      </c>
      <c r="Y32" s="11"/>
      <c r="Z32" s="1">
        <v>20</v>
      </c>
      <c r="AA32" s="6" t="str">
        <f>IF(AB32&gt;0,INDEX(Vapaa!$B$8:$B$27,MATCH(Yhteenveto!$AB32,Vapaa!$J$8:$J$27,0)),"")</f>
        <v/>
      </c>
      <c r="AB32" s="16">
        <f>IFERROR(SMALL(Vapaa!$J$8:$J$27,(COUNTIF(Vapaa!$J$8:$J$27,0))+20),0)</f>
        <v>0</v>
      </c>
      <c r="AC32" s="16">
        <f t="shared" si="5"/>
        <v>0</v>
      </c>
      <c r="AD32" s="11"/>
      <c r="AE32" s="1">
        <v>20</v>
      </c>
      <c r="AF32" s="6" t="str">
        <f>IF(AG32&gt;0,INDEX('800'!$B$8:$B$27,MATCH(Yhteenveto!$AB32,'800'!$J$8:$J$27,0)),"")</f>
        <v/>
      </c>
      <c r="AG32" s="16">
        <f>IFERROR(SMALL('800'!$J$8:$J$27,(COUNTIF('800'!$J$8:$J$27,0))+20),0)</f>
        <v>0</v>
      </c>
      <c r="AH32" s="16">
        <f t="shared" si="6"/>
        <v>0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1:47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">
        <v>21</v>
      </c>
      <c r="V33" s="6" t="str">
        <f>IF(W33&gt;0,INDEX('600'!$B$8:$B$27,MATCH(Yhteenveto!$W33,'600'!$J$8:$J$27,0)),"")</f>
        <v/>
      </c>
      <c r="W33" s="16">
        <f>IFERROR(SMALL('600'!$J$8:$J$27,(COUNTIF('600'!$J$8:$J$27,0))+21),0)</f>
        <v>0</v>
      </c>
      <c r="X33" s="16">
        <f t="shared" si="4"/>
        <v>0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1:4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">
        <v>22</v>
      </c>
      <c r="V34" s="6" t="str">
        <f>IF(W34&gt;0,INDEX('600'!$B$8:$B$27,MATCH(Yhteenveto!$W34,'600'!$J$8:$J$27,0)),"")</f>
        <v/>
      </c>
      <c r="W34" s="16">
        <f>IFERROR(SMALL('600'!$J$8:$J$27,(COUNTIF('600'!$J$8:$J$27,0))+22),0)</f>
        <v>0</v>
      </c>
      <c r="X34" s="16">
        <f t="shared" si="4"/>
        <v>0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47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">
        <v>23</v>
      </c>
      <c r="V35" s="6" t="str">
        <f>IF(W35&gt;0,INDEX('600'!$B$8:$B$27,MATCH(Yhteenveto!$W35,'600'!$J$8:$J$27,0)),"")</f>
        <v/>
      </c>
      <c r="W35" s="16">
        <f>IFERROR(SMALL('600'!$J$8:$J$27,(COUNTIF('600'!$J$8:$J$27,0))+23),0)</f>
        <v>0</v>
      </c>
      <c r="X35" s="16">
        <f t="shared" si="4"/>
        <v>0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1:47" x14ac:dyDescent="0.25">
      <c r="A36" s="12" t="s">
        <v>74</v>
      </c>
      <c r="B36" s="12" t="s">
        <v>73</v>
      </c>
      <c r="C36" s="11"/>
      <c r="D36" s="11"/>
      <c r="E36" s="11" t="s">
        <v>75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">
        <v>24</v>
      </c>
      <c r="V36" s="6" t="str">
        <f>IF(W36&gt;0,INDEX('600'!$B$8:$B$27,MATCH(Yhteenveto!$W36,'600'!$J$8:$J$27,0)),"")</f>
        <v/>
      </c>
      <c r="W36" s="16">
        <f>IFERROR(SMALL('600'!$J$8:$J$27,(COUNTIF('600'!$J$8:$J$27,0))+24),0)</f>
        <v>0</v>
      </c>
      <c r="X36" s="16">
        <f t="shared" si="4"/>
        <v>0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7" x14ac:dyDescent="0.25">
      <c r="A37" s="11" t="s">
        <v>21</v>
      </c>
      <c r="B37" s="18">
        <f>Puhallin!D30</f>
        <v>9.5104166666666655E-4</v>
      </c>
      <c r="C37" s="11" t="s">
        <v>62</v>
      </c>
      <c r="D37" s="11"/>
      <c r="E37" s="18">
        <f>Puhallin!D31</f>
        <v>2.5243055555555555E-4</v>
      </c>
      <c r="F37" s="19" t="str">
        <f>Puhallin!E31</f>
        <v>Kalle Kovanen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">
        <v>25</v>
      </c>
      <c r="V37" s="6" t="str">
        <f>IF(W37&gt;0,INDEX('600'!$B$8:$B$27,MATCH(Yhteenveto!$W37,'600'!$J$8:$J$27,0)),"")</f>
        <v/>
      </c>
      <c r="W37" s="16">
        <f>IFERROR(SMALL('600'!$J$8:$J$27,(COUNTIF('600'!$J$8:$J$27,0))+25),0)</f>
        <v>0</v>
      </c>
      <c r="X37" s="16">
        <f t="shared" si="4"/>
        <v>0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47" x14ac:dyDescent="0.25">
      <c r="A38" s="11" t="s">
        <v>22</v>
      </c>
      <c r="B38" s="18">
        <f>'Alle 600'!D30</f>
        <v>9.6238425925925918E-4</v>
      </c>
      <c r="C38" s="11" t="s">
        <v>61</v>
      </c>
      <c r="D38" s="11"/>
      <c r="E38" s="18">
        <f>'Alle 600'!D31</f>
        <v>2.4548611111111114E-4</v>
      </c>
      <c r="F38" s="19" t="str">
        <f>'Alle 600'!E31</f>
        <v>Markku Tammela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">
        <v>26</v>
      </c>
      <c r="V38" s="6" t="str">
        <f>IF(W38&gt;0,INDEX('600'!$B$8:$B$27,MATCH(Yhteenveto!$W38,'600'!$J$8:$J$27,0)),"")</f>
        <v/>
      </c>
      <c r="W38" s="16">
        <f>IFERROR(SMALL('600'!$J$8:$J$27,(COUNTIF('600'!$J$8:$J$27,0))+26),0)</f>
        <v>0</v>
      </c>
      <c r="X38" s="16">
        <f t="shared" si="4"/>
        <v>0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47" x14ac:dyDescent="0.25">
      <c r="A39" s="11">
        <v>600</v>
      </c>
      <c r="B39" s="18">
        <f>'600'!D38</f>
        <v>8.8414351851851848E-4</v>
      </c>
      <c r="C39" s="11" t="s">
        <v>50</v>
      </c>
      <c r="D39" s="11"/>
      <c r="E39" s="18">
        <f>'600'!D39</f>
        <v>2.1921296296296296E-4</v>
      </c>
      <c r="F39" s="19" t="str">
        <f>'600'!E39</f>
        <v>Jouko Kainulainen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">
        <v>27</v>
      </c>
      <c r="V39" s="6" t="str">
        <f>IF(W39&gt;0,INDEX('600'!$B$8:$B$27,MATCH(Yhteenveto!$W39,'600'!$J$8:$J$27,0)),"")</f>
        <v/>
      </c>
      <c r="W39" s="16">
        <f>IFERROR(SMALL('600'!$J$8:$J$27,(COUNTIF('600'!$J$8:$J$27,0))+27),0)</f>
        <v>0</v>
      </c>
      <c r="X39" s="16">
        <f t="shared" si="4"/>
        <v>0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47" x14ac:dyDescent="0.25">
      <c r="A40" s="11" t="s">
        <v>23</v>
      </c>
      <c r="B40" s="18">
        <f>Vapaa!D30</f>
        <v>8.8912037037037041E-4</v>
      </c>
      <c r="C40" s="11" t="s">
        <v>62</v>
      </c>
      <c r="D40" s="11"/>
      <c r="E40" s="18">
        <f>Vapaa!D31</f>
        <v>2.199074074074074E-4</v>
      </c>
      <c r="F40" s="19" t="str">
        <f>Vapaa!E31</f>
        <v>Tuomo Tammela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">
        <v>28</v>
      </c>
      <c r="V40" s="6" t="str">
        <f>IF(W40&gt;0,INDEX('600'!$B$8:$B$27,MATCH(Yhteenveto!$W40,'600'!$J$8:$J$27,0)),"")</f>
        <v/>
      </c>
      <c r="W40" s="16">
        <f>IFERROR(SMALL('600'!$J$8:$J$27,(COUNTIF('600'!$J$8:$J$27,0))+28),0)</f>
        <v>0</v>
      </c>
      <c r="X40" s="16">
        <f t="shared" si="4"/>
        <v>0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47" x14ac:dyDescent="0.25">
      <c r="A41" s="11">
        <v>800</v>
      </c>
      <c r="B41" s="18">
        <f>'800'!D30</f>
        <v>8.9097222222222214E-4</v>
      </c>
      <c r="C41" s="11" t="s">
        <v>50</v>
      </c>
      <c r="D41" s="11"/>
      <c r="E41" s="18">
        <f>'800'!D31</f>
        <v>2.1967592592592592E-4</v>
      </c>
      <c r="F41" s="19" t="str">
        <f>'800'!E31</f>
        <v>Pasi Vidgren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4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spans="1:47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1:47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47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spans="1:4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spans="1:47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pans="1:47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1:47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spans="1:47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47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47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47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</sheetData>
  <sortState ref="B13:D32">
    <sortCondition ref="C13:C32"/>
  </sortState>
  <mergeCells count="12">
    <mergeCell ref="H5:I5"/>
    <mergeCell ref="H6:I6"/>
    <mergeCell ref="A1:E6"/>
    <mergeCell ref="F2:G2"/>
    <mergeCell ref="F3:G3"/>
    <mergeCell ref="F4:G4"/>
    <mergeCell ref="F5:G5"/>
    <mergeCell ref="F6:G6"/>
    <mergeCell ref="F1:I1"/>
    <mergeCell ref="H2:I2"/>
    <mergeCell ref="H3:I3"/>
    <mergeCell ref="H4:I4"/>
  </mergeCells>
  <conditionalFormatting sqref="D14:D32">
    <cfRule type="cellIs" dxfId="63" priority="39" operator="lessThan">
      <formula>0</formula>
    </cfRule>
    <cfRule type="cellIs" dxfId="62" priority="40" operator="equal">
      <formula>0</formula>
    </cfRule>
  </conditionalFormatting>
  <conditionalFormatting sqref="B13:C32">
    <cfRule type="cellIs" dxfId="61" priority="38" operator="equal">
      <formula>0</formula>
    </cfRule>
  </conditionalFormatting>
  <conditionalFormatting sqref="D13">
    <cfRule type="cellIs" dxfId="60" priority="37" operator="equal">
      <formula>0</formula>
    </cfRule>
  </conditionalFormatting>
  <conditionalFormatting sqref="B13:B32">
    <cfRule type="cellIs" dxfId="59" priority="36" operator="notEqual">
      <formula>0</formula>
    </cfRule>
  </conditionalFormatting>
  <conditionalFormatting sqref="I14:I32">
    <cfRule type="cellIs" dxfId="58" priority="34" operator="lessThan">
      <formula>0</formula>
    </cfRule>
    <cfRule type="cellIs" dxfId="57" priority="35" operator="equal">
      <formula>0</formula>
    </cfRule>
  </conditionalFormatting>
  <conditionalFormatting sqref="G13:H32">
    <cfRule type="cellIs" dxfId="56" priority="33" operator="equal">
      <formula>0</formula>
    </cfRule>
  </conditionalFormatting>
  <conditionalFormatting sqref="I13">
    <cfRule type="cellIs" dxfId="55" priority="32" operator="equal">
      <formula>0</formula>
    </cfRule>
  </conditionalFormatting>
  <conditionalFormatting sqref="G13:G32">
    <cfRule type="cellIs" dxfId="54" priority="31" operator="notEqual">
      <formula>0</formula>
    </cfRule>
  </conditionalFormatting>
  <conditionalFormatting sqref="N14:N32">
    <cfRule type="cellIs" dxfId="53" priority="29" operator="lessThan">
      <formula>0</formula>
    </cfRule>
    <cfRule type="cellIs" dxfId="52" priority="30" operator="equal">
      <formula>0</formula>
    </cfRule>
  </conditionalFormatting>
  <conditionalFormatting sqref="L13:M32">
    <cfRule type="cellIs" dxfId="51" priority="28" operator="equal">
      <formula>0</formula>
    </cfRule>
  </conditionalFormatting>
  <conditionalFormatting sqref="N13">
    <cfRule type="cellIs" dxfId="50" priority="27" operator="equal">
      <formula>0</formula>
    </cfRule>
  </conditionalFormatting>
  <conditionalFormatting sqref="L13:L32">
    <cfRule type="cellIs" dxfId="49" priority="26" operator="notEqual">
      <formula>0</formula>
    </cfRule>
  </conditionalFormatting>
  <conditionalFormatting sqref="S14:S32">
    <cfRule type="cellIs" dxfId="48" priority="19" operator="lessThan">
      <formula>0</formula>
    </cfRule>
    <cfRule type="cellIs" dxfId="47" priority="20" operator="equal">
      <formula>0</formula>
    </cfRule>
  </conditionalFormatting>
  <conditionalFormatting sqref="Q13:R32">
    <cfRule type="cellIs" dxfId="46" priority="18" operator="equal">
      <formula>0</formula>
    </cfRule>
  </conditionalFormatting>
  <conditionalFormatting sqref="S13">
    <cfRule type="cellIs" dxfId="45" priority="17" operator="equal">
      <formula>0</formula>
    </cfRule>
  </conditionalFormatting>
  <conditionalFormatting sqref="Q13:Q32">
    <cfRule type="cellIs" dxfId="44" priority="16" operator="notEqual">
      <formula>0</formula>
    </cfRule>
  </conditionalFormatting>
  <conditionalFormatting sqref="X14:X40">
    <cfRule type="cellIs" dxfId="43" priority="14" operator="lessThan">
      <formula>0</formula>
    </cfRule>
    <cfRule type="cellIs" dxfId="42" priority="15" operator="equal">
      <formula>0</formula>
    </cfRule>
  </conditionalFormatting>
  <conditionalFormatting sqref="V13:W40">
    <cfRule type="cellIs" dxfId="41" priority="13" operator="equal">
      <formula>0</formula>
    </cfRule>
  </conditionalFormatting>
  <conditionalFormatting sqref="X13">
    <cfRule type="cellIs" dxfId="40" priority="12" operator="equal">
      <formula>0</formula>
    </cfRule>
  </conditionalFormatting>
  <conditionalFormatting sqref="V13:V40">
    <cfRule type="cellIs" dxfId="39" priority="11" operator="notEqual">
      <formula>0</formula>
    </cfRule>
  </conditionalFormatting>
  <conditionalFormatting sqref="AC14:AC32">
    <cfRule type="cellIs" dxfId="38" priority="9" operator="lessThan">
      <formula>0</formula>
    </cfRule>
    <cfRule type="cellIs" dxfId="37" priority="10" operator="equal">
      <formula>0</formula>
    </cfRule>
  </conditionalFormatting>
  <conditionalFormatting sqref="AA13:AB32">
    <cfRule type="cellIs" dxfId="36" priority="8" operator="equal">
      <formula>0</formula>
    </cfRule>
  </conditionalFormatting>
  <conditionalFormatting sqref="AC13">
    <cfRule type="cellIs" dxfId="35" priority="7" operator="equal">
      <formula>0</formula>
    </cfRule>
  </conditionalFormatting>
  <conditionalFormatting sqref="AA13:AA32">
    <cfRule type="cellIs" dxfId="34" priority="6" operator="notEqual">
      <formula>0</formula>
    </cfRule>
  </conditionalFormatting>
  <conditionalFormatting sqref="AH14:AH32">
    <cfRule type="cellIs" dxfId="33" priority="4" operator="lessThan">
      <formula>0</formula>
    </cfRule>
    <cfRule type="cellIs" dxfId="32" priority="5" operator="equal">
      <formula>0</formula>
    </cfRule>
  </conditionalFormatting>
  <conditionalFormatting sqref="AF13:AG32">
    <cfRule type="cellIs" dxfId="31" priority="3" operator="equal">
      <formula>0</formula>
    </cfRule>
  </conditionalFormatting>
  <conditionalFormatting sqref="AH13">
    <cfRule type="cellIs" dxfId="30" priority="2" operator="equal">
      <formula>0</formula>
    </cfRule>
  </conditionalFormatting>
  <conditionalFormatting sqref="AF13:AF32">
    <cfRule type="cellIs" dxfId="29" priority="1" operator="notEqual">
      <formula>0</formula>
    </cfRule>
  </conditionalFormatting>
  <hyperlinks>
    <hyperlink ref="F3:G3" location="Juniorit!A1" display="Juniorit"/>
    <hyperlink ref="F5" location="'Luokka 1'!A1" display="Täytä luokka 1"/>
    <hyperlink ref="H3" location="'Luokka 1'!A1" display="Täytä luokka 1"/>
    <hyperlink ref="F4" location="'Luokka 1'!A1" display="Täytä luokka 1"/>
    <hyperlink ref="F4:G4" location="Ladyt!A1" display="Ladyt"/>
    <hyperlink ref="F5:G5" location="Puhallin!A1" display="Puhallin"/>
    <hyperlink ref="F6" location="'Luokka 1'!A1" display="Täytä luokka 1"/>
    <hyperlink ref="F6:G6" location="'Alle 600'!A1" display="Alle 600"/>
    <hyperlink ref="H3:I3" location="'600'!A1" display="600"/>
    <hyperlink ref="H4" location="'Luokka 1'!A1" display="Täytä luokka 1"/>
    <hyperlink ref="H4:I4" location="Vapaa!A1" display="Vapaa"/>
    <hyperlink ref="H5:I5" location="'800'!A1" display="800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"/>
  <sheetViews>
    <sheetView workbookViewId="0">
      <selection activeCell="D35" sqref="D35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 t="s">
        <v>19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/>
      <c r="G3" s="21"/>
      <c r="H3" s="21">
        <v>600</v>
      </c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 t="s">
        <v>20</v>
      </c>
      <c r="G4" s="21"/>
      <c r="H4" s="21" t="s">
        <v>23</v>
      </c>
      <c r="I4" s="21"/>
      <c r="J4" s="4"/>
      <c r="K4" s="11"/>
      <c r="L4" s="11"/>
      <c r="M4" s="11">
        <v>6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 t="s">
        <v>21</v>
      </c>
      <c r="G5" s="21"/>
      <c r="H5" s="20">
        <v>800</v>
      </c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/>
      <c r="C8" s="2"/>
      <c r="D8" s="6"/>
      <c r="E8" s="6"/>
      <c r="F8" s="6"/>
      <c r="G8" s="6"/>
      <c r="H8" s="6"/>
      <c r="I8" s="6"/>
      <c r="J8" s="6">
        <f>IF(K8="OK !",IF($M$4=4,SUM($D8:$G8),SUM($D8:$I8)),0)</f>
        <v>0</v>
      </c>
      <c r="K8" s="2" t="str">
        <f>IF($M$4=4,IF(AND(D8&gt;0,E8&gt;0,F8&gt;0,G8&gt;0),"OK !","EI"),IF(AND(D8&gt;0,E8&gt;0,F8&gt;0,G8&gt;0,H8&gt;0,I8&gt;0),"OK !","EI"))</f>
        <v>EI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/>
      <c r="C9" s="3"/>
      <c r="D9" s="7"/>
      <c r="E9" s="7"/>
      <c r="F9" s="7"/>
      <c r="G9" s="7"/>
      <c r="H9" s="7"/>
      <c r="I9" s="7"/>
      <c r="J9" s="6">
        <f>IF(K9="OK !",IF($M$4=4,SUM($D9:$G9),SUM($D9:$I9)),0)</f>
        <v>0</v>
      </c>
      <c r="K9" s="2" t="str">
        <f t="shared" ref="K9:K27" si="0">IF($M$4=4,IF(AND(D9&gt;0,E9&gt;0,F9&gt;0,G9&gt;0),"OK !","EI"),IF(AND(D9&gt;0,E9&gt;0,F9&gt;0,G9&gt;0,H9&gt;0,I9&gt;0),"OK !","EI"))</f>
        <v>EI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/>
      <c r="C10" s="2"/>
      <c r="D10" s="6"/>
      <c r="E10" s="6"/>
      <c r="F10" s="6"/>
      <c r="G10" s="6"/>
      <c r="H10" s="6"/>
      <c r="I10" s="6"/>
      <c r="J10" s="6">
        <f t="shared" ref="J10:J27" si="1">IF(K10="OK !",IF($M$4=4,SUM($D10:$G10),SUM($D10:$I10)),0)</f>
        <v>0</v>
      </c>
      <c r="K10" s="2" t="str">
        <f t="shared" si="0"/>
        <v>EI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/>
      <c r="C11" s="3"/>
      <c r="D11" s="7"/>
      <c r="E11" s="7"/>
      <c r="F11" s="7"/>
      <c r="G11" s="7"/>
      <c r="H11" s="7"/>
      <c r="I11" s="7"/>
      <c r="J11" s="6">
        <f t="shared" si="1"/>
        <v>0</v>
      </c>
      <c r="K11" s="2" t="str">
        <f t="shared" si="0"/>
        <v>EI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/>
      <c r="C12" s="2"/>
      <c r="D12" s="6"/>
      <c r="E12" s="6"/>
      <c r="F12" s="6"/>
      <c r="G12" s="6"/>
      <c r="H12" s="6"/>
      <c r="I12" s="6"/>
      <c r="J12" s="6">
        <f t="shared" si="1"/>
        <v>0</v>
      </c>
      <c r="K12" s="2" t="str">
        <f t="shared" si="0"/>
        <v>EI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/>
      <c r="C13" s="3"/>
      <c r="D13" s="7"/>
      <c r="E13" s="7"/>
      <c r="F13" s="7"/>
      <c r="G13" s="7"/>
      <c r="H13" s="7"/>
      <c r="I13" s="7"/>
      <c r="J13" s="6">
        <f t="shared" si="1"/>
        <v>0</v>
      </c>
      <c r="K13" s="2" t="str">
        <f t="shared" si="0"/>
        <v>EI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/>
      <c r="C14" s="2"/>
      <c r="D14" s="6"/>
      <c r="E14" s="6"/>
      <c r="F14" s="6"/>
      <c r="G14" s="6"/>
      <c r="H14" s="6"/>
      <c r="I14" s="6"/>
      <c r="J14" s="6">
        <f t="shared" si="1"/>
        <v>0</v>
      </c>
      <c r="K14" s="2" t="str">
        <f t="shared" si="0"/>
        <v>EI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/>
      <c r="C15" s="3"/>
      <c r="D15" s="7"/>
      <c r="E15" s="7"/>
      <c r="F15" s="7"/>
      <c r="G15" s="7"/>
      <c r="H15" s="7"/>
      <c r="I15" s="7"/>
      <c r="J15" s="6">
        <f t="shared" si="1"/>
        <v>0</v>
      </c>
      <c r="K15" s="2" t="str">
        <f t="shared" si="0"/>
        <v>EI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/>
      <c r="C16" s="2"/>
      <c r="D16" s="6"/>
      <c r="E16" s="6"/>
      <c r="F16" s="6"/>
      <c r="G16" s="6"/>
      <c r="H16" s="6"/>
      <c r="I16" s="6"/>
      <c r="J16" s="6">
        <f t="shared" si="1"/>
        <v>0</v>
      </c>
      <c r="K16" s="2" t="str">
        <f t="shared" si="0"/>
        <v>EI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/>
      <c r="C17" s="3"/>
      <c r="D17" s="7"/>
      <c r="E17" s="7"/>
      <c r="F17" s="7"/>
      <c r="G17" s="7"/>
      <c r="H17" s="7"/>
      <c r="I17" s="7"/>
      <c r="J17" s="6">
        <f t="shared" si="1"/>
        <v>0</v>
      </c>
      <c r="K17" s="2" t="str">
        <f t="shared" si="0"/>
        <v>EI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/>
      <c r="C18" s="2"/>
      <c r="D18" s="6"/>
      <c r="E18" s="6"/>
      <c r="F18" s="6"/>
      <c r="G18" s="6"/>
      <c r="H18" s="6"/>
      <c r="I18" s="6"/>
      <c r="J18" s="6">
        <f t="shared" si="1"/>
        <v>0</v>
      </c>
      <c r="K18" s="2" t="str">
        <f t="shared" si="0"/>
        <v>EI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/>
      <c r="C19" s="3"/>
      <c r="D19" s="7"/>
      <c r="E19" s="7"/>
      <c r="F19" s="7"/>
      <c r="G19" s="7"/>
      <c r="H19" s="7"/>
      <c r="I19" s="7"/>
      <c r="J19" s="6">
        <f t="shared" si="1"/>
        <v>0</v>
      </c>
      <c r="K19" s="2" t="str">
        <f t="shared" si="0"/>
        <v>EI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/>
      <c r="C20" s="2"/>
      <c r="D20" s="6"/>
      <c r="E20" s="6"/>
      <c r="F20" s="6"/>
      <c r="G20" s="6"/>
      <c r="H20" s="6"/>
      <c r="I20" s="6"/>
      <c r="J20" s="6">
        <f t="shared" si="1"/>
        <v>0</v>
      </c>
      <c r="K20" s="2" t="str">
        <f t="shared" si="0"/>
        <v>EI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/>
      <c r="C21" s="3"/>
      <c r="D21" s="7"/>
      <c r="E21" s="7"/>
      <c r="F21" s="7"/>
      <c r="G21" s="7"/>
      <c r="H21" s="7"/>
      <c r="I21" s="7"/>
      <c r="J21" s="6">
        <f t="shared" si="1"/>
        <v>0</v>
      </c>
      <c r="K21" s="2" t="str">
        <f t="shared" si="0"/>
        <v>EI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/>
      <c r="C22" s="2"/>
      <c r="D22" s="6"/>
      <c r="E22" s="6"/>
      <c r="F22" s="6"/>
      <c r="G22" s="6"/>
      <c r="H22" s="6"/>
      <c r="I22" s="6"/>
      <c r="J22" s="6">
        <f t="shared" si="1"/>
        <v>0</v>
      </c>
      <c r="K22" s="2" t="str">
        <f t="shared" si="0"/>
        <v>EI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/>
      <c r="C23" s="3"/>
      <c r="D23" s="7"/>
      <c r="E23" s="7"/>
      <c r="F23" s="7"/>
      <c r="G23" s="7"/>
      <c r="H23" s="7"/>
      <c r="I23" s="7"/>
      <c r="J23" s="6">
        <f t="shared" si="1"/>
        <v>0</v>
      </c>
      <c r="K23" s="2" t="str">
        <f t="shared" si="0"/>
        <v>EI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/>
      <c r="C24" s="2"/>
      <c r="D24" s="6"/>
      <c r="E24" s="6"/>
      <c r="F24" s="6"/>
      <c r="G24" s="6"/>
      <c r="H24" s="6"/>
      <c r="I24" s="6"/>
      <c r="J24" s="6">
        <f t="shared" si="1"/>
        <v>0</v>
      </c>
      <c r="K24" s="2" t="str">
        <f t="shared" si="0"/>
        <v>EI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/>
      <c r="C25" s="3"/>
      <c r="D25" s="7"/>
      <c r="E25" s="7"/>
      <c r="F25" s="7"/>
      <c r="G25" s="7"/>
      <c r="H25" s="7"/>
      <c r="I25" s="7"/>
      <c r="J25" s="6">
        <f t="shared" si="1"/>
        <v>0</v>
      </c>
      <c r="K25" s="2" t="str">
        <f t="shared" si="0"/>
        <v>EI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/>
      <c r="C26" s="2"/>
      <c r="D26" s="6"/>
      <c r="E26" s="6"/>
      <c r="F26" s="6"/>
      <c r="G26" s="6"/>
      <c r="H26" s="6"/>
      <c r="I26" s="6"/>
      <c r="J26" s="6">
        <f t="shared" si="1"/>
        <v>0</v>
      </c>
      <c r="K26" s="2" t="str">
        <f t="shared" si="0"/>
        <v>EI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7"/>
      <c r="E27" s="7"/>
      <c r="F27" s="7"/>
      <c r="G27" s="7"/>
      <c r="H27" s="7"/>
      <c r="I27" s="7"/>
      <c r="J27" s="6">
        <f t="shared" si="1"/>
        <v>0</v>
      </c>
      <c r="K27" s="2" t="str">
        <f t="shared" si="0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</sheetData>
  <sheetProtection sheet="1" objects="1" scenarios="1"/>
  <protectedRanges>
    <protectedRange sqref="B8:I27" name="Ajotiedot"/>
    <protectedRange sqref="M4" name="Lähtöjen määrä"/>
  </protectedRanges>
  <mergeCells count="12">
    <mergeCell ref="H5:I5"/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</mergeCells>
  <conditionalFormatting sqref="J8:J27">
    <cfRule type="expression" priority="14">
      <formula>$J$8&gt;0</formula>
    </cfRule>
  </conditionalFormatting>
  <conditionalFormatting sqref="J8:J27">
    <cfRule type="cellIs" dxfId="28" priority="13" operator="equal">
      <formula>0</formula>
    </cfRule>
  </conditionalFormatting>
  <conditionalFormatting sqref="D9:I27">
    <cfRule type="expression" priority="12">
      <formula>"IsDate()"</formula>
    </cfRule>
  </conditionalFormatting>
  <conditionalFormatting sqref="K8:K27">
    <cfRule type="cellIs" dxfId="27" priority="10" operator="equal">
      <formula>"OK !"</formula>
    </cfRule>
    <cfRule type="cellIs" dxfId="26" priority="11" operator="equal">
      <formula>"EI"</formula>
    </cfRule>
  </conditionalFormatting>
  <conditionalFormatting sqref="H9:I27">
    <cfRule type="expression" dxfId="25" priority="3">
      <formula>$M$4=4</formula>
    </cfRule>
  </conditionalFormatting>
  <conditionalFormatting sqref="D8:I8">
    <cfRule type="expression" priority="2">
      <formula>"IsDate()"</formula>
    </cfRule>
  </conditionalFormatting>
  <conditionalFormatting sqref="H8:I8">
    <cfRule type="expression" dxfId="24" priority="1">
      <formula>$M$4=4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5" location="'Luokka 1'!A1" display="Täytä luokka 1"/>
    <hyperlink ref="H3" location="'Luokka 1'!A1" display="Täytä luokka 1"/>
    <hyperlink ref="F4" location="'Luokka 1'!A1" display="Täytä luokka 1"/>
    <hyperlink ref="F4:G4" location="Ladyt!A1" display="Ladyt"/>
    <hyperlink ref="F5:G5" location="Puhallin!A1" display="Puhallin"/>
    <hyperlink ref="F6" location="'Luokka 1'!A1" display="Täytä luokka 1"/>
    <hyperlink ref="F6:G6" location="'Alle 600'!A1" display="Alle 600"/>
    <hyperlink ref="H3:I3" location="'600'!A1" display="600"/>
    <hyperlink ref="H4" location="'Luokka 1'!A1" display="Täytä luokka 1"/>
    <hyperlink ref="H4:I4" location="Vapaa!A1" display="Vapaa"/>
    <hyperlink ref="H5:I5" location="'800'!A1" display="800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14" sqref="C14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 t="s">
        <v>20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 t="s">
        <v>19</v>
      </c>
      <c r="G3" s="21"/>
      <c r="H3" s="21">
        <v>600</v>
      </c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/>
      <c r="G4" s="21"/>
      <c r="H4" s="21" t="s">
        <v>23</v>
      </c>
      <c r="I4" s="21"/>
      <c r="J4" s="4"/>
      <c r="K4" s="11"/>
      <c r="L4" s="11"/>
      <c r="M4" s="11">
        <v>6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 t="s">
        <v>21</v>
      </c>
      <c r="G5" s="21"/>
      <c r="H5" s="20">
        <v>800</v>
      </c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/>
      <c r="C8" s="2"/>
      <c r="D8" s="6"/>
      <c r="E8" s="6"/>
      <c r="F8" s="6"/>
      <c r="G8" s="6"/>
      <c r="H8" s="6"/>
      <c r="I8" s="6"/>
      <c r="J8" s="6">
        <f>IF(K8="OK !",IF($M$4=4,SUM($D8:$G8),SUM($D8:$I8)),0)</f>
        <v>0</v>
      </c>
      <c r="K8" s="2" t="str">
        <f>IF($M$4=4,IF(AND(D8&gt;0,E8&gt;0,F8&gt;0,G8&gt;0),"OK !","EI"),IF(AND(D8&gt;0,E8&gt;0,F8&gt;0,G8&gt;0,H8&gt;0,I8&gt;0),"OK !","EI"))</f>
        <v>EI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/>
      <c r="C9" s="3"/>
      <c r="D9" s="7"/>
      <c r="E9" s="7"/>
      <c r="F9" s="7"/>
      <c r="G9" s="7"/>
      <c r="H9" s="7"/>
      <c r="I9" s="7"/>
      <c r="J9" s="6">
        <f>IF(K9="OK !",IF($M$4=4,SUM($D9:$G9),SUM($D9:$I9)),0)</f>
        <v>0</v>
      </c>
      <c r="K9" s="2" t="str">
        <f t="shared" ref="K9:K27" si="0">IF($M$4=4,IF(AND(D9&gt;0,E9&gt;0,F9&gt;0,G9&gt;0),"OK !","EI"),IF(AND(D9&gt;0,E9&gt;0,F9&gt;0,G9&gt;0,H9&gt;0,I9&gt;0),"OK !","EI"))</f>
        <v>EI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/>
      <c r="C10" s="2"/>
      <c r="D10" s="6"/>
      <c r="E10" s="6"/>
      <c r="F10" s="6"/>
      <c r="G10" s="6"/>
      <c r="H10" s="6"/>
      <c r="I10" s="6"/>
      <c r="J10" s="6">
        <f t="shared" ref="J10:J27" si="1">IF(K10="OK !",IF($M$4=4,SUM($D10:$G10),SUM($D10:$I10)),0)</f>
        <v>0</v>
      </c>
      <c r="K10" s="2" t="str">
        <f t="shared" si="0"/>
        <v>EI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/>
      <c r="C11" s="3"/>
      <c r="D11" s="7"/>
      <c r="E11" s="7"/>
      <c r="F11" s="7"/>
      <c r="G11" s="7"/>
      <c r="H11" s="7"/>
      <c r="I11" s="7"/>
      <c r="J11" s="6">
        <f t="shared" si="1"/>
        <v>0</v>
      </c>
      <c r="K11" s="2" t="str">
        <f t="shared" si="0"/>
        <v>EI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/>
      <c r="C12" s="2"/>
      <c r="D12" s="6"/>
      <c r="E12" s="6"/>
      <c r="F12" s="6"/>
      <c r="G12" s="6"/>
      <c r="H12" s="6"/>
      <c r="I12" s="6"/>
      <c r="J12" s="6">
        <f t="shared" si="1"/>
        <v>0</v>
      </c>
      <c r="K12" s="2" t="str">
        <f t="shared" si="0"/>
        <v>EI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/>
      <c r="C13" s="3"/>
      <c r="D13" s="7"/>
      <c r="E13" s="7"/>
      <c r="F13" s="7"/>
      <c r="G13" s="7"/>
      <c r="H13" s="7"/>
      <c r="I13" s="7"/>
      <c r="J13" s="6">
        <f t="shared" si="1"/>
        <v>0</v>
      </c>
      <c r="K13" s="2" t="str">
        <f t="shared" si="0"/>
        <v>EI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/>
      <c r="C14" s="2"/>
      <c r="D14" s="6"/>
      <c r="E14" s="6"/>
      <c r="F14" s="6"/>
      <c r="G14" s="6"/>
      <c r="H14" s="6"/>
      <c r="I14" s="6"/>
      <c r="J14" s="6">
        <f t="shared" si="1"/>
        <v>0</v>
      </c>
      <c r="K14" s="2" t="str">
        <f t="shared" si="0"/>
        <v>EI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/>
      <c r="C15" s="3"/>
      <c r="D15" s="7"/>
      <c r="E15" s="7"/>
      <c r="F15" s="7"/>
      <c r="G15" s="7"/>
      <c r="H15" s="7"/>
      <c r="I15" s="7"/>
      <c r="J15" s="6">
        <f t="shared" si="1"/>
        <v>0</v>
      </c>
      <c r="K15" s="2" t="str">
        <f t="shared" si="0"/>
        <v>EI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/>
      <c r="C16" s="2"/>
      <c r="D16" s="6"/>
      <c r="E16" s="6"/>
      <c r="F16" s="6"/>
      <c r="G16" s="6"/>
      <c r="H16" s="6"/>
      <c r="I16" s="6"/>
      <c r="J16" s="6">
        <f t="shared" si="1"/>
        <v>0</v>
      </c>
      <c r="K16" s="2" t="str">
        <f t="shared" si="0"/>
        <v>EI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/>
      <c r="C17" s="3"/>
      <c r="D17" s="7"/>
      <c r="E17" s="7"/>
      <c r="F17" s="7"/>
      <c r="G17" s="7"/>
      <c r="H17" s="7"/>
      <c r="I17" s="7"/>
      <c r="J17" s="6">
        <f t="shared" si="1"/>
        <v>0</v>
      </c>
      <c r="K17" s="2" t="str">
        <f t="shared" si="0"/>
        <v>EI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/>
      <c r="C18" s="2"/>
      <c r="D18" s="6"/>
      <c r="E18" s="6"/>
      <c r="F18" s="6"/>
      <c r="G18" s="6"/>
      <c r="H18" s="6"/>
      <c r="I18" s="6"/>
      <c r="J18" s="6">
        <f t="shared" si="1"/>
        <v>0</v>
      </c>
      <c r="K18" s="2" t="str">
        <f t="shared" si="0"/>
        <v>EI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/>
      <c r="C19" s="3"/>
      <c r="D19" s="7"/>
      <c r="E19" s="7"/>
      <c r="F19" s="7"/>
      <c r="G19" s="7"/>
      <c r="H19" s="7"/>
      <c r="I19" s="7"/>
      <c r="J19" s="6">
        <f t="shared" si="1"/>
        <v>0</v>
      </c>
      <c r="K19" s="2" t="str">
        <f t="shared" si="0"/>
        <v>EI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/>
      <c r="C20" s="2"/>
      <c r="D20" s="6"/>
      <c r="E20" s="6"/>
      <c r="F20" s="6"/>
      <c r="G20" s="6"/>
      <c r="H20" s="6"/>
      <c r="I20" s="6"/>
      <c r="J20" s="6">
        <f t="shared" si="1"/>
        <v>0</v>
      </c>
      <c r="K20" s="2" t="str">
        <f t="shared" si="0"/>
        <v>EI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/>
      <c r="C21" s="3"/>
      <c r="D21" s="7"/>
      <c r="E21" s="7"/>
      <c r="F21" s="7"/>
      <c r="G21" s="7"/>
      <c r="H21" s="7"/>
      <c r="I21" s="7"/>
      <c r="J21" s="6">
        <f t="shared" si="1"/>
        <v>0</v>
      </c>
      <c r="K21" s="2" t="str">
        <f t="shared" si="0"/>
        <v>EI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/>
      <c r="C22" s="2"/>
      <c r="D22" s="6"/>
      <c r="E22" s="6"/>
      <c r="F22" s="6"/>
      <c r="G22" s="6"/>
      <c r="H22" s="6"/>
      <c r="I22" s="6"/>
      <c r="J22" s="6">
        <f t="shared" si="1"/>
        <v>0</v>
      </c>
      <c r="K22" s="2" t="str">
        <f t="shared" si="0"/>
        <v>EI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/>
      <c r="C23" s="3"/>
      <c r="D23" s="7"/>
      <c r="E23" s="7"/>
      <c r="F23" s="7"/>
      <c r="G23" s="7"/>
      <c r="H23" s="7"/>
      <c r="I23" s="7"/>
      <c r="J23" s="6">
        <f t="shared" si="1"/>
        <v>0</v>
      </c>
      <c r="K23" s="2" t="str">
        <f t="shared" si="0"/>
        <v>EI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/>
      <c r="C24" s="2"/>
      <c r="D24" s="6"/>
      <c r="E24" s="6"/>
      <c r="F24" s="6"/>
      <c r="G24" s="6"/>
      <c r="H24" s="6"/>
      <c r="I24" s="6"/>
      <c r="J24" s="6">
        <f t="shared" si="1"/>
        <v>0</v>
      </c>
      <c r="K24" s="2" t="str">
        <f t="shared" si="0"/>
        <v>EI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/>
      <c r="C25" s="3"/>
      <c r="D25" s="7"/>
      <c r="E25" s="7"/>
      <c r="F25" s="7"/>
      <c r="G25" s="7"/>
      <c r="H25" s="7"/>
      <c r="I25" s="7"/>
      <c r="J25" s="6">
        <f t="shared" si="1"/>
        <v>0</v>
      </c>
      <c r="K25" s="2" t="str">
        <f t="shared" si="0"/>
        <v>EI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/>
      <c r="C26" s="2"/>
      <c r="D26" s="6"/>
      <c r="E26" s="6"/>
      <c r="F26" s="6"/>
      <c r="G26" s="6"/>
      <c r="H26" s="6"/>
      <c r="I26" s="6"/>
      <c r="J26" s="6">
        <f t="shared" si="1"/>
        <v>0</v>
      </c>
      <c r="K26" s="2" t="str">
        <f t="shared" si="0"/>
        <v>EI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7"/>
      <c r="E27" s="7"/>
      <c r="F27" s="7"/>
      <c r="G27" s="7"/>
      <c r="H27" s="7"/>
      <c r="I27" s="7"/>
      <c r="J27" s="6">
        <f t="shared" si="1"/>
        <v>0</v>
      </c>
      <c r="K27" s="2" t="str">
        <f t="shared" si="0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sheetProtection sheet="1" objects="1" scenarios="1"/>
  <protectedRanges>
    <protectedRange sqref="B8:I27" name="Ajotiedot"/>
    <protectedRange sqref="M4" name="Lähtöjen määrä"/>
  </protectedRanges>
  <mergeCells count="12"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  <mergeCell ref="H5:I5"/>
  </mergeCells>
  <conditionalFormatting sqref="J8:J27">
    <cfRule type="expression" priority="6">
      <formula>$J$8&gt;0</formula>
    </cfRule>
  </conditionalFormatting>
  <conditionalFormatting sqref="J8:J27">
    <cfRule type="cellIs" dxfId="23" priority="5" operator="equal">
      <formula>0</formula>
    </cfRule>
  </conditionalFormatting>
  <conditionalFormatting sqref="D8:I27">
    <cfRule type="expression" priority="4">
      <formula>"IsDate()"</formula>
    </cfRule>
  </conditionalFormatting>
  <conditionalFormatting sqref="K8:K27">
    <cfRule type="cellIs" dxfId="22" priority="2" operator="equal">
      <formula>"OK !"</formula>
    </cfRule>
    <cfRule type="cellIs" dxfId="21" priority="3" operator="equal">
      <formula>"EI"</formula>
    </cfRule>
  </conditionalFormatting>
  <conditionalFormatting sqref="H8:I27">
    <cfRule type="expression" dxfId="20" priority="1">
      <formula>$M$4=4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3:G3" location="Juniorit!A1" display="Juniorit"/>
    <hyperlink ref="F5" location="'Luokka 1'!A1" display="Täytä luokka 1"/>
    <hyperlink ref="H3" location="'Luokka 1'!A1" display="Täytä luokka 1"/>
    <hyperlink ref="F5:G5" location="Puhallin!A1" display="Puhallin"/>
    <hyperlink ref="F6" location="'Luokka 1'!A1" display="Täytä luokka 1"/>
    <hyperlink ref="F6:G6" location="'Alle 600'!A1" display="Alle 600"/>
    <hyperlink ref="H3:I3" location="'600'!A1" display="600"/>
    <hyperlink ref="H4" location="'Luokka 1'!A1" display="Täytä luokka 1"/>
    <hyperlink ref="H4:I4" location="Vapaa!A1" display="Vapaa"/>
    <hyperlink ref="H5:I5" location="'800'!A1" display="800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K22" sqref="K22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 t="s">
        <v>21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 t="s">
        <v>19</v>
      </c>
      <c r="G3" s="21"/>
      <c r="H3" s="21">
        <v>600</v>
      </c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 t="s">
        <v>20</v>
      </c>
      <c r="G4" s="21"/>
      <c r="H4" s="21" t="s">
        <v>23</v>
      </c>
      <c r="I4" s="21"/>
      <c r="J4" s="4"/>
      <c r="K4" s="11"/>
      <c r="L4" s="11"/>
      <c r="M4" s="11">
        <v>4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/>
      <c r="G5" s="21"/>
      <c r="H5" s="20">
        <v>800</v>
      </c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 t="s">
        <v>33</v>
      </c>
      <c r="C8" s="2" t="s">
        <v>29</v>
      </c>
      <c r="D8" s="16">
        <v>1.009837962962963E-3</v>
      </c>
      <c r="E8" s="16">
        <v>1.0065972222222223E-3</v>
      </c>
      <c r="F8" s="16">
        <v>2.6249999999999998E-4</v>
      </c>
      <c r="G8" s="16">
        <v>2.6979166666666661E-4</v>
      </c>
      <c r="H8" s="16"/>
      <c r="I8" s="16"/>
      <c r="J8" s="16">
        <f>IF(K8="OK !",IF($M$4=4,SUM($D8:$G8),SUM($D8:$I8)),0)</f>
        <v>2.5487268518518519E-3</v>
      </c>
      <c r="K8" s="2" t="str">
        <f>IF($M$4=4,IF(AND(D8&gt;0,E8&gt;0,F8&gt;0,G8&gt;0),"OK !","EI"),IF(AND(D8&gt;0,E8&gt;0,F8&gt;0,G8&gt;0,H8&gt;0,I8&gt;0),"OK !","EI"))</f>
        <v>OK !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 t="s">
        <v>62</v>
      </c>
      <c r="C9" s="3" t="s">
        <v>66</v>
      </c>
      <c r="D9" s="17">
        <v>9.5104166666666655E-4</v>
      </c>
      <c r="E9" s="17">
        <v>9.5104166666666655E-4</v>
      </c>
      <c r="F9" s="17">
        <v>2.5405092592592596E-4</v>
      </c>
      <c r="G9" s="17">
        <v>2.5243055555555555E-4</v>
      </c>
      <c r="H9" s="17"/>
      <c r="I9" s="17"/>
      <c r="J9" s="16">
        <f>IF(K9="OK !",IF($M$4=4,SUM($D9:$G9),SUM($D9:$I9)),0)</f>
        <v>2.4085648148148148E-3</v>
      </c>
      <c r="K9" s="2" t="str">
        <f>IF($M$4=4,IF(AND(D9&gt;0,E9&gt;0,F9&gt;0,G9&gt;0),"OK !","EI"),IF(AND(D9&gt;0,E9&gt;0,F9&gt;0,G9&gt;0,H9&gt;0,I9&gt;0),"OK !","EI"))</f>
        <v>OK !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/>
      <c r="C10" s="2"/>
      <c r="D10" s="16"/>
      <c r="E10" s="16"/>
      <c r="F10" s="16"/>
      <c r="G10" s="16"/>
      <c r="H10" s="16"/>
      <c r="I10" s="16"/>
      <c r="J10" s="16">
        <f t="shared" ref="J10:J27" si="0">IF(K10="OK !",IF($M$4=4,SUM($D10:$G10),SUM($D10:$I10)),0)</f>
        <v>0</v>
      </c>
      <c r="K10" s="2" t="str">
        <f t="shared" ref="K10:K27" si="1">IF($M$4=4,IF(AND(D10&gt;0,E10&gt;0,F10&gt;0,G10&gt;0),"OK !","EI"),IF(AND(D10&gt;0,E10&gt;0,F10&gt;0,G10&gt;0,H10&gt;0,I10&gt;0),"OK !","EI"))</f>
        <v>EI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/>
      <c r="C11" s="3"/>
      <c r="D11" s="17"/>
      <c r="E11" s="17"/>
      <c r="F11" s="17"/>
      <c r="G11" s="17"/>
      <c r="H11" s="17"/>
      <c r="I11" s="17"/>
      <c r="J11" s="16">
        <f t="shared" si="0"/>
        <v>0</v>
      </c>
      <c r="K11" s="2" t="str">
        <f t="shared" si="1"/>
        <v>EI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/>
      <c r="C12" s="2"/>
      <c r="D12" s="16"/>
      <c r="E12" s="16"/>
      <c r="F12" s="16"/>
      <c r="G12" s="16"/>
      <c r="H12" s="16"/>
      <c r="I12" s="16"/>
      <c r="J12" s="16">
        <f t="shared" si="0"/>
        <v>0</v>
      </c>
      <c r="K12" s="2" t="str">
        <f t="shared" si="1"/>
        <v>EI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/>
      <c r="C13" s="3"/>
      <c r="D13" s="17"/>
      <c r="E13" s="17"/>
      <c r="F13" s="17"/>
      <c r="G13" s="17"/>
      <c r="H13" s="17"/>
      <c r="I13" s="17"/>
      <c r="J13" s="16">
        <f t="shared" si="0"/>
        <v>0</v>
      </c>
      <c r="K13" s="2" t="str">
        <f t="shared" si="1"/>
        <v>EI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/>
      <c r="C14" s="2"/>
      <c r="D14" s="16"/>
      <c r="E14" s="16"/>
      <c r="F14" s="16"/>
      <c r="G14" s="16"/>
      <c r="H14" s="16"/>
      <c r="I14" s="16"/>
      <c r="J14" s="16">
        <f t="shared" si="0"/>
        <v>0</v>
      </c>
      <c r="K14" s="2" t="str">
        <f t="shared" si="1"/>
        <v>EI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/>
      <c r="C15" s="3"/>
      <c r="D15" s="17"/>
      <c r="E15" s="17"/>
      <c r="F15" s="17"/>
      <c r="G15" s="17"/>
      <c r="H15" s="17"/>
      <c r="I15" s="17"/>
      <c r="J15" s="16">
        <f t="shared" si="0"/>
        <v>0</v>
      </c>
      <c r="K15" s="2" t="str">
        <f t="shared" si="1"/>
        <v>EI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/>
      <c r="C16" s="2"/>
      <c r="D16" s="16"/>
      <c r="E16" s="16"/>
      <c r="F16" s="16"/>
      <c r="G16" s="16"/>
      <c r="H16" s="16"/>
      <c r="I16" s="16"/>
      <c r="J16" s="16">
        <f t="shared" si="0"/>
        <v>0</v>
      </c>
      <c r="K16" s="2" t="str">
        <f t="shared" si="1"/>
        <v>EI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/>
      <c r="C17" s="3"/>
      <c r="D17" s="17"/>
      <c r="E17" s="17"/>
      <c r="F17" s="17"/>
      <c r="G17" s="17"/>
      <c r="H17" s="17"/>
      <c r="I17" s="17"/>
      <c r="J17" s="16">
        <f t="shared" si="0"/>
        <v>0</v>
      </c>
      <c r="K17" s="2" t="str">
        <f t="shared" si="1"/>
        <v>EI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/>
      <c r="C18" s="2"/>
      <c r="D18" s="16"/>
      <c r="E18" s="16"/>
      <c r="F18" s="16"/>
      <c r="G18" s="16"/>
      <c r="H18" s="16"/>
      <c r="I18" s="16"/>
      <c r="J18" s="16">
        <f t="shared" si="0"/>
        <v>0</v>
      </c>
      <c r="K18" s="2" t="str">
        <f t="shared" si="1"/>
        <v>EI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/>
      <c r="C19" s="3"/>
      <c r="D19" s="17"/>
      <c r="E19" s="17"/>
      <c r="F19" s="17"/>
      <c r="G19" s="17"/>
      <c r="H19" s="17"/>
      <c r="I19" s="17"/>
      <c r="J19" s="16">
        <f t="shared" si="0"/>
        <v>0</v>
      </c>
      <c r="K19" s="2" t="str">
        <f t="shared" si="1"/>
        <v>EI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/>
      <c r="C20" s="2"/>
      <c r="D20" s="16"/>
      <c r="E20" s="16"/>
      <c r="F20" s="16"/>
      <c r="G20" s="16"/>
      <c r="H20" s="16"/>
      <c r="I20" s="16"/>
      <c r="J20" s="16">
        <f t="shared" si="0"/>
        <v>0</v>
      </c>
      <c r="K20" s="2" t="str">
        <f t="shared" si="1"/>
        <v>EI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/>
      <c r="C21" s="3"/>
      <c r="D21" s="17"/>
      <c r="E21" s="17"/>
      <c r="F21" s="17"/>
      <c r="G21" s="17"/>
      <c r="H21" s="17"/>
      <c r="I21" s="17"/>
      <c r="J21" s="16">
        <f t="shared" si="0"/>
        <v>0</v>
      </c>
      <c r="K21" s="2" t="str">
        <f t="shared" si="1"/>
        <v>EI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/>
      <c r="C22" s="2"/>
      <c r="D22" s="16"/>
      <c r="E22" s="16"/>
      <c r="F22" s="16"/>
      <c r="G22" s="16"/>
      <c r="H22" s="16"/>
      <c r="I22" s="16"/>
      <c r="J22" s="16">
        <f t="shared" si="0"/>
        <v>0</v>
      </c>
      <c r="K22" s="2" t="str">
        <f t="shared" si="1"/>
        <v>EI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/>
      <c r="C23" s="3"/>
      <c r="D23" s="17"/>
      <c r="E23" s="17"/>
      <c r="F23" s="17"/>
      <c r="G23" s="17"/>
      <c r="H23" s="17"/>
      <c r="I23" s="17"/>
      <c r="J23" s="16">
        <f t="shared" si="0"/>
        <v>0</v>
      </c>
      <c r="K23" s="2" t="str">
        <f t="shared" si="1"/>
        <v>EI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/>
      <c r="C24" s="2"/>
      <c r="D24" s="16"/>
      <c r="E24" s="16"/>
      <c r="F24" s="16"/>
      <c r="G24" s="16"/>
      <c r="H24" s="16"/>
      <c r="I24" s="16"/>
      <c r="J24" s="16">
        <f t="shared" si="0"/>
        <v>0</v>
      </c>
      <c r="K24" s="2" t="str">
        <f t="shared" si="1"/>
        <v>EI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/>
      <c r="C25" s="3"/>
      <c r="D25" s="17"/>
      <c r="E25" s="17"/>
      <c r="F25" s="17"/>
      <c r="G25" s="17"/>
      <c r="H25" s="17"/>
      <c r="I25" s="17"/>
      <c r="J25" s="16">
        <f t="shared" si="0"/>
        <v>0</v>
      </c>
      <c r="K25" s="2" t="str">
        <f t="shared" si="1"/>
        <v>EI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/>
      <c r="C26" s="2"/>
      <c r="D26" s="16"/>
      <c r="E26" s="16"/>
      <c r="F26" s="16"/>
      <c r="G26" s="16"/>
      <c r="H26" s="16"/>
      <c r="I26" s="16"/>
      <c r="J26" s="16">
        <f t="shared" si="0"/>
        <v>0</v>
      </c>
      <c r="K26" s="2" t="str">
        <f t="shared" si="1"/>
        <v>EI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17"/>
      <c r="E27" s="17"/>
      <c r="F27" s="17"/>
      <c r="G27" s="17"/>
      <c r="H27" s="17"/>
      <c r="I27" s="17"/>
      <c r="J27" s="16">
        <f t="shared" si="0"/>
        <v>0</v>
      </c>
      <c r="K27" s="2" t="str">
        <f t="shared" si="1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1" t="s">
        <v>72</v>
      </c>
      <c r="D28" s="18">
        <f>AVERAGE(D8:D9)</f>
        <v>9.8043981481481485E-4</v>
      </c>
      <c r="E28" s="18">
        <f>AVERAGE(E8:E9)</f>
        <v>9.7881944444444448E-4</v>
      </c>
      <c r="F28" s="18">
        <f>AVERAGE(F8:F9)</f>
        <v>2.5827546296296297E-4</v>
      </c>
      <c r="G28" s="18">
        <f>AVERAGE(G8:G9)</f>
        <v>2.6111111111111105E-4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2" t="s">
        <v>70</v>
      </c>
      <c r="D30" s="18">
        <f>MIN(D8:E27)</f>
        <v>9.5104166666666655E-4</v>
      </c>
      <c r="E30" s="11" t="s">
        <v>62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2" t="s">
        <v>69</v>
      </c>
      <c r="D31" s="18">
        <f>MIN(F8:G27)</f>
        <v>2.5243055555555555E-4</v>
      </c>
      <c r="E31" s="11" t="s">
        <v>62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</sheetData>
  <protectedRanges>
    <protectedRange sqref="B8:I27" name="Ajotiedot"/>
    <protectedRange sqref="M4" name="Lähtöjen määrä"/>
  </protectedRanges>
  <mergeCells count="12"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  <mergeCell ref="H5:I5"/>
  </mergeCells>
  <conditionalFormatting sqref="J8:J27">
    <cfRule type="expression" priority="6">
      <formula>$J$8&gt;0</formula>
    </cfRule>
  </conditionalFormatting>
  <conditionalFormatting sqref="J8:J27">
    <cfRule type="cellIs" dxfId="19" priority="5" operator="equal">
      <formula>0</formula>
    </cfRule>
  </conditionalFormatting>
  <conditionalFormatting sqref="D8:I27">
    <cfRule type="expression" priority="4">
      <formula>"IsDate()"</formula>
    </cfRule>
  </conditionalFormatting>
  <conditionalFormatting sqref="K8:K27">
    <cfRule type="cellIs" dxfId="18" priority="2" operator="equal">
      <formula>"OK !"</formula>
    </cfRule>
    <cfRule type="cellIs" dxfId="17" priority="3" operator="equal">
      <formula>"EI"</formula>
    </cfRule>
  </conditionalFormatting>
  <conditionalFormatting sqref="H8:I27">
    <cfRule type="expression" dxfId="16" priority="1">
      <formula>$M$4=4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3:G3" location="Juniorit!A1" display="Juniorit"/>
    <hyperlink ref="H3" location="'Luokka 1'!A1" display="Täytä luokka 1"/>
    <hyperlink ref="F4" location="'Luokka 1'!A1" display="Täytä luokka 1"/>
    <hyperlink ref="F4:G4" location="Ladyt!A1" display="Ladyt"/>
    <hyperlink ref="F6" location="'Luokka 1'!A1" display="Täytä luokka 1"/>
    <hyperlink ref="F6:G6" location="'Alle 600'!A1" display="Alle 600"/>
    <hyperlink ref="H3:I3" location="'600'!A1" display="600"/>
    <hyperlink ref="H4" location="'Luokka 1'!A1" display="Täytä luokka 1"/>
    <hyperlink ref="H4:I4" location="Vapaa!A1" display="Vapaa"/>
    <hyperlink ref="H5:I5" location="'800'!A1" display="800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I34" sqref="I34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 t="s">
        <v>22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 t="s">
        <v>19</v>
      </c>
      <c r="G3" s="21"/>
      <c r="H3" s="21">
        <v>600</v>
      </c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 t="s">
        <v>20</v>
      </c>
      <c r="G4" s="21"/>
      <c r="H4" s="21" t="s">
        <v>23</v>
      </c>
      <c r="I4" s="21"/>
      <c r="J4" s="4"/>
      <c r="K4" s="11"/>
      <c r="L4" s="11"/>
      <c r="M4" s="11">
        <v>4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 t="s">
        <v>21</v>
      </c>
      <c r="G5" s="21"/>
      <c r="H5" s="20">
        <v>800</v>
      </c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/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 t="s">
        <v>61</v>
      </c>
      <c r="C8" s="2" t="s">
        <v>29</v>
      </c>
      <c r="D8" s="16">
        <v>9.6238425925925918E-4</v>
      </c>
      <c r="E8" s="16">
        <v>1.0170138888888889E-3</v>
      </c>
      <c r="F8" s="16">
        <v>2.5000000000000006E-4</v>
      </c>
      <c r="G8" s="16">
        <v>2.5416666666666665E-4</v>
      </c>
      <c r="H8" s="16"/>
      <c r="I8" s="16"/>
      <c r="J8" s="16">
        <f>IF(K8="OK !",IF($M$4=4,SUM($D8:$G8),SUM($D8:$I8)),0)</f>
        <v>2.4835648148148152E-3</v>
      </c>
      <c r="K8" s="2" t="str">
        <f>IF($M$4=4,IF(AND(D8&gt;0,E8&gt;0,F8&gt;0,G8&gt;0),"OK !","EI"),IF(AND(D8&gt;0,E8&gt;0,F8&gt;0,G8&gt;0,H8&gt;0,I8&gt;0),"OK !","EI"))</f>
        <v>OK !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 t="s">
        <v>31</v>
      </c>
      <c r="C9" s="3" t="s">
        <v>32</v>
      </c>
      <c r="D9" s="17">
        <v>9.768518518518518E-4</v>
      </c>
      <c r="E9" s="17">
        <v>1.0025462962962963E-3</v>
      </c>
      <c r="F9" s="17">
        <v>2.5312499999999999E-4</v>
      </c>
      <c r="G9" s="17">
        <v>2.4918981481481482E-4</v>
      </c>
      <c r="H9" s="17"/>
      <c r="I9" s="17"/>
      <c r="J9" s="16">
        <f t="shared" ref="J9:J27" si="0">IF(K9="OK !",IF($M$4=4,SUM($D9:$G9),SUM($D9:$I9)),0)</f>
        <v>2.4817129629629629E-3</v>
      </c>
      <c r="K9" s="2" t="str">
        <f t="shared" ref="K9:K27" si="1">IF($M$4=4,IF(AND(D9&gt;0,E9&gt;0,F9&gt;0,G9&gt;0),"OK !","EI"),IF(AND(D9&gt;0,E9&gt;0,F9&gt;0,G9&gt;0,H9&gt;0,I9&gt;0),"OK !","EI"))</f>
        <v>OK !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 t="s">
        <v>67</v>
      </c>
      <c r="C10" s="2" t="s">
        <v>66</v>
      </c>
      <c r="D10" s="16">
        <v>1.0140046296296297E-3</v>
      </c>
      <c r="E10" s="16">
        <v>9.7546296296296302E-4</v>
      </c>
      <c r="F10" s="16">
        <v>2.5613425925925923E-4</v>
      </c>
      <c r="G10" s="16">
        <v>2.7442129629629632E-4</v>
      </c>
      <c r="H10" s="16"/>
      <c r="I10" s="16"/>
      <c r="J10" s="16">
        <f t="shared" si="0"/>
        <v>2.5200231481481484E-3</v>
      </c>
      <c r="K10" s="2" t="str">
        <f t="shared" si="1"/>
        <v>OK !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 t="s">
        <v>52</v>
      </c>
      <c r="C11" s="3" t="s">
        <v>53</v>
      </c>
      <c r="D11" s="17">
        <v>9.9537037037037042E-4</v>
      </c>
      <c r="E11" s="17">
        <v>9.8773148148148158E-4</v>
      </c>
      <c r="F11" s="17">
        <v>2.4976851851851847E-4</v>
      </c>
      <c r="G11" s="17">
        <v>2.4548611111111114E-4</v>
      </c>
      <c r="H11" s="17"/>
      <c r="I11" s="17"/>
      <c r="J11" s="16">
        <f t="shared" si="0"/>
        <v>2.478356481481482E-3</v>
      </c>
      <c r="K11" s="2" t="str">
        <f t="shared" si="1"/>
        <v>OK !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/>
      <c r="C12" s="2"/>
      <c r="D12" s="16"/>
      <c r="E12" s="16"/>
      <c r="F12" s="16"/>
      <c r="G12" s="16"/>
      <c r="H12" s="16"/>
      <c r="I12" s="16"/>
      <c r="J12" s="16">
        <f t="shared" si="0"/>
        <v>0</v>
      </c>
      <c r="K12" s="2" t="str">
        <f t="shared" si="1"/>
        <v>EI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/>
      <c r="C13" s="3"/>
      <c r="D13" s="17"/>
      <c r="E13" s="17"/>
      <c r="F13" s="17"/>
      <c r="G13" s="17"/>
      <c r="H13" s="17"/>
      <c r="I13" s="17"/>
      <c r="J13" s="16">
        <f t="shared" si="0"/>
        <v>0</v>
      </c>
      <c r="K13" s="2" t="str">
        <f t="shared" si="1"/>
        <v>EI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/>
      <c r="C14" s="2"/>
      <c r="D14" s="16"/>
      <c r="E14" s="16"/>
      <c r="F14" s="16"/>
      <c r="G14" s="16"/>
      <c r="H14" s="16"/>
      <c r="I14" s="16"/>
      <c r="J14" s="16">
        <f t="shared" si="0"/>
        <v>0</v>
      </c>
      <c r="K14" s="2" t="str">
        <f t="shared" si="1"/>
        <v>EI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/>
      <c r="C15" s="3"/>
      <c r="D15" s="17"/>
      <c r="E15" s="17"/>
      <c r="F15" s="17"/>
      <c r="G15" s="17"/>
      <c r="H15" s="17"/>
      <c r="I15" s="17"/>
      <c r="J15" s="16">
        <f t="shared" si="0"/>
        <v>0</v>
      </c>
      <c r="K15" s="2" t="str">
        <f t="shared" si="1"/>
        <v>EI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/>
      <c r="C16" s="2"/>
      <c r="D16" s="16"/>
      <c r="E16" s="16"/>
      <c r="F16" s="16"/>
      <c r="G16" s="16"/>
      <c r="H16" s="16"/>
      <c r="I16" s="16"/>
      <c r="J16" s="16">
        <f t="shared" si="0"/>
        <v>0</v>
      </c>
      <c r="K16" s="2" t="str">
        <f t="shared" si="1"/>
        <v>EI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/>
      <c r="C17" s="3"/>
      <c r="D17" s="17"/>
      <c r="E17" s="17"/>
      <c r="F17" s="17"/>
      <c r="G17" s="17"/>
      <c r="H17" s="17"/>
      <c r="I17" s="17"/>
      <c r="J17" s="16">
        <f t="shared" si="0"/>
        <v>0</v>
      </c>
      <c r="K17" s="2" t="str">
        <f t="shared" si="1"/>
        <v>EI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/>
      <c r="C18" s="2"/>
      <c r="D18" s="16"/>
      <c r="E18" s="16"/>
      <c r="F18" s="16"/>
      <c r="G18" s="16"/>
      <c r="H18" s="16"/>
      <c r="I18" s="16"/>
      <c r="J18" s="16">
        <f t="shared" si="0"/>
        <v>0</v>
      </c>
      <c r="K18" s="2" t="str">
        <f t="shared" si="1"/>
        <v>EI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/>
      <c r="C19" s="3"/>
      <c r="D19" s="17"/>
      <c r="E19" s="17"/>
      <c r="F19" s="17"/>
      <c r="G19" s="17"/>
      <c r="H19" s="17"/>
      <c r="I19" s="17"/>
      <c r="J19" s="16">
        <f t="shared" si="0"/>
        <v>0</v>
      </c>
      <c r="K19" s="2" t="str">
        <f t="shared" si="1"/>
        <v>EI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/>
      <c r="C20" s="2"/>
      <c r="D20" s="16"/>
      <c r="E20" s="16"/>
      <c r="F20" s="16"/>
      <c r="G20" s="16"/>
      <c r="H20" s="16"/>
      <c r="I20" s="16"/>
      <c r="J20" s="16">
        <f t="shared" si="0"/>
        <v>0</v>
      </c>
      <c r="K20" s="2" t="str">
        <f t="shared" si="1"/>
        <v>EI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/>
      <c r="C21" s="3"/>
      <c r="D21" s="17"/>
      <c r="E21" s="17"/>
      <c r="F21" s="17"/>
      <c r="G21" s="17"/>
      <c r="H21" s="17"/>
      <c r="I21" s="17"/>
      <c r="J21" s="16">
        <f t="shared" si="0"/>
        <v>0</v>
      </c>
      <c r="K21" s="2" t="str">
        <f t="shared" si="1"/>
        <v>EI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/>
      <c r="C22" s="2"/>
      <c r="D22" s="16"/>
      <c r="E22" s="16"/>
      <c r="F22" s="16"/>
      <c r="G22" s="16"/>
      <c r="H22" s="16"/>
      <c r="I22" s="16"/>
      <c r="J22" s="16">
        <f t="shared" si="0"/>
        <v>0</v>
      </c>
      <c r="K22" s="2" t="str">
        <f t="shared" si="1"/>
        <v>EI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/>
      <c r="C23" s="3"/>
      <c r="D23" s="17"/>
      <c r="E23" s="17"/>
      <c r="F23" s="17"/>
      <c r="G23" s="17"/>
      <c r="H23" s="17"/>
      <c r="I23" s="17"/>
      <c r="J23" s="16">
        <f t="shared" si="0"/>
        <v>0</v>
      </c>
      <c r="K23" s="2" t="str">
        <f t="shared" si="1"/>
        <v>EI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/>
      <c r="C24" s="2"/>
      <c r="D24" s="16"/>
      <c r="E24" s="16"/>
      <c r="F24" s="16"/>
      <c r="G24" s="16"/>
      <c r="H24" s="16"/>
      <c r="I24" s="16"/>
      <c r="J24" s="16">
        <f t="shared" si="0"/>
        <v>0</v>
      </c>
      <c r="K24" s="2" t="str">
        <f t="shared" si="1"/>
        <v>EI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/>
      <c r="C25" s="3"/>
      <c r="D25" s="17"/>
      <c r="E25" s="17"/>
      <c r="F25" s="17"/>
      <c r="G25" s="17"/>
      <c r="H25" s="17"/>
      <c r="I25" s="17"/>
      <c r="J25" s="16">
        <f t="shared" si="0"/>
        <v>0</v>
      </c>
      <c r="K25" s="2" t="str">
        <f t="shared" si="1"/>
        <v>EI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/>
      <c r="C26" s="2"/>
      <c r="D26" s="16"/>
      <c r="E26" s="16"/>
      <c r="F26" s="16"/>
      <c r="G26" s="16"/>
      <c r="H26" s="16"/>
      <c r="I26" s="16"/>
      <c r="J26" s="16">
        <f t="shared" si="0"/>
        <v>0</v>
      </c>
      <c r="K26" s="2" t="str">
        <f t="shared" si="1"/>
        <v>EI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17"/>
      <c r="E27" s="17"/>
      <c r="F27" s="17"/>
      <c r="G27" s="17"/>
      <c r="H27" s="17"/>
      <c r="I27" s="17"/>
      <c r="J27" s="16">
        <f t="shared" si="0"/>
        <v>0</v>
      </c>
      <c r="K27" s="2" t="str">
        <f t="shared" si="1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1" t="s">
        <v>72</v>
      </c>
      <c r="D28" s="18">
        <f>AVERAGE(D8:D11)</f>
        <v>9.8715277777777777E-4</v>
      </c>
      <c r="E28" s="18">
        <f>AVERAGE(E8:E11)</f>
        <v>9.9568865740740737E-4</v>
      </c>
      <c r="F28" s="18">
        <f>AVERAGE(F8:F11)</f>
        <v>2.5225694444444444E-4</v>
      </c>
      <c r="G28" s="18">
        <f>AVERAGE(G8:G11)</f>
        <v>2.5581597222222227E-4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2" t="s">
        <v>70</v>
      </c>
      <c r="D30" s="18">
        <f>MIN(D8:E27)</f>
        <v>9.6238425925925918E-4</v>
      </c>
      <c r="E30" s="11" t="s">
        <v>61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2" t="s">
        <v>69</v>
      </c>
      <c r="D31" s="18">
        <f>MIN(F8:G27)</f>
        <v>2.4548611111111114E-4</v>
      </c>
      <c r="E31" s="11" t="s">
        <v>52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rotectedRanges>
    <protectedRange sqref="B8:I27" name="Ajotiedot"/>
    <protectedRange sqref="M4" name="Lähtöjen määrä"/>
  </protectedRanges>
  <mergeCells count="12"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  <mergeCell ref="H5:I5"/>
  </mergeCells>
  <conditionalFormatting sqref="J8:J27">
    <cfRule type="expression" priority="6">
      <formula>$J$8&gt;0</formula>
    </cfRule>
  </conditionalFormatting>
  <conditionalFormatting sqref="J8:J27">
    <cfRule type="cellIs" dxfId="15" priority="5" operator="equal">
      <formula>0</formula>
    </cfRule>
  </conditionalFormatting>
  <conditionalFormatting sqref="D8:I27">
    <cfRule type="expression" priority="4">
      <formula>"IsDate()"</formula>
    </cfRule>
  </conditionalFormatting>
  <conditionalFormatting sqref="K8:K27">
    <cfRule type="cellIs" dxfId="14" priority="2" operator="equal">
      <formula>"OK !"</formula>
    </cfRule>
    <cfRule type="cellIs" dxfId="13" priority="3" operator="equal">
      <formula>"EI"</formula>
    </cfRule>
  </conditionalFormatting>
  <conditionalFormatting sqref="H8:I27">
    <cfRule type="expression" dxfId="12" priority="1">
      <formula>$M$4=4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3:G3" location="Juniorit!A1" display="Juniorit"/>
    <hyperlink ref="F5" location="'Luokka 1'!A1" display="Täytä luokka 1"/>
    <hyperlink ref="H3" location="'Luokka 1'!A1" display="Täytä luokka 1"/>
    <hyperlink ref="F4" location="'Luokka 1'!A1" display="Täytä luokka 1"/>
    <hyperlink ref="F4:G4" location="Ladyt!A1" display="Ladyt"/>
    <hyperlink ref="F5:G5" location="Puhallin!A1" display="Puhallin"/>
    <hyperlink ref="H3:I3" location="'600'!A1" display="600"/>
    <hyperlink ref="H4" location="'Luokka 1'!A1" display="Täytä luokka 1"/>
    <hyperlink ref="H4:I4" location="Vapaa!A1" display="Vapaa"/>
    <hyperlink ref="H5:I5" location="'800'!A1" display="800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Q41" sqref="Q41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>
        <v>600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 t="s">
        <v>19</v>
      </c>
      <c r="G3" s="21"/>
      <c r="H3" s="21"/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 t="s">
        <v>20</v>
      </c>
      <c r="G4" s="21"/>
      <c r="H4" s="21" t="s">
        <v>23</v>
      </c>
      <c r="I4" s="21"/>
      <c r="J4" s="4"/>
      <c r="K4" s="11"/>
      <c r="L4" s="11"/>
      <c r="M4" s="11">
        <v>4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 t="s">
        <v>21</v>
      </c>
      <c r="G5" s="21"/>
      <c r="H5" s="20">
        <v>800</v>
      </c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 t="s">
        <v>31</v>
      </c>
      <c r="C8" s="2" t="s">
        <v>32</v>
      </c>
      <c r="D8" s="16">
        <v>9.8240740740740732E-4</v>
      </c>
      <c r="E8" s="16">
        <v>1.020138888888889E-3</v>
      </c>
      <c r="F8" s="16">
        <v>2.4432870370370369E-4</v>
      </c>
      <c r="G8" s="16">
        <v>2.4432870370370369E-4</v>
      </c>
      <c r="H8" s="16"/>
      <c r="I8" s="16"/>
      <c r="J8" s="16">
        <f>IF(K8="OK !",IF($M$4=4,SUM($D8:$G8),SUM($D8:$I8)),0)</f>
        <v>2.4912037037037038E-3</v>
      </c>
      <c r="K8" s="2" t="str">
        <f t="shared" ref="K8:K21" si="0">IF($M$4=4,IF(AND(D8&gt;0,E8&gt;0,F8&gt;0,G8&gt;0),"OK !","EI"),IF(AND(D8&gt;0,E8&gt;0,F8&gt;0,G8&gt;0,H8&gt;0,I8&gt;0),"OK !","EI"))</f>
        <v>OK !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 t="s">
        <v>34</v>
      </c>
      <c r="C9" s="3" t="s">
        <v>35</v>
      </c>
      <c r="D9" s="17">
        <v>1.0405092592592593E-3</v>
      </c>
      <c r="E9" s="17">
        <v>1.0015046296296295E-3</v>
      </c>
      <c r="F9" s="17">
        <v>2.3599537037037035E-4</v>
      </c>
      <c r="G9" s="17">
        <v>2.434027777777778E-4</v>
      </c>
      <c r="H9" s="17"/>
      <c r="I9" s="17"/>
      <c r="J9" s="16">
        <f t="shared" ref="J9:J35" si="1">IF(K9="OK !",IF($M$4=4,SUM($D9:$G9),SUM($D9:$I9)),0)</f>
        <v>2.5214120370370369E-3</v>
      </c>
      <c r="K9" s="2" t="str">
        <f t="shared" si="0"/>
        <v>OK !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 t="s">
        <v>36</v>
      </c>
      <c r="C10" s="6" t="s">
        <v>37</v>
      </c>
      <c r="D10" s="16">
        <v>9.2303240740740746E-4</v>
      </c>
      <c r="E10" s="16">
        <v>8.9837962962962961E-4</v>
      </c>
      <c r="F10" s="16">
        <v>2.2650462962962964E-4</v>
      </c>
      <c r="G10" s="16">
        <v>2.3159722222222223E-4</v>
      </c>
      <c r="H10" s="16"/>
      <c r="I10" s="16"/>
      <c r="J10" s="16">
        <f t="shared" si="1"/>
        <v>2.2795138888888891E-3</v>
      </c>
      <c r="K10" s="2" t="str">
        <f t="shared" si="0"/>
        <v>OK !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 t="s">
        <v>38</v>
      </c>
      <c r="C11" s="3" t="s">
        <v>37</v>
      </c>
      <c r="D11" s="17">
        <v>9.0162037037037034E-4</v>
      </c>
      <c r="E11" s="17">
        <v>8.9583333333333344E-4</v>
      </c>
      <c r="F11" s="17">
        <v>2.4085648148148146E-4</v>
      </c>
      <c r="G11" s="17">
        <v>2.1921296296296296E-4</v>
      </c>
      <c r="H11" s="17"/>
      <c r="I11" s="17"/>
      <c r="J11" s="16">
        <f t="shared" si="1"/>
        <v>2.2575231481481487E-3</v>
      </c>
      <c r="K11" s="2" t="str">
        <f t="shared" si="0"/>
        <v>OK !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 t="s">
        <v>39</v>
      </c>
      <c r="C12" s="6" t="s">
        <v>40</v>
      </c>
      <c r="D12" s="16">
        <v>9.3715277777777775E-4</v>
      </c>
      <c r="E12" s="16">
        <v>9.2847222222222213E-4</v>
      </c>
      <c r="F12" s="16">
        <v>2.3553240740740742E-4</v>
      </c>
      <c r="G12" s="16">
        <v>2.4525462962962961E-4</v>
      </c>
      <c r="H12" s="16"/>
      <c r="I12" s="16"/>
      <c r="J12" s="16">
        <f t="shared" si="1"/>
        <v>2.346412037037037E-3</v>
      </c>
      <c r="K12" s="2" t="str">
        <f t="shared" si="0"/>
        <v>OK !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 t="s">
        <v>41</v>
      </c>
      <c r="C13" s="3" t="s">
        <v>42</v>
      </c>
      <c r="D13" s="17">
        <v>9.4895833333333334E-4</v>
      </c>
      <c r="E13" s="17">
        <v>9.2812500000000002E-4</v>
      </c>
      <c r="F13" s="17">
        <v>2.4247685185185188E-4</v>
      </c>
      <c r="G13" s="17">
        <v>2.4803240740740742E-4</v>
      </c>
      <c r="H13" s="17"/>
      <c r="I13" s="17"/>
      <c r="J13" s="16">
        <f t="shared" si="1"/>
        <v>2.3675925925925926E-3</v>
      </c>
      <c r="K13" s="2" t="str">
        <f t="shared" si="0"/>
        <v>OK !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 t="s">
        <v>44</v>
      </c>
      <c r="C14" s="2" t="s">
        <v>29</v>
      </c>
      <c r="D14" s="16">
        <v>9.6087962962962956E-4</v>
      </c>
      <c r="E14" s="16">
        <v>9.4548611111111103E-4</v>
      </c>
      <c r="F14" s="16">
        <v>2.4733796296296298E-4</v>
      </c>
      <c r="G14" s="16">
        <v>2.4942129629629631E-4</v>
      </c>
      <c r="H14" s="16"/>
      <c r="I14" s="16"/>
      <c r="J14" s="16">
        <f t="shared" si="1"/>
        <v>2.4031249999999999E-3</v>
      </c>
      <c r="K14" s="2" t="str">
        <f t="shared" si="0"/>
        <v>OK !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 t="s">
        <v>45</v>
      </c>
      <c r="C15" s="3" t="s">
        <v>42</v>
      </c>
      <c r="D15" s="17">
        <v>9.5763888888888895E-4</v>
      </c>
      <c r="E15" s="17">
        <v>9.2615740740740755E-4</v>
      </c>
      <c r="F15" s="17">
        <v>2.3553240740740742E-4</v>
      </c>
      <c r="G15" s="17">
        <v>2.4756944444444441E-4</v>
      </c>
      <c r="H15" s="17"/>
      <c r="I15" s="17"/>
      <c r="J15" s="16">
        <f t="shared" si="1"/>
        <v>2.3668981481481484E-3</v>
      </c>
      <c r="K15" s="2" t="str">
        <f t="shared" si="0"/>
        <v>OK !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 t="s">
        <v>46</v>
      </c>
      <c r="C16" s="2" t="s">
        <v>29</v>
      </c>
      <c r="D16" s="16">
        <v>9.4872685185185175E-4</v>
      </c>
      <c r="E16" s="16">
        <v>9.2291666666666661E-4</v>
      </c>
      <c r="F16" s="16">
        <v>2.646990740740741E-4</v>
      </c>
      <c r="G16" s="16">
        <v>2.3761574074074074E-4</v>
      </c>
      <c r="H16" s="16"/>
      <c r="I16" s="16"/>
      <c r="J16" s="16">
        <f t="shared" si="1"/>
        <v>2.3739583333333334E-3</v>
      </c>
      <c r="K16" s="2" t="str">
        <f t="shared" si="0"/>
        <v>OK !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 t="s">
        <v>48</v>
      </c>
      <c r="C17" s="3" t="s">
        <v>29</v>
      </c>
      <c r="D17" s="17">
        <v>9.4004629629629614E-4</v>
      </c>
      <c r="E17" s="17">
        <v>9.2800925925925939E-4</v>
      </c>
      <c r="F17" s="17">
        <v>2.3668981481481479E-4</v>
      </c>
      <c r="G17" s="17">
        <v>2.3379629629629629E-4</v>
      </c>
      <c r="H17" s="17"/>
      <c r="I17" s="17"/>
      <c r="J17" s="16">
        <f t="shared" si="1"/>
        <v>2.3385416666666667E-3</v>
      </c>
      <c r="K17" s="2" t="str">
        <f t="shared" si="0"/>
        <v>OK !</v>
      </c>
      <c r="L17" s="11"/>
      <c r="M17" s="18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 t="s">
        <v>49</v>
      </c>
      <c r="C18" s="2" t="s">
        <v>29</v>
      </c>
      <c r="D18" s="16">
        <v>9.0983796296296299E-4</v>
      </c>
      <c r="E18" s="16">
        <v>9.0891203703703707E-4</v>
      </c>
      <c r="F18" s="16">
        <v>2.3229166666666667E-4</v>
      </c>
      <c r="G18" s="16">
        <v>2.3518518518518517E-4</v>
      </c>
      <c r="H18" s="16"/>
      <c r="I18" s="16"/>
      <c r="J18" s="16">
        <f t="shared" si="1"/>
        <v>2.2862268518518518E-3</v>
      </c>
      <c r="K18" s="2" t="str">
        <f t="shared" si="0"/>
        <v>OK !</v>
      </c>
      <c r="L18" s="11"/>
      <c r="M18" s="18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 t="s">
        <v>50</v>
      </c>
      <c r="C19" s="3" t="s">
        <v>29</v>
      </c>
      <c r="D19" s="17">
        <v>9.119212962962962E-4</v>
      </c>
      <c r="E19" s="17">
        <v>8.8414351851851848E-4</v>
      </c>
      <c r="F19" s="17">
        <v>2.3773148148148148E-4</v>
      </c>
      <c r="G19" s="17">
        <v>2.4016203703703702E-4</v>
      </c>
      <c r="H19" s="17"/>
      <c r="I19" s="17"/>
      <c r="J19" s="16">
        <f t="shared" si="1"/>
        <v>2.2739583333333331E-3</v>
      </c>
      <c r="K19" s="2" t="str">
        <f t="shared" si="0"/>
        <v>OK !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 t="s">
        <v>51</v>
      </c>
      <c r="C20" s="2" t="s">
        <v>29</v>
      </c>
      <c r="D20" s="16">
        <v>9.3020833333333334E-4</v>
      </c>
      <c r="E20" s="16">
        <v>9.5370370370370368E-4</v>
      </c>
      <c r="F20" s="16">
        <v>2.3252314814814815E-4</v>
      </c>
      <c r="G20" s="16">
        <v>2.3194444444444442E-4</v>
      </c>
      <c r="H20" s="16"/>
      <c r="I20" s="16"/>
      <c r="J20" s="16">
        <f t="shared" si="1"/>
        <v>2.3483796296296295E-3</v>
      </c>
      <c r="K20" s="2" t="str">
        <f t="shared" si="0"/>
        <v>OK !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 t="s">
        <v>52</v>
      </c>
      <c r="C21" s="3" t="s">
        <v>53</v>
      </c>
      <c r="D21" s="17">
        <v>9.8287037037037028E-4</v>
      </c>
      <c r="E21" s="17">
        <v>9.9467592592592598E-4</v>
      </c>
      <c r="F21" s="17">
        <v>2.4513888888888887E-4</v>
      </c>
      <c r="G21" s="17">
        <v>2.5347222222222221E-4</v>
      </c>
      <c r="H21" s="17"/>
      <c r="I21" s="17"/>
      <c r="J21" s="16">
        <f t="shared" si="1"/>
        <v>2.4761574074074074E-3</v>
      </c>
      <c r="K21" s="2" t="str">
        <f t="shared" si="0"/>
        <v>OK !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 t="s">
        <v>56</v>
      </c>
      <c r="C22" s="2" t="s">
        <v>58</v>
      </c>
      <c r="D22" s="16">
        <v>8.9432870370370371E-4</v>
      </c>
      <c r="E22" s="16">
        <v>9.225694444444445E-4</v>
      </c>
      <c r="F22" s="16">
        <v>2.2569444444444446E-4</v>
      </c>
      <c r="G22" s="16">
        <v>2.2824074074074074E-4</v>
      </c>
      <c r="H22" s="16"/>
      <c r="I22" s="16"/>
      <c r="J22" s="16">
        <f t="shared" si="1"/>
        <v>2.2708333333333335E-3</v>
      </c>
      <c r="K22" s="2" t="str">
        <f t="shared" ref="K22:K35" si="2">IF($M$4=4,IF(AND(D22&gt;0,E22&gt;0,F22&gt;0,G22&gt;0),"OK !","EI"),IF(AND(D22&gt;0,E22&gt;0,F22&gt;0,G22&gt;0,H22&gt;0,I22&gt;0),"OK !","EI"))</f>
        <v>OK !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 t="s">
        <v>59</v>
      </c>
      <c r="C23" s="3" t="s">
        <v>53</v>
      </c>
      <c r="D23" s="17">
        <v>9.6273148148148151E-4</v>
      </c>
      <c r="E23" s="17">
        <v>9.283564814814815E-4</v>
      </c>
      <c r="F23" s="17">
        <v>2.5138888888888889E-4</v>
      </c>
      <c r="G23" s="17">
        <v>2.5625000000000002E-4</v>
      </c>
      <c r="H23" s="17"/>
      <c r="I23" s="17"/>
      <c r="J23" s="16">
        <f t="shared" si="1"/>
        <v>2.398726851851852E-3</v>
      </c>
      <c r="K23" s="2" t="str">
        <f t="shared" si="2"/>
        <v>OK !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 t="s">
        <v>62</v>
      </c>
      <c r="C24" s="2" t="s">
        <v>32</v>
      </c>
      <c r="D24" s="16">
        <v>9.0104166666666674E-4</v>
      </c>
      <c r="E24" s="16">
        <v>9.0486111111111106E-4</v>
      </c>
      <c r="F24" s="16">
        <v>2.3796296296296293E-4</v>
      </c>
      <c r="G24" s="16">
        <v>2.2916666666666669E-4</v>
      </c>
      <c r="H24" s="16"/>
      <c r="I24" s="16"/>
      <c r="J24" s="16">
        <f t="shared" si="1"/>
        <v>2.2730324074074072E-3</v>
      </c>
      <c r="K24" s="2" t="str">
        <f t="shared" si="2"/>
        <v>OK !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 t="s">
        <v>64</v>
      </c>
      <c r="C25" s="3" t="s">
        <v>53</v>
      </c>
      <c r="D25" s="17">
        <v>1.0320601851851851E-3</v>
      </c>
      <c r="E25" s="17">
        <v>1.0967592592592593E-3</v>
      </c>
      <c r="F25" s="17">
        <v>2.4837962962962964E-4</v>
      </c>
      <c r="G25" s="17">
        <v>2.465277777777778E-4</v>
      </c>
      <c r="H25" s="17"/>
      <c r="I25" s="17"/>
      <c r="J25" s="16">
        <f t="shared" si="1"/>
        <v>2.6237268518518519E-3</v>
      </c>
      <c r="K25" s="2" t="str">
        <f t="shared" si="2"/>
        <v>OK !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 t="s">
        <v>61</v>
      </c>
      <c r="C26" s="2" t="s">
        <v>29</v>
      </c>
      <c r="D26" s="16">
        <v>9.6446759259259261E-4</v>
      </c>
      <c r="E26" s="16">
        <v>1.0034722222222222E-3</v>
      </c>
      <c r="F26" s="16">
        <v>2.547453703703704E-4</v>
      </c>
      <c r="G26" s="16">
        <v>2.5312499999999999E-4</v>
      </c>
      <c r="H26" s="16"/>
      <c r="I26" s="16"/>
      <c r="J26" s="16">
        <f t="shared" si="1"/>
        <v>2.4758101851851851E-3</v>
      </c>
      <c r="K26" s="2" t="str">
        <f t="shared" si="2"/>
        <v>OK !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17"/>
      <c r="E27" s="17"/>
      <c r="F27" s="17"/>
      <c r="G27" s="17"/>
      <c r="H27" s="17"/>
      <c r="I27" s="17"/>
      <c r="J27" s="16">
        <f t="shared" si="1"/>
        <v>0</v>
      </c>
      <c r="K27" s="2" t="str">
        <f t="shared" si="2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">
        <v>21</v>
      </c>
      <c r="B28" s="2"/>
      <c r="C28" s="2"/>
      <c r="D28" s="16"/>
      <c r="E28" s="16"/>
      <c r="F28" s="16"/>
      <c r="G28" s="16"/>
      <c r="H28" s="16"/>
      <c r="I28" s="16"/>
      <c r="J28" s="16">
        <f t="shared" si="1"/>
        <v>0</v>
      </c>
      <c r="K28" s="2" t="str">
        <f t="shared" si="2"/>
        <v>EI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">
        <v>22</v>
      </c>
      <c r="B29" s="2"/>
      <c r="C29" s="3"/>
      <c r="D29" s="17"/>
      <c r="E29" s="17"/>
      <c r="F29" s="17"/>
      <c r="G29" s="17"/>
      <c r="H29" s="17"/>
      <c r="I29" s="17"/>
      <c r="J29" s="16">
        <f t="shared" si="1"/>
        <v>0</v>
      </c>
      <c r="K29" s="2" t="str">
        <f t="shared" si="2"/>
        <v>EI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">
        <v>23</v>
      </c>
      <c r="B30" s="2"/>
      <c r="C30" s="2"/>
      <c r="D30" s="16"/>
      <c r="E30" s="16"/>
      <c r="F30" s="16"/>
      <c r="G30" s="16"/>
      <c r="H30" s="16"/>
      <c r="I30" s="16"/>
      <c r="J30" s="16">
        <f t="shared" si="1"/>
        <v>0</v>
      </c>
      <c r="K30" s="2" t="str">
        <f t="shared" si="2"/>
        <v>EI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">
        <v>24</v>
      </c>
      <c r="B31" s="2"/>
      <c r="C31" s="3"/>
      <c r="D31" s="17"/>
      <c r="E31" s="17"/>
      <c r="F31" s="17"/>
      <c r="G31" s="17"/>
      <c r="H31" s="17"/>
      <c r="I31" s="17"/>
      <c r="J31" s="16">
        <f t="shared" si="1"/>
        <v>0</v>
      </c>
      <c r="K31" s="2" t="str">
        <f t="shared" si="2"/>
        <v>EI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">
        <v>25</v>
      </c>
      <c r="B32" s="2"/>
      <c r="C32" s="2"/>
      <c r="D32" s="16"/>
      <c r="E32" s="16"/>
      <c r="F32" s="16"/>
      <c r="G32" s="16"/>
      <c r="H32" s="16"/>
      <c r="I32" s="16"/>
      <c r="J32" s="16">
        <f t="shared" si="1"/>
        <v>0</v>
      </c>
      <c r="K32" s="2" t="str">
        <f t="shared" si="2"/>
        <v>EI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">
        <v>26</v>
      </c>
      <c r="B33" s="2"/>
      <c r="C33" s="3"/>
      <c r="D33" s="17"/>
      <c r="E33" s="17"/>
      <c r="F33" s="17"/>
      <c r="G33" s="17"/>
      <c r="H33" s="17"/>
      <c r="I33" s="17"/>
      <c r="J33" s="16">
        <f t="shared" si="1"/>
        <v>0</v>
      </c>
      <c r="K33" s="2" t="str">
        <f t="shared" si="2"/>
        <v>EI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">
        <v>27</v>
      </c>
      <c r="B34" s="2"/>
      <c r="C34" s="2"/>
      <c r="D34" s="16"/>
      <c r="E34" s="16"/>
      <c r="F34" s="16"/>
      <c r="G34" s="16"/>
      <c r="H34" s="16"/>
      <c r="I34" s="16"/>
      <c r="J34" s="16">
        <f t="shared" si="1"/>
        <v>0</v>
      </c>
      <c r="K34" s="2" t="str">
        <f t="shared" si="2"/>
        <v>EI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">
        <v>28</v>
      </c>
      <c r="B35" s="2"/>
      <c r="C35" s="3"/>
      <c r="D35" s="17"/>
      <c r="E35" s="17"/>
      <c r="F35" s="17"/>
      <c r="G35" s="17"/>
      <c r="H35" s="17"/>
      <c r="I35" s="17"/>
      <c r="J35" s="16">
        <f t="shared" si="1"/>
        <v>0</v>
      </c>
      <c r="K35" s="2" t="str">
        <f t="shared" si="2"/>
        <v>EI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2" t="s">
        <v>68</v>
      </c>
      <c r="D36" s="18">
        <f>AVERAGE(D8:D26)</f>
        <v>9.4897051656920076E-4</v>
      </c>
      <c r="E36" s="18">
        <f>AVERAGE(E8:E26)</f>
        <v>9.4697246588693962E-4</v>
      </c>
      <c r="F36" s="18">
        <f>AVERAGE(F8:F26)</f>
        <v>2.4083211500974659E-4</v>
      </c>
      <c r="G36" s="18">
        <f>AVERAGE(G8:G26)</f>
        <v>2.4075292397660817E-4</v>
      </c>
      <c r="H36" s="11"/>
      <c r="I36" s="11"/>
      <c r="J36" s="18">
        <f>AVERAGE(J8:J26)</f>
        <v>2.3775280214424948E-3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2" t="s">
        <v>70</v>
      </c>
      <c r="D38" s="18">
        <f>MIN(D16:E35)</f>
        <v>8.8414351851851848E-4</v>
      </c>
      <c r="E38" s="11" t="s">
        <v>50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2" t="s">
        <v>69</v>
      </c>
      <c r="D39" s="18">
        <f>MIN(F8:G35)</f>
        <v>2.1921296296296296E-4</v>
      </c>
      <c r="E39" s="11" t="s">
        <v>38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rotectedRanges>
    <protectedRange sqref="B8:I35" name="Ajotiedot"/>
    <protectedRange sqref="M4" name="Lähtöjen määrä"/>
  </protectedRanges>
  <mergeCells count="12"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  <mergeCell ref="H5:I5"/>
  </mergeCells>
  <conditionalFormatting sqref="J8:J35">
    <cfRule type="expression" priority="8">
      <formula>$J$8&gt;0</formula>
    </cfRule>
  </conditionalFormatting>
  <conditionalFormatting sqref="J8:J35">
    <cfRule type="cellIs" dxfId="11" priority="7" operator="equal">
      <formula>0</formula>
    </cfRule>
  </conditionalFormatting>
  <conditionalFormatting sqref="D8:I35">
    <cfRule type="expression" priority="6">
      <formula>"IsDate()"</formula>
    </cfRule>
  </conditionalFormatting>
  <conditionalFormatting sqref="K8:K35">
    <cfRule type="cellIs" dxfId="10" priority="4" operator="equal">
      <formula>"OK !"</formula>
    </cfRule>
    <cfRule type="cellIs" dxfId="9" priority="5" operator="equal">
      <formula>"EI"</formula>
    </cfRule>
  </conditionalFormatting>
  <conditionalFormatting sqref="H8:I35">
    <cfRule type="expression" dxfId="8" priority="3">
      <formula>$M$4=4</formula>
    </cfRule>
  </conditionalFormatting>
  <conditionalFormatting sqref="C10">
    <cfRule type="expression" priority="2">
      <formula>"IsDate()"</formula>
    </cfRule>
  </conditionalFormatting>
  <conditionalFormatting sqref="C12">
    <cfRule type="expression" priority="1">
      <formula>"IsDate()"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3:G3" location="Juniorit!A1" display="Juniorit"/>
    <hyperlink ref="F5" location="'Luokka 1'!A1" display="Täytä luokka 1"/>
    <hyperlink ref="F4" location="'Luokka 1'!A1" display="Täytä luokka 1"/>
    <hyperlink ref="F4:G4" location="Ladyt!A1" display="Ladyt"/>
    <hyperlink ref="F5:G5" location="Puhallin!A1" display="Puhallin"/>
    <hyperlink ref="F6" location="'Luokka 1'!A1" display="Täytä luokka 1"/>
    <hyperlink ref="F6:G6" location="'Alle 600'!A1" display="Alle 600"/>
    <hyperlink ref="H4" location="'Luokka 1'!A1" display="Täytä luokka 1"/>
    <hyperlink ref="H4:I4" location="Vapaa!A1" display="Vapaa"/>
    <hyperlink ref="H5:I5" location="'800'!A1" display="800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H34" sqref="H34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 t="s">
        <v>23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 t="s">
        <v>19</v>
      </c>
      <c r="G3" s="21"/>
      <c r="H3" s="21">
        <v>600</v>
      </c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 t="s">
        <v>20</v>
      </c>
      <c r="G4" s="21"/>
      <c r="H4" s="20"/>
      <c r="I4" s="21"/>
      <c r="J4" s="4"/>
      <c r="K4" s="11"/>
      <c r="L4" s="11"/>
      <c r="M4" s="11">
        <v>4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 t="s">
        <v>21</v>
      </c>
      <c r="G5" s="21"/>
      <c r="H5" s="20">
        <v>800</v>
      </c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 t="s">
        <v>43</v>
      </c>
      <c r="C8" s="2" t="s">
        <v>66</v>
      </c>
      <c r="D8" s="16">
        <v>8.9872685185185183E-4</v>
      </c>
      <c r="E8" s="16">
        <v>9.1296296296296297E-4</v>
      </c>
      <c r="F8" s="16">
        <v>2.2280092592592596E-4</v>
      </c>
      <c r="G8" s="16">
        <v>2.2546296296296298E-4</v>
      </c>
      <c r="H8" s="16"/>
      <c r="I8" s="16"/>
      <c r="J8" s="16">
        <f>IF(K8="OK !",IF($M$4=4,SUM($D8:$G8),SUM($D8:$I8)),0)</f>
        <v>2.2599537037037037E-3</v>
      </c>
      <c r="K8" s="2" t="str">
        <f>IF($M$4=4,IF(AND(D8&gt;0,E8&gt;0,F8&gt;0,G8&gt;0),"OK !","EI"),IF(AND(D8&gt;0,E8&gt;0,F8&gt;0,G8&gt;0,H8&gt;0,I8&gt;0),"OK !","EI"))</f>
        <v>OK !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 t="s">
        <v>54</v>
      </c>
      <c r="C9" s="3" t="s">
        <v>53</v>
      </c>
      <c r="D9" s="17">
        <v>1.0752314814814815E-3</v>
      </c>
      <c r="E9" s="17">
        <v>1.0199074074074073E-3</v>
      </c>
      <c r="F9" s="17">
        <v>2.199074074074074E-4</v>
      </c>
      <c r="G9" s="17">
        <v>2.3773148148148148E-4</v>
      </c>
      <c r="H9" s="17"/>
      <c r="I9" s="17"/>
      <c r="J9" s="16">
        <f t="shared" ref="J9:J27" si="0">IF(K9="OK !",IF($M$4=4,SUM($D9:$G9),SUM($D9:$I9)),0)</f>
        <v>2.5527777777777775E-3</v>
      </c>
      <c r="K9" s="2" t="str">
        <f t="shared" ref="K9:K27" si="1">IF($M$4=4,IF(AND(D9&gt;0,E9&gt;0,F9&gt;0,G9&gt;0),"OK !","EI"),IF(AND(D9&gt;0,E9&gt;0,F9&gt;0,G9&gt;0,H9&gt;0,I9&gt;0),"OK !","EI"))</f>
        <v>OK !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 t="s">
        <v>62</v>
      </c>
      <c r="C10" s="2" t="s">
        <v>63</v>
      </c>
      <c r="D10" s="16">
        <v>9.0636574074074068E-4</v>
      </c>
      <c r="E10" s="16">
        <v>8.8912037037037041E-4</v>
      </c>
      <c r="F10" s="16">
        <v>2.2615740740740742E-4</v>
      </c>
      <c r="G10" s="16">
        <v>2.2025462962962968E-4</v>
      </c>
      <c r="H10" s="16"/>
      <c r="I10" s="16"/>
      <c r="J10" s="16">
        <f t="shared" si="0"/>
        <v>2.2418981481481482E-3</v>
      </c>
      <c r="K10" s="2" t="str">
        <f t="shared" si="1"/>
        <v>OK !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 t="s">
        <v>65</v>
      </c>
      <c r="C11" s="3" t="s">
        <v>63</v>
      </c>
      <c r="D11" s="17">
        <v>9.7638888888888873E-4</v>
      </c>
      <c r="E11" s="17">
        <v>9.7766203703703708E-4</v>
      </c>
      <c r="F11" s="17">
        <v>2.2638888888888885E-4</v>
      </c>
      <c r="G11" s="17">
        <v>2.2361111111111114E-4</v>
      </c>
      <c r="H11" s="17"/>
      <c r="I11" s="17"/>
      <c r="J11" s="16">
        <f t="shared" si="0"/>
        <v>2.4040509259259258E-3</v>
      </c>
      <c r="K11" s="2" t="str">
        <f t="shared" si="1"/>
        <v>OK !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 t="s">
        <v>55</v>
      </c>
      <c r="C12" s="2" t="s">
        <v>66</v>
      </c>
      <c r="D12" s="16">
        <v>1.0245370370370371E-3</v>
      </c>
      <c r="E12" s="16">
        <v>9.7349537037037033E-4</v>
      </c>
      <c r="F12" s="16">
        <v>2.2476851851851857E-4</v>
      </c>
      <c r="G12" s="16">
        <v>2.3321759259259259E-4</v>
      </c>
      <c r="H12" s="16"/>
      <c r="I12" s="16"/>
      <c r="J12" s="16">
        <f t="shared" si="0"/>
        <v>2.4560185185185188E-3</v>
      </c>
      <c r="K12" s="2" t="str">
        <f t="shared" si="1"/>
        <v>OK !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 t="s">
        <v>61</v>
      </c>
      <c r="C13" s="3" t="s">
        <v>29</v>
      </c>
      <c r="D13" s="17">
        <v>9.9166666666666652E-4</v>
      </c>
      <c r="E13" s="17">
        <v>1.0149305555555556E-3</v>
      </c>
      <c r="F13" s="17">
        <v>2.4849537037037038E-4</v>
      </c>
      <c r="G13" s="17">
        <v>2.622685185185185E-4</v>
      </c>
      <c r="H13" s="17"/>
      <c r="I13" s="17"/>
      <c r="J13" s="16">
        <f t="shared" si="0"/>
        <v>2.5173611111111108E-3</v>
      </c>
      <c r="K13" s="2" t="str">
        <f t="shared" si="1"/>
        <v>OK !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/>
      <c r="C14" s="2"/>
      <c r="D14" s="16"/>
      <c r="E14" s="16"/>
      <c r="F14" s="16"/>
      <c r="G14" s="16"/>
      <c r="H14" s="16"/>
      <c r="I14" s="16"/>
      <c r="J14" s="16">
        <f t="shared" si="0"/>
        <v>0</v>
      </c>
      <c r="K14" s="2" t="str">
        <f t="shared" si="1"/>
        <v>EI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/>
      <c r="C15" s="3"/>
      <c r="D15" s="17"/>
      <c r="E15" s="17"/>
      <c r="F15" s="17"/>
      <c r="G15" s="17"/>
      <c r="H15" s="17"/>
      <c r="I15" s="17"/>
      <c r="J15" s="16">
        <f t="shared" si="0"/>
        <v>0</v>
      </c>
      <c r="K15" s="2" t="str">
        <f t="shared" si="1"/>
        <v>EI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/>
      <c r="C16" s="2"/>
      <c r="D16" s="16"/>
      <c r="E16" s="16"/>
      <c r="F16" s="16"/>
      <c r="G16" s="16"/>
      <c r="H16" s="16"/>
      <c r="I16" s="16"/>
      <c r="J16" s="16">
        <f t="shared" si="0"/>
        <v>0</v>
      </c>
      <c r="K16" s="2" t="str">
        <f t="shared" si="1"/>
        <v>EI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/>
      <c r="C17" s="3"/>
      <c r="D17" s="17"/>
      <c r="E17" s="17"/>
      <c r="F17" s="17"/>
      <c r="G17" s="17"/>
      <c r="H17" s="17"/>
      <c r="I17" s="17"/>
      <c r="J17" s="16">
        <f t="shared" si="0"/>
        <v>0</v>
      </c>
      <c r="K17" s="2" t="str">
        <f t="shared" si="1"/>
        <v>EI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/>
      <c r="C18" s="2"/>
      <c r="D18" s="16"/>
      <c r="E18" s="16"/>
      <c r="F18" s="16"/>
      <c r="G18" s="16"/>
      <c r="H18" s="16"/>
      <c r="I18" s="16"/>
      <c r="J18" s="16">
        <f t="shared" si="0"/>
        <v>0</v>
      </c>
      <c r="K18" s="2" t="str">
        <f t="shared" si="1"/>
        <v>EI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/>
      <c r="C19" s="3"/>
      <c r="D19" s="17"/>
      <c r="E19" s="17"/>
      <c r="F19" s="17"/>
      <c r="G19" s="17"/>
      <c r="H19" s="17"/>
      <c r="I19" s="17"/>
      <c r="J19" s="16">
        <f t="shared" si="0"/>
        <v>0</v>
      </c>
      <c r="K19" s="2" t="str">
        <f t="shared" si="1"/>
        <v>EI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/>
      <c r="C20" s="2"/>
      <c r="D20" s="16"/>
      <c r="E20" s="16"/>
      <c r="F20" s="16"/>
      <c r="G20" s="16"/>
      <c r="H20" s="16"/>
      <c r="I20" s="16"/>
      <c r="J20" s="16">
        <f t="shared" si="0"/>
        <v>0</v>
      </c>
      <c r="K20" s="2" t="str">
        <f t="shared" si="1"/>
        <v>EI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/>
      <c r="C21" s="3"/>
      <c r="D21" s="17"/>
      <c r="E21" s="17"/>
      <c r="F21" s="17"/>
      <c r="G21" s="17"/>
      <c r="H21" s="17"/>
      <c r="I21" s="17"/>
      <c r="J21" s="16">
        <f t="shared" si="0"/>
        <v>0</v>
      </c>
      <c r="K21" s="2" t="str">
        <f t="shared" si="1"/>
        <v>EI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/>
      <c r="C22" s="2"/>
      <c r="D22" s="16"/>
      <c r="E22" s="16"/>
      <c r="F22" s="16"/>
      <c r="G22" s="16"/>
      <c r="H22" s="16"/>
      <c r="I22" s="16"/>
      <c r="J22" s="16">
        <f t="shared" si="0"/>
        <v>0</v>
      </c>
      <c r="K22" s="2" t="str">
        <f t="shared" si="1"/>
        <v>EI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/>
      <c r="C23" s="3"/>
      <c r="D23" s="17"/>
      <c r="E23" s="17"/>
      <c r="F23" s="17"/>
      <c r="G23" s="17"/>
      <c r="H23" s="17"/>
      <c r="I23" s="17"/>
      <c r="J23" s="16">
        <f t="shared" si="0"/>
        <v>0</v>
      </c>
      <c r="K23" s="2" t="str">
        <f t="shared" si="1"/>
        <v>EI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/>
      <c r="C24" s="2"/>
      <c r="D24" s="16"/>
      <c r="E24" s="16"/>
      <c r="F24" s="16"/>
      <c r="G24" s="16"/>
      <c r="H24" s="16"/>
      <c r="I24" s="16"/>
      <c r="J24" s="16">
        <f t="shared" si="0"/>
        <v>0</v>
      </c>
      <c r="K24" s="2" t="str">
        <f t="shared" si="1"/>
        <v>EI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/>
      <c r="C25" s="3"/>
      <c r="D25" s="17"/>
      <c r="E25" s="17"/>
      <c r="F25" s="17"/>
      <c r="G25" s="17"/>
      <c r="H25" s="17"/>
      <c r="I25" s="17"/>
      <c r="J25" s="16">
        <f t="shared" si="0"/>
        <v>0</v>
      </c>
      <c r="K25" s="2" t="str">
        <f t="shared" si="1"/>
        <v>EI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/>
      <c r="C26" s="2"/>
      <c r="D26" s="16"/>
      <c r="E26" s="16"/>
      <c r="F26" s="16"/>
      <c r="G26" s="16"/>
      <c r="H26" s="16"/>
      <c r="I26" s="16"/>
      <c r="J26" s="16">
        <f t="shared" si="0"/>
        <v>0</v>
      </c>
      <c r="K26" s="2" t="str">
        <f t="shared" si="1"/>
        <v>EI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17"/>
      <c r="E27" s="17"/>
      <c r="F27" s="17"/>
      <c r="G27" s="17"/>
      <c r="H27" s="17"/>
      <c r="I27" s="17"/>
      <c r="J27" s="16">
        <f t="shared" si="0"/>
        <v>0</v>
      </c>
      <c r="K27" s="2" t="str">
        <f t="shared" si="1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2" t="s">
        <v>68</v>
      </c>
      <c r="D28" s="18">
        <f>AVERAGE(D8:D13)</f>
        <v>9.7881944444444427E-4</v>
      </c>
      <c r="E28" s="18">
        <f>AVERAGE(E8:E13)</f>
        <v>9.6467978395061718E-4</v>
      </c>
      <c r="F28" s="18">
        <f>AVERAGE(F8:F27)</f>
        <v>2.2808641975308641E-4</v>
      </c>
      <c r="G28" s="18">
        <f>AVERAGE(G8:G27)</f>
        <v>2.337577160493827E-4</v>
      </c>
      <c r="H28" s="11"/>
      <c r="I28" s="11"/>
      <c r="J28" s="18">
        <f>AVERAGE(J8:J13)</f>
        <v>2.405343364197531E-3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2" t="s">
        <v>70</v>
      </c>
      <c r="D30" s="18">
        <f>MIN(D8:E27)</f>
        <v>8.8912037037037041E-4</v>
      </c>
      <c r="E30" s="11" t="s">
        <v>62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2" t="s">
        <v>69</v>
      </c>
      <c r="D31" s="18">
        <f>MIN(F8:G27)</f>
        <v>2.199074074074074E-4</v>
      </c>
      <c r="E31" s="11" t="s">
        <v>54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</sheetData>
  <protectedRanges>
    <protectedRange sqref="B8:I27" name="Ajotiedot"/>
    <protectedRange sqref="M4" name="Lähtöjen määrä"/>
  </protectedRanges>
  <mergeCells count="12"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  <mergeCell ref="H5:I5"/>
  </mergeCells>
  <conditionalFormatting sqref="J8:J27">
    <cfRule type="expression" priority="6">
      <formula>$J$8&gt;0</formula>
    </cfRule>
  </conditionalFormatting>
  <conditionalFormatting sqref="J8:J27">
    <cfRule type="cellIs" dxfId="7" priority="5" operator="equal">
      <formula>0</formula>
    </cfRule>
  </conditionalFormatting>
  <conditionalFormatting sqref="D8:I27">
    <cfRule type="expression" priority="4">
      <formula>"IsDate()"</formula>
    </cfRule>
  </conditionalFormatting>
  <conditionalFormatting sqref="K8:K27">
    <cfRule type="cellIs" dxfId="6" priority="2" operator="equal">
      <formula>"OK !"</formula>
    </cfRule>
    <cfRule type="cellIs" dxfId="5" priority="3" operator="equal">
      <formula>"EI"</formula>
    </cfRule>
  </conditionalFormatting>
  <conditionalFormatting sqref="H8:I27">
    <cfRule type="expression" dxfId="4" priority="1">
      <formula>$M$4=4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3:G3" location="Juniorit!A1" display="Juniorit"/>
    <hyperlink ref="F5" location="'Luokka 1'!A1" display="Täytä luokka 1"/>
    <hyperlink ref="H3" location="'Luokka 1'!A1" display="Täytä luokka 1"/>
    <hyperlink ref="F4" location="'Luokka 1'!A1" display="Täytä luokka 1"/>
    <hyperlink ref="F4:G4" location="Ladyt!A1" display="Ladyt"/>
    <hyperlink ref="F5:G5" location="Puhallin!A1" display="Puhallin"/>
    <hyperlink ref="F6" location="'Luokka 1'!A1" display="Täytä luokka 1"/>
    <hyperlink ref="F6:G6" location="'Alle 600'!A1" display="Alle 600"/>
    <hyperlink ref="H3:I3" location="'600'!A1" display="600"/>
    <hyperlink ref="H5:I5" location="'800'!A1" display="800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M4" sqref="M4"/>
    </sheetView>
  </sheetViews>
  <sheetFormatPr defaultRowHeight="15" x14ac:dyDescent="0.25"/>
  <cols>
    <col min="1" max="1" width="10.5703125" bestFit="1" customWidth="1"/>
    <col min="2" max="2" width="27.140625" customWidth="1"/>
    <col min="3" max="3" width="24.28515625" customWidth="1"/>
    <col min="4" max="4" width="14.28515625" customWidth="1"/>
    <col min="5" max="5" width="20.5703125" customWidth="1"/>
    <col min="6" max="6" width="14.5703125" customWidth="1"/>
    <col min="7" max="7" width="13.28515625" customWidth="1"/>
    <col min="8" max="8" width="12.85546875" customWidth="1"/>
    <col min="9" max="9" width="13.28515625" customWidth="1"/>
    <col min="10" max="10" width="12.7109375" customWidth="1"/>
    <col min="11" max="11" width="16.42578125" bestFit="1" customWidth="1"/>
  </cols>
  <sheetData>
    <row r="1" spans="1:21" x14ac:dyDescent="0.25">
      <c r="A1" s="22">
        <v>800</v>
      </c>
      <c r="B1" s="22"/>
      <c r="C1" s="22"/>
      <c r="D1" s="22"/>
      <c r="E1" s="22"/>
      <c r="F1" s="23" t="s">
        <v>10</v>
      </c>
      <c r="G1" s="23"/>
      <c r="H1" s="23"/>
      <c r="I1" s="23"/>
      <c r="J1" s="4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22"/>
      <c r="B2" s="22"/>
      <c r="C2" s="22"/>
      <c r="D2" s="22"/>
      <c r="E2" s="22"/>
      <c r="F2" s="21" t="s">
        <v>11</v>
      </c>
      <c r="G2" s="21"/>
      <c r="H2" s="21"/>
      <c r="I2" s="21"/>
      <c r="J2" s="4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22"/>
      <c r="B3" s="22"/>
      <c r="C3" s="22"/>
      <c r="D3" s="22"/>
      <c r="E3" s="22"/>
      <c r="F3" s="21" t="s">
        <v>19</v>
      </c>
      <c r="G3" s="21"/>
      <c r="H3" s="21">
        <v>600</v>
      </c>
      <c r="I3" s="21"/>
      <c r="J3" s="4"/>
      <c r="K3" s="11"/>
      <c r="L3" s="11"/>
      <c r="M3" s="11" t="s">
        <v>18</v>
      </c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22"/>
      <c r="B4" s="22"/>
      <c r="C4" s="22"/>
      <c r="D4" s="22"/>
      <c r="E4" s="22"/>
      <c r="F4" s="21" t="s">
        <v>20</v>
      </c>
      <c r="G4" s="21"/>
      <c r="H4" s="21" t="s">
        <v>23</v>
      </c>
      <c r="I4" s="21"/>
      <c r="J4" s="4"/>
      <c r="K4" s="11"/>
      <c r="L4" s="11"/>
      <c r="M4" s="11">
        <v>4</v>
      </c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22"/>
      <c r="B5" s="22"/>
      <c r="C5" s="22"/>
      <c r="D5" s="22"/>
      <c r="E5" s="22"/>
      <c r="F5" s="21" t="s">
        <v>21</v>
      </c>
      <c r="G5" s="21"/>
      <c r="H5" s="21"/>
      <c r="I5" s="21"/>
      <c r="J5" s="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22"/>
      <c r="B6" s="22"/>
      <c r="C6" s="22"/>
      <c r="D6" s="22"/>
      <c r="E6" s="22"/>
      <c r="F6" s="21" t="s">
        <v>22</v>
      </c>
      <c r="G6" s="21"/>
      <c r="H6" s="21"/>
      <c r="I6" s="21"/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1" t="s">
        <v>12</v>
      </c>
      <c r="B7" s="2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17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1">
        <v>1</v>
      </c>
      <c r="B8" s="2" t="s">
        <v>47</v>
      </c>
      <c r="C8" s="2" t="s">
        <v>66</v>
      </c>
      <c r="D8" s="16">
        <v>9.2615740740740755E-4</v>
      </c>
      <c r="E8" s="16">
        <v>9.225694444444445E-4</v>
      </c>
      <c r="F8" s="16">
        <v>2.2280092592592596E-4</v>
      </c>
      <c r="G8" s="16">
        <v>2.2372685185185183E-4</v>
      </c>
      <c r="H8" s="16"/>
      <c r="I8" s="16"/>
      <c r="J8" s="16">
        <f>IF(K8="OK !",IF($M$4=4,SUM($D8:$G8),SUM($D8:$I8)),0)</f>
        <v>2.2952546296296297E-3</v>
      </c>
      <c r="K8" s="2" t="str">
        <f>IF($M$4=4,IF(AND(D8&gt;0,E8&gt;0,F8&gt;0,G8&gt;0),"OK !","EI"),IF(AND(D8&gt;0,E8&gt;0,F8&gt;0,G8&gt;0,H8&gt;0,I8&gt;0),"OK !","EI"))</f>
        <v>OK !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1">
        <v>2</v>
      </c>
      <c r="B9" s="2" t="s">
        <v>50</v>
      </c>
      <c r="C9" s="3" t="s">
        <v>29</v>
      </c>
      <c r="D9" s="17">
        <v>8.9097222222222214E-4</v>
      </c>
      <c r="E9" s="17">
        <v>9.0717592592592597E-4</v>
      </c>
      <c r="F9" s="17">
        <v>2.3391203703703706E-4</v>
      </c>
      <c r="G9" s="17">
        <v>2.3784722222222222E-4</v>
      </c>
      <c r="H9" s="17"/>
      <c r="I9" s="17"/>
      <c r="J9" s="16">
        <f t="shared" ref="J9:J27" si="0">IF(K9="OK !",IF($M$4=4,SUM($D9:$G9),SUM($D9:$I9)),0)</f>
        <v>2.2699074074074076E-3</v>
      </c>
      <c r="K9" s="2" t="str">
        <f t="shared" ref="K9:K27" si="1">IF($M$4=4,IF(AND(D9&gt;0,E9&gt;0,F9&gt;0,G9&gt;0),"OK !","EI"),IF(AND(D9&gt;0,E9&gt;0,F9&gt;0,G9&gt;0,H9&gt;0,I9&gt;0),"OK !","EI"))</f>
        <v>OK !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1">
        <v>3</v>
      </c>
      <c r="B10" s="2" t="s">
        <v>55</v>
      </c>
      <c r="C10" s="2" t="s">
        <v>30</v>
      </c>
      <c r="D10" s="16">
        <v>9.6284722222222225E-4</v>
      </c>
      <c r="E10" s="16">
        <v>9.3483796296296294E-4</v>
      </c>
      <c r="F10" s="16">
        <v>2.1967592592592592E-4</v>
      </c>
      <c r="G10" s="16">
        <v>2.3425925925925925E-4</v>
      </c>
      <c r="H10" s="16"/>
      <c r="I10" s="16"/>
      <c r="J10" s="16">
        <f t="shared" si="0"/>
        <v>2.3516203703703702E-3</v>
      </c>
      <c r="K10" s="2" t="str">
        <f t="shared" si="1"/>
        <v>OK !</v>
      </c>
      <c r="L10" s="11"/>
      <c r="M10" s="11"/>
      <c r="N10" s="14"/>
      <c r="O10" s="11"/>
      <c r="P10" s="11"/>
      <c r="Q10" s="11"/>
      <c r="R10" s="11"/>
      <c r="S10" s="11"/>
      <c r="T10" s="11"/>
      <c r="U10" s="11"/>
    </row>
    <row r="11" spans="1:21" x14ac:dyDescent="0.25">
      <c r="A11" s="1">
        <v>4</v>
      </c>
      <c r="B11" s="2" t="s">
        <v>56</v>
      </c>
      <c r="C11" s="3" t="s">
        <v>57</v>
      </c>
      <c r="D11" s="17">
        <v>9.1574074074074073E-4</v>
      </c>
      <c r="E11" s="17">
        <v>9.0740740740740745E-4</v>
      </c>
      <c r="F11" s="17">
        <v>2.21412037037037E-4</v>
      </c>
      <c r="G11" s="17">
        <v>2.3993055555555559E-4</v>
      </c>
      <c r="H11" s="17"/>
      <c r="I11" s="17"/>
      <c r="J11" s="16">
        <f t="shared" si="0"/>
        <v>2.284490740740741E-3</v>
      </c>
      <c r="K11" s="2" t="str">
        <f t="shared" si="1"/>
        <v>OK !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1">
        <v>5</v>
      </c>
      <c r="B12" s="2" t="s">
        <v>60</v>
      </c>
      <c r="C12" s="2" t="s">
        <v>53</v>
      </c>
      <c r="D12" s="16">
        <v>9.517361111111111E-4</v>
      </c>
      <c r="E12" s="16">
        <v>9.3136574074074074E-4</v>
      </c>
      <c r="F12" s="16">
        <v>2.4930555555555551E-4</v>
      </c>
      <c r="G12" s="16">
        <v>2.5046296296296297E-4</v>
      </c>
      <c r="H12" s="16"/>
      <c r="I12" s="16"/>
      <c r="J12" s="16">
        <f t="shared" si="0"/>
        <v>2.3828703703703703E-3</v>
      </c>
      <c r="K12" s="2" t="str">
        <f t="shared" si="1"/>
        <v>OK !</v>
      </c>
      <c r="L12" s="11"/>
      <c r="M12" s="11" t="s">
        <v>27</v>
      </c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1">
        <v>6</v>
      </c>
      <c r="B13" s="2" t="s">
        <v>62</v>
      </c>
      <c r="C13" s="3" t="s">
        <v>32</v>
      </c>
      <c r="D13" s="17">
        <v>8.9641203703703703E-4</v>
      </c>
      <c r="E13" s="17">
        <v>8.9884259259259257E-4</v>
      </c>
      <c r="F13" s="17">
        <v>2.2337962962962961E-4</v>
      </c>
      <c r="G13" s="17">
        <v>2.252314814814815E-4</v>
      </c>
      <c r="H13" s="17"/>
      <c r="I13" s="17"/>
      <c r="J13" s="16">
        <f t="shared" si="0"/>
        <v>2.2438657407407411E-3</v>
      </c>
      <c r="K13" s="2" t="str">
        <f t="shared" si="1"/>
        <v>OK !</v>
      </c>
      <c r="L13" s="11"/>
      <c r="M13" s="15">
        <v>1.6666666666666666E-4</v>
      </c>
      <c r="N13" s="11"/>
      <c r="O13" s="11" t="s">
        <v>28</v>
      </c>
      <c r="P13" s="11"/>
      <c r="Q13" s="11"/>
      <c r="R13" s="11"/>
      <c r="S13" s="11"/>
      <c r="T13" s="11"/>
      <c r="U13" s="11"/>
    </row>
    <row r="14" spans="1:21" x14ac:dyDescent="0.25">
      <c r="A14" s="1">
        <v>7</v>
      </c>
      <c r="B14" s="2" t="s">
        <v>38</v>
      </c>
      <c r="C14" s="2" t="s">
        <v>29</v>
      </c>
      <c r="D14" s="16">
        <v>9.038194444444444E-4</v>
      </c>
      <c r="E14" s="16">
        <v>9.0451388888888884E-4</v>
      </c>
      <c r="F14" s="16">
        <v>2.292824074074074E-4</v>
      </c>
      <c r="G14" s="16">
        <v>2.3611111111111109E-4</v>
      </c>
      <c r="H14" s="16"/>
      <c r="I14" s="16"/>
      <c r="J14" s="16">
        <f t="shared" si="0"/>
        <v>2.2737268518518514E-3</v>
      </c>
      <c r="K14" s="2" t="str">
        <f t="shared" si="1"/>
        <v>OK !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">
        <v>8</v>
      </c>
      <c r="B15" s="2" t="s">
        <v>61</v>
      </c>
      <c r="C15" s="3" t="s">
        <v>29</v>
      </c>
      <c r="D15" s="17">
        <v>9.9004629629629638E-4</v>
      </c>
      <c r="E15" s="17">
        <v>9.8541666666666678E-4</v>
      </c>
      <c r="F15" s="17">
        <v>2.5416666666666665E-4</v>
      </c>
      <c r="G15" s="17">
        <v>2.5671296296296298E-4</v>
      </c>
      <c r="H15" s="17"/>
      <c r="I15" s="17"/>
      <c r="J15" s="16">
        <f t="shared" si="0"/>
        <v>2.4863425925925929E-3</v>
      </c>
      <c r="K15" s="2" t="str">
        <f t="shared" si="1"/>
        <v>OK !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">
        <v>9</v>
      </c>
      <c r="B16" s="2"/>
      <c r="C16" s="2"/>
      <c r="D16" s="6"/>
      <c r="E16" s="6"/>
      <c r="F16" s="6"/>
      <c r="G16" s="6"/>
      <c r="H16" s="6"/>
      <c r="I16" s="6"/>
      <c r="J16" s="6">
        <f t="shared" si="0"/>
        <v>0</v>
      </c>
      <c r="K16" s="2" t="str">
        <f t="shared" si="1"/>
        <v>EI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">
        <v>10</v>
      </c>
      <c r="B17" s="2"/>
      <c r="C17" s="3"/>
      <c r="D17" s="7"/>
      <c r="E17" s="7"/>
      <c r="F17" s="7"/>
      <c r="G17" s="7"/>
      <c r="H17" s="7"/>
      <c r="I17" s="7"/>
      <c r="J17" s="6">
        <f t="shared" si="0"/>
        <v>0</v>
      </c>
      <c r="K17" s="2" t="str">
        <f t="shared" si="1"/>
        <v>EI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">
        <v>11</v>
      </c>
      <c r="B18" s="2"/>
      <c r="C18" s="2"/>
      <c r="D18" s="6"/>
      <c r="E18" s="6"/>
      <c r="F18" s="6"/>
      <c r="G18" s="6"/>
      <c r="H18" s="6"/>
      <c r="I18" s="6"/>
      <c r="J18" s="6">
        <f t="shared" si="0"/>
        <v>0</v>
      </c>
      <c r="K18" s="2" t="str">
        <f t="shared" si="1"/>
        <v>EI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">
        <v>12</v>
      </c>
      <c r="B19" s="2"/>
      <c r="C19" s="3"/>
      <c r="D19" s="7"/>
      <c r="E19" s="7"/>
      <c r="F19" s="7"/>
      <c r="G19" s="7"/>
      <c r="H19" s="7"/>
      <c r="I19" s="7"/>
      <c r="J19" s="6">
        <f t="shared" si="0"/>
        <v>0</v>
      </c>
      <c r="K19" s="2" t="str">
        <f t="shared" si="1"/>
        <v>EI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">
        <v>13</v>
      </c>
      <c r="B20" s="2"/>
      <c r="C20" s="2"/>
      <c r="D20" s="6"/>
      <c r="E20" s="6"/>
      <c r="F20" s="6"/>
      <c r="G20" s="6"/>
      <c r="H20" s="6"/>
      <c r="I20" s="6"/>
      <c r="J20" s="6">
        <f t="shared" si="0"/>
        <v>0</v>
      </c>
      <c r="K20" s="2" t="str">
        <f t="shared" si="1"/>
        <v>EI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">
        <v>14</v>
      </c>
      <c r="B21" s="2"/>
      <c r="C21" s="3"/>
      <c r="D21" s="7"/>
      <c r="E21" s="7"/>
      <c r="F21" s="7"/>
      <c r="G21" s="7"/>
      <c r="H21" s="7"/>
      <c r="I21" s="7"/>
      <c r="J21" s="6">
        <f t="shared" si="0"/>
        <v>0</v>
      </c>
      <c r="K21" s="2" t="str">
        <f t="shared" si="1"/>
        <v>EI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">
        <v>15</v>
      </c>
      <c r="B22" s="2"/>
      <c r="C22" s="2"/>
      <c r="D22" s="6"/>
      <c r="E22" s="6"/>
      <c r="F22" s="6"/>
      <c r="G22" s="6"/>
      <c r="H22" s="6"/>
      <c r="I22" s="6"/>
      <c r="J22" s="6">
        <f t="shared" si="0"/>
        <v>0</v>
      </c>
      <c r="K22" s="2" t="str">
        <f t="shared" si="1"/>
        <v>EI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">
        <v>16</v>
      </c>
      <c r="B23" s="2"/>
      <c r="C23" s="3"/>
      <c r="D23" s="7"/>
      <c r="E23" s="7"/>
      <c r="F23" s="7"/>
      <c r="G23" s="7"/>
      <c r="H23" s="7"/>
      <c r="I23" s="7"/>
      <c r="J23" s="6">
        <f t="shared" si="0"/>
        <v>0</v>
      </c>
      <c r="K23" s="2" t="str">
        <f t="shared" si="1"/>
        <v>EI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">
        <v>17</v>
      </c>
      <c r="B24" s="2"/>
      <c r="C24" s="2"/>
      <c r="D24" s="6"/>
      <c r="E24" s="6"/>
      <c r="F24" s="6"/>
      <c r="G24" s="6"/>
      <c r="H24" s="6"/>
      <c r="I24" s="6"/>
      <c r="J24" s="6">
        <f t="shared" si="0"/>
        <v>0</v>
      </c>
      <c r="K24" s="2" t="str">
        <f t="shared" si="1"/>
        <v>EI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">
        <v>18</v>
      </c>
      <c r="B25" s="2"/>
      <c r="C25" s="3"/>
      <c r="D25" s="7"/>
      <c r="E25" s="7"/>
      <c r="F25" s="7"/>
      <c r="G25" s="7"/>
      <c r="H25" s="7"/>
      <c r="I25" s="7"/>
      <c r="J25" s="6">
        <f t="shared" si="0"/>
        <v>0</v>
      </c>
      <c r="K25" s="2" t="str">
        <f t="shared" si="1"/>
        <v>EI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">
        <v>19</v>
      </c>
      <c r="B26" s="2"/>
      <c r="C26" s="2"/>
      <c r="D26" s="6"/>
      <c r="E26" s="6"/>
      <c r="F26" s="6"/>
      <c r="G26" s="6"/>
      <c r="H26" s="6"/>
      <c r="I26" s="6"/>
      <c r="J26" s="6">
        <f t="shared" si="0"/>
        <v>0</v>
      </c>
      <c r="K26" s="2" t="str">
        <f t="shared" si="1"/>
        <v>EI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">
        <v>20</v>
      </c>
      <c r="B27" s="2"/>
      <c r="C27" s="3"/>
      <c r="D27" s="7"/>
      <c r="E27" s="7"/>
      <c r="F27" s="7"/>
      <c r="G27" s="7"/>
      <c r="H27" s="7"/>
      <c r="I27" s="7"/>
      <c r="J27" s="6">
        <f t="shared" si="0"/>
        <v>0</v>
      </c>
      <c r="K27" s="2" t="str">
        <f t="shared" si="1"/>
        <v>EI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2" t="s">
        <v>71</v>
      </c>
      <c r="D28" s="18">
        <f>AVERAGE(D8:D15)</f>
        <v>9.2971643518518512E-4</v>
      </c>
      <c r="E28" s="18">
        <f>AVERAGE(E8:E15)</f>
        <v>9.240162037037037E-4</v>
      </c>
      <c r="F28" s="18">
        <f>AVERAGE(F8:F15)</f>
        <v>2.3174189814814813E-4</v>
      </c>
      <c r="G28" s="18">
        <f>AVERAGE(G8:G15)</f>
        <v>2.3803530092592594E-4</v>
      </c>
      <c r="H28" s="11"/>
      <c r="I28" s="11"/>
      <c r="J28" s="18">
        <f>AVERAGE(J8:J15)</f>
        <v>2.323509837962963E-3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2" t="s">
        <v>70</v>
      </c>
      <c r="D30" s="18">
        <f>MIN(D8:E27)</f>
        <v>8.9097222222222214E-4</v>
      </c>
      <c r="E30" s="11" t="s">
        <v>50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2" t="s">
        <v>69</v>
      </c>
      <c r="D31" s="18">
        <f>MIN(F8:G27)</f>
        <v>2.1967592592592592E-4</v>
      </c>
      <c r="E31" s="11" t="s">
        <v>55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</sheetData>
  <protectedRanges>
    <protectedRange sqref="M4" name="Lähtöjen määrä"/>
    <protectedRange sqref="B8:I27" name="Ajotiedot"/>
  </protectedRanges>
  <mergeCells count="12">
    <mergeCell ref="F6:G6"/>
    <mergeCell ref="H6:I6"/>
    <mergeCell ref="A1:E6"/>
    <mergeCell ref="F1:I1"/>
    <mergeCell ref="F2:G2"/>
    <mergeCell ref="H2:I2"/>
    <mergeCell ref="F3:G3"/>
    <mergeCell ref="H3:I3"/>
    <mergeCell ref="F4:G4"/>
    <mergeCell ref="H4:I4"/>
    <mergeCell ref="F5:G5"/>
    <mergeCell ref="H5:I5"/>
  </mergeCells>
  <conditionalFormatting sqref="J8:J27">
    <cfRule type="expression" priority="6">
      <formula>$J$8&gt;0</formula>
    </cfRule>
  </conditionalFormatting>
  <conditionalFormatting sqref="J8:J27">
    <cfRule type="cellIs" dxfId="3" priority="5" operator="equal">
      <formula>0</formula>
    </cfRule>
  </conditionalFormatting>
  <conditionalFormatting sqref="D8:I27">
    <cfRule type="expression" priority="4">
      <formula>"IsDate()"</formula>
    </cfRule>
  </conditionalFormatting>
  <conditionalFormatting sqref="K8:K27">
    <cfRule type="cellIs" dxfId="2" priority="2" operator="equal">
      <formula>"OK !"</formula>
    </cfRule>
    <cfRule type="cellIs" dxfId="1" priority="3" operator="equal">
      <formula>"EI"</formula>
    </cfRule>
  </conditionalFormatting>
  <conditionalFormatting sqref="H8:I27">
    <cfRule type="expression" dxfId="0" priority="1">
      <formula>$M$4=4</formula>
    </cfRule>
  </conditionalFormatting>
  <dataValidations count="1">
    <dataValidation type="list" errorStyle="warning" allowBlank="1" showInputMessage="1" showErrorMessage="1" errorTitle="VIRHEVIRHE !!!" error="Valitse lähtöjen määrä, joko 4 tai 6 !!" sqref="M4">
      <formula1>LahtojenMaara</formula1>
    </dataValidation>
  </dataValidations>
  <hyperlinks>
    <hyperlink ref="F2" location="'Luokka 1'!A1" display="Täytä luokka 1"/>
    <hyperlink ref="F2:G2" location="Yhteenveto!A1" tooltip="Luokka 1" display="Pääsivulle"/>
    <hyperlink ref="F3:G3" location="Juniorit!A1" display="Juniorit"/>
    <hyperlink ref="F5" location="'Luokka 1'!A1" display="Täytä luokka 1"/>
    <hyperlink ref="H3" location="'Luokka 1'!A1" display="Täytä luokka 1"/>
    <hyperlink ref="F4" location="'Luokka 1'!A1" display="Täytä luokka 1"/>
    <hyperlink ref="F4:G4" location="Ladyt!A1" display="Ladyt"/>
    <hyperlink ref="F5:G5" location="Puhallin!A1" display="Puhallin"/>
    <hyperlink ref="F6" location="'Luokka 1'!A1" display="Täytä luokka 1"/>
    <hyperlink ref="F6:G6" location="'Alle 600'!A1" display="Alle 600"/>
    <hyperlink ref="H3:I3" location="'600'!A1" display="600"/>
    <hyperlink ref="H4" location="'Luokka 1'!A1" display="Täytä luokka 1"/>
    <hyperlink ref="H4:I4" location="Vapaa!A1" display="Vapaa"/>
  </hyperlink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Yhteenveto</vt:lpstr>
      <vt:lpstr>Juniorit</vt:lpstr>
      <vt:lpstr>Ladyt</vt:lpstr>
      <vt:lpstr>Puhallin</vt:lpstr>
      <vt:lpstr>Alle 600</vt:lpstr>
      <vt:lpstr>600</vt:lpstr>
      <vt:lpstr>Vapaa</vt:lpstr>
      <vt:lpstr>800</vt:lpstr>
      <vt:lpstr>LahtojenMaara</vt:lpstr>
      <vt:lpstr>Lähtölista_600</vt:lpstr>
      <vt:lpstr>Lähtölista_800</vt:lpstr>
      <vt:lpstr>Lähtölista_Alle600</vt:lpstr>
      <vt:lpstr>Lähtölista_juniorit</vt:lpstr>
      <vt:lpstr>Lähtölista_Ladyt</vt:lpstr>
      <vt:lpstr>Lähtölista_Puhallin</vt:lpstr>
      <vt:lpstr>Lähtölista_vapaa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</dc:creator>
  <cp:lastModifiedBy>Ruuska Ilkka</cp:lastModifiedBy>
  <cp:lastPrinted>2015-04-11T12:19:49Z</cp:lastPrinted>
  <dcterms:created xsi:type="dcterms:W3CDTF">2015-03-05T19:46:42Z</dcterms:created>
  <dcterms:modified xsi:type="dcterms:W3CDTF">2015-04-11T13:20:35Z</dcterms:modified>
</cp:coreProperties>
</file>