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BuÇalışmaKitabı" defaultThemeVersion="202300"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E08AE21E-66D9-4EFE-8D38-72914D22AAA4}" xr6:coauthVersionLast="47" xr6:coauthVersionMax="47" xr10:uidLastSave="{00000000-0000-0000-0000-000000000000}"/>
  <bookViews>
    <workbookView xWindow="-120" yWindow="-120" windowWidth="29040" windowHeight="15840" xr2:uid="{01890FEB-88E8-42A2-96CF-71071C71485B}"/>
  </bookViews>
  <sheets>
    <sheet name="Sayfa1" sheetId="1" r:id="rId1"/>
  </sheets>
  <definedNames>
    <definedName name="solver_adj" localSheetId="0" hidden="1">Sayfa1!$R$10:$R$13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Sayfa1!$R$10:$R$13</definedName>
    <definedName name="solver_lhs2" localSheetId="0" hidden="1">Sayfa1!$R$10:$R$13</definedName>
    <definedName name="solver_lhs3" localSheetId="0" hidden="1">Sayfa1!$R$14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Sayfa1!$R$21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R3" i="1" l="1"/>
  <c r="S3" i="1"/>
  <c r="T3" i="1"/>
  <c r="U3" i="1"/>
  <c r="Q4" i="1" a="1"/>
  <c r="Q4" i="1" s="1"/>
  <c r="Q10" i="1" s="1"/>
  <c r="Q6" i="1" l="1"/>
  <c r="Q12" i="1" s="1"/>
  <c r="Q7" i="1"/>
  <c r="Q13" i="1" s="1"/>
  <c r="Q5" i="1"/>
  <c r="Q11" i="1" s="1"/>
  <c r="I91" i="1"/>
  <c r="F70" i="1"/>
  <c r="G89" i="1"/>
  <c r="F73" i="1"/>
  <c r="H68" i="1"/>
  <c r="F83" i="1"/>
  <c r="H75" i="1"/>
  <c r="F56" i="1"/>
  <c r="F53" i="1"/>
  <c r="H45" i="1"/>
  <c r="F38" i="1"/>
  <c r="H15" i="1"/>
  <c r="F11" i="1"/>
  <c r="H6" i="1"/>
  <c r="I58" i="1"/>
  <c r="I31" i="1"/>
  <c r="G9" i="1"/>
  <c r="G84" i="1"/>
  <c r="G69" i="1"/>
  <c r="I40" i="1"/>
  <c r="I37" i="1"/>
  <c r="H58" i="1"/>
  <c r="H46" i="1"/>
  <c r="F45" i="1"/>
  <c r="H43" i="1"/>
  <c r="F30" i="1"/>
  <c r="F24" i="1"/>
  <c r="F21" i="1"/>
  <c r="G72" i="1" l="1"/>
  <c r="G44" i="1"/>
  <c r="H4" i="1"/>
  <c r="H22" i="1"/>
  <c r="H40" i="1"/>
  <c r="I10" i="1"/>
  <c r="G30" i="1"/>
  <c r="H81" i="1"/>
  <c r="H66" i="1"/>
  <c r="F42" i="1"/>
  <c r="F60" i="1"/>
  <c r="H18" i="1"/>
  <c r="I95" i="1"/>
  <c r="F5" i="1"/>
  <c r="G42" i="1"/>
  <c r="H91" i="1"/>
  <c r="H64" i="1"/>
  <c r="H13" i="1"/>
  <c r="H31" i="1"/>
  <c r="I19" i="1"/>
  <c r="I43" i="1"/>
  <c r="H51" i="1"/>
  <c r="F8" i="1"/>
  <c r="H71" i="1"/>
  <c r="I67" i="1"/>
  <c r="I70" i="1"/>
  <c r="F14" i="1"/>
  <c r="F35" i="1"/>
  <c r="F62" i="1"/>
  <c r="G77" i="1"/>
  <c r="F39" i="1"/>
  <c r="F57" i="1"/>
  <c r="H78" i="1"/>
  <c r="H36" i="1"/>
  <c r="F65" i="1"/>
  <c r="I93" i="1"/>
  <c r="H25" i="1"/>
  <c r="I102" i="1"/>
  <c r="F6" i="1"/>
  <c r="F41" i="1"/>
  <c r="F98" i="1"/>
  <c r="F12" i="1"/>
  <c r="F48" i="1"/>
  <c r="I82" i="1"/>
  <c r="G18" i="1"/>
  <c r="F74" i="1"/>
  <c r="H102" i="1"/>
  <c r="G65" i="1"/>
  <c r="H98" i="1"/>
  <c r="F33" i="1"/>
  <c r="F80" i="1"/>
  <c r="H74" i="1"/>
  <c r="G16" i="1"/>
  <c r="F87" i="1"/>
  <c r="I64" i="1"/>
  <c r="F26" i="1"/>
  <c r="F101" i="1"/>
  <c r="G53" i="1"/>
  <c r="I12" i="1"/>
  <c r="H34" i="1"/>
  <c r="G27" i="1"/>
  <c r="F77" i="1"/>
  <c r="F89" i="1"/>
  <c r="G20" i="1"/>
  <c r="G34" i="1"/>
  <c r="F75" i="1"/>
  <c r="F17" i="1"/>
  <c r="I45" i="1"/>
  <c r="I76" i="1"/>
  <c r="F23" i="1"/>
  <c r="H39" i="1"/>
  <c r="F68" i="1"/>
  <c r="H93" i="1"/>
  <c r="F9" i="1"/>
  <c r="F27" i="1"/>
  <c r="F71" i="1"/>
  <c r="H61" i="1"/>
  <c r="G63" i="1"/>
  <c r="G100" i="1"/>
  <c r="G56" i="1"/>
  <c r="F96" i="1"/>
  <c r="F51" i="1"/>
  <c r="G36" i="1"/>
  <c r="F66" i="1"/>
  <c r="F54" i="1"/>
  <c r="F59" i="1"/>
  <c r="F86" i="1"/>
  <c r="G38" i="1"/>
  <c r="F49" i="1"/>
  <c r="F19" i="1"/>
  <c r="F46" i="1"/>
  <c r="F43" i="1"/>
  <c r="G94" i="1"/>
  <c r="F93" i="1"/>
  <c r="I54" i="1"/>
  <c r="G81" i="1"/>
  <c r="H48" i="1"/>
  <c r="G45" i="1"/>
  <c r="F29" i="1"/>
  <c r="I4" i="1"/>
  <c r="I22" i="1"/>
  <c r="F103" i="1"/>
  <c r="F18" i="1"/>
  <c r="G6" i="1"/>
  <c r="G24" i="1"/>
  <c r="F32" i="1"/>
  <c r="H49" i="1"/>
  <c r="H19" i="1"/>
  <c r="H37" i="1"/>
  <c r="H55" i="1"/>
  <c r="H83" i="1"/>
  <c r="H86" i="1"/>
  <c r="H26" i="1"/>
  <c r="H23" i="1"/>
  <c r="H76" i="1"/>
  <c r="H33" i="1"/>
  <c r="H69" i="1"/>
  <c r="H95" i="1"/>
  <c r="H89" i="1"/>
  <c r="H92" i="1"/>
  <c r="H21" i="1"/>
  <c r="H100" i="1"/>
  <c r="H103" i="1"/>
  <c r="H7" i="1"/>
  <c r="H42" i="1"/>
  <c r="H10" i="1"/>
  <c r="H28" i="1"/>
  <c r="H72" i="1"/>
  <c r="H57" i="1"/>
  <c r="H9" i="1"/>
  <c r="H54" i="1"/>
  <c r="H16" i="1"/>
  <c r="H52" i="1"/>
  <c r="H60" i="1"/>
  <c r="H30" i="1"/>
  <c r="H63" i="1"/>
  <c r="H12" i="1"/>
  <c r="H80" i="1"/>
  <c r="G96" i="1"/>
  <c r="G40" i="1"/>
  <c r="G79" i="1"/>
  <c r="G61" i="1"/>
  <c r="G51" i="1"/>
  <c r="G87" i="1"/>
  <c r="G54" i="1"/>
  <c r="G75" i="1"/>
  <c r="G5" i="1"/>
  <c r="G23" i="1"/>
  <c r="G91" i="1"/>
  <c r="G66" i="1"/>
  <c r="G57" i="1"/>
  <c r="G60" i="1"/>
  <c r="G12" i="1"/>
  <c r="G98" i="1"/>
  <c r="G33" i="1"/>
  <c r="G8" i="1"/>
  <c r="G15" i="1"/>
  <c r="G68" i="1"/>
  <c r="G48" i="1"/>
  <c r="G71" i="1"/>
  <c r="I100" i="1"/>
  <c r="I101" i="1"/>
  <c r="I46" i="1"/>
  <c r="I7" i="1"/>
  <c r="I52" i="1"/>
  <c r="I87" i="1"/>
  <c r="I49" i="1"/>
  <c r="I73" i="1"/>
  <c r="I28" i="1"/>
  <c r="I55" i="1"/>
  <c r="I21" i="1"/>
  <c r="I13" i="1"/>
  <c r="I79" i="1"/>
  <c r="I98" i="1"/>
  <c r="I61" i="1"/>
  <c r="I34" i="1"/>
  <c r="I9" i="1"/>
  <c r="I16" i="1"/>
  <c r="I86" i="1"/>
  <c r="I25" i="1"/>
  <c r="I17" i="1"/>
  <c r="I35" i="1"/>
  <c r="I88" i="1"/>
  <c r="F31" i="1"/>
  <c r="F91" i="1"/>
  <c r="F78" i="1"/>
  <c r="I44" i="1"/>
  <c r="I89" i="1"/>
  <c r="I63" i="1"/>
  <c r="F25" i="1"/>
  <c r="G82" i="1"/>
  <c r="I56" i="1"/>
  <c r="G93" i="1"/>
  <c r="H79" i="1"/>
  <c r="I53" i="1"/>
  <c r="G19" i="1"/>
  <c r="G37" i="1"/>
  <c r="G80" i="1"/>
  <c r="H47" i="1"/>
  <c r="I47" i="1"/>
  <c r="F28" i="1"/>
  <c r="F81" i="1"/>
  <c r="I48" i="1"/>
  <c r="F92" i="1"/>
  <c r="F76" i="1"/>
  <c r="H29" i="1"/>
  <c r="G85" i="1"/>
  <c r="I60" i="1"/>
  <c r="G26" i="1"/>
  <c r="H82" i="1"/>
  <c r="I57" i="1"/>
  <c r="H84" i="1"/>
  <c r="I6" i="1"/>
  <c r="I24" i="1"/>
  <c r="I20" i="1"/>
  <c r="F40" i="1"/>
  <c r="H35" i="1"/>
  <c r="G58" i="1"/>
  <c r="I51" i="1"/>
  <c r="H32" i="1"/>
  <c r="F84" i="1"/>
  <c r="H94" i="1"/>
  <c r="F52" i="1"/>
  <c r="F79" i="1"/>
  <c r="F34" i="1"/>
  <c r="G90" i="1"/>
  <c r="F64" i="1"/>
  <c r="I30" i="1"/>
  <c r="H85" i="1"/>
  <c r="G74" i="1"/>
  <c r="G78" i="1"/>
  <c r="H87" i="1"/>
  <c r="F20" i="1"/>
  <c r="G4" i="1"/>
  <c r="G22" i="1"/>
  <c r="I50" i="1"/>
  <c r="G62" i="1"/>
  <c r="F55" i="1"/>
  <c r="F37" i="1"/>
  <c r="I62" i="1"/>
  <c r="H96" i="1"/>
  <c r="F85" i="1"/>
  <c r="H38" i="1"/>
  <c r="F88" i="1"/>
  <c r="G35" i="1"/>
  <c r="G88" i="1"/>
  <c r="G83" i="1"/>
  <c r="F63" i="1"/>
  <c r="F44" i="1"/>
  <c r="I5" i="1"/>
  <c r="I23" i="1"/>
  <c r="F4" i="1"/>
  <c r="H65" i="1"/>
  <c r="I65" i="1"/>
  <c r="G41" i="1"/>
  <c r="G43" i="1"/>
  <c r="I66" i="1"/>
  <c r="G49" i="1"/>
  <c r="I94" i="1"/>
  <c r="H90" i="1"/>
  <c r="G46" i="1"/>
  <c r="I90" i="1"/>
  <c r="I85" i="1"/>
  <c r="G39" i="1"/>
  <c r="F47" i="1"/>
  <c r="H24" i="1"/>
  <c r="G11" i="1"/>
  <c r="G7" i="1"/>
  <c r="G25" i="1"/>
  <c r="F58" i="1"/>
  <c r="F10" i="1"/>
  <c r="I68" i="1"/>
  <c r="H44" i="1"/>
  <c r="F94" i="1"/>
  <c r="H50" i="1"/>
  <c r="I69" i="1"/>
  <c r="F102" i="1"/>
  <c r="F97" i="1"/>
  <c r="I92" i="1"/>
  <c r="G50" i="1"/>
  <c r="G95" i="1"/>
  <c r="H97" i="1"/>
  <c r="F50" i="1"/>
  <c r="I8" i="1"/>
  <c r="I26" i="1"/>
  <c r="F16" i="1"/>
  <c r="I71" i="1"/>
  <c r="G101" i="1"/>
  <c r="G55" i="1"/>
  <c r="I72" i="1"/>
  <c r="G103" i="1"/>
  <c r="G47" i="1"/>
  <c r="H56" i="1"/>
  <c r="G99" i="1"/>
  <c r="F95" i="1"/>
  <c r="H53" i="1"/>
  <c r="I99" i="1"/>
  <c r="H88" i="1"/>
  <c r="H27" i="1"/>
  <c r="G14" i="1"/>
  <c r="G10" i="1"/>
  <c r="G28" i="1"/>
  <c r="H59" i="1"/>
  <c r="F22" i="1"/>
  <c r="I74" i="1"/>
  <c r="F67" i="1"/>
  <c r="G59" i="1"/>
  <c r="G102" i="1"/>
  <c r="I75" i="1"/>
  <c r="I33" i="1"/>
  <c r="G86" i="1"/>
  <c r="G67" i="1"/>
  <c r="H101" i="1"/>
  <c r="G97" i="1"/>
  <c r="G64" i="1"/>
  <c r="H8" i="1"/>
  <c r="I97" i="1"/>
  <c r="F15" i="1"/>
  <c r="G21" i="1"/>
  <c r="I15" i="1"/>
  <c r="I11" i="1"/>
  <c r="I29" i="1"/>
  <c r="I96" i="1"/>
  <c r="I27" i="1"/>
  <c r="I77" i="1"/>
  <c r="F82" i="1"/>
  <c r="H41" i="1"/>
  <c r="H62" i="1"/>
  <c r="H5" i="1"/>
  <c r="I78" i="1"/>
  <c r="G52" i="1"/>
  <c r="F100" i="1"/>
  <c r="G70" i="1"/>
  <c r="I103" i="1"/>
  <c r="H99" i="1"/>
  <c r="H67" i="1"/>
  <c r="H14" i="1"/>
  <c r="G17" i="1"/>
  <c r="G13" i="1"/>
  <c r="G31" i="1"/>
  <c r="H77" i="1"/>
  <c r="I59" i="1"/>
  <c r="G32" i="1"/>
  <c r="I80" i="1"/>
  <c r="F90" i="1"/>
  <c r="F69" i="1"/>
  <c r="H11" i="1"/>
  <c r="I81" i="1"/>
  <c r="G92" i="1"/>
  <c r="F7" i="1"/>
  <c r="G73" i="1"/>
  <c r="I38" i="1"/>
  <c r="H70" i="1"/>
  <c r="H20" i="1"/>
  <c r="F36" i="1"/>
  <c r="I18" i="1"/>
  <c r="I14" i="1"/>
  <c r="I32" i="1"/>
  <c r="I36" i="1"/>
  <c r="I83" i="1"/>
  <c r="F99" i="1"/>
  <c r="F61" i="1"/>
  <c r="F72" i="1"/>
  <c r="G29" i="1"/>
  <c r="H17" i="1"/>
  <c r="I84" i="1"/>
  <c r="I41" i="1"/>
  <c r="F13" i="1"/>
  <c r="G76" i="1"/>
  <c r="I42" i="1"/>
  <c r="H73" i="1"/>
  <c r="I39" i="1"/>
  <c r="I107" i="1" l="1"/>
  <c r="I108" i="1" s="1"/>
  <c r="I106" i="1"/>
  <c r="N52" i="1" s="1"/>
  <c r="G107" i="1"/>
  <c r="G108" i="1" s="1"/>
  <c r="G106" i="1"/>
  <c r="L47" i="1" s="1"/>
  <c r="H106" i="1"/>
  <c r="M101" i="1" s="1"/>
  <c r="F107" i="1"/>
  <c r="F108" i="1" s="1"/>
  <c r="F106" i="1"/>
  <c r="K61" i="1" s="1"/>
  <c r="H107" i="1"/>
  <c r="H108" i="1" s="1"/>
  <c r="N45" i="1" l="1"/>
  <c r="N102" i="1"/>
  <c r="N51" i="1"/>
  <c r="N31" i="1"/>
  <c r="M97" i="1"/>
  <c r="N62" i="1"/>
  <c r="N23" i="1"/>
  <c r="N19" i="1"/>
  <c r="N55" i="1"/>
  <c r="N65" i="1"/>
  <c r="N32" i="1"/>
  <c r="N18" i="1"/>
  <c r="N59" i="1"/>
  <c r="N73" i="1"/>
  <c r="N4" i="1"/>
  <c r="L26" i="1"/>
  <c r="N38" i="1"/>
  <c r="N7" i="1"/>
  <c r="N72" i="1"/>
  <c r="N35" i="1"/>
  <c r="N54" i="1"/>
  <c r="N40" i="1"/>
  <c r="N33" i="1"/>
  <c r="N68" i="1"/>
  <c r="N53" i="1"/>
  <c r="N61" i="1"/>
  <c r="N66" i="1"/>
  <c r="N74" i="1"/>
  <c r="N10" i="1"/>
  <c r="N30" i="1"/>
  <c r="N15" i="1"/>
  <c r="N27" i="1"/>
  <c r="N39" i="1"/>
  <c r="N48" i="1"/>
  <c r="N21" i="1"/>
  <c r="N25" i="1"/>
  <c r="N41" i="1"/>
  <c r="N63" i="1"/>
  <c r="N9" i="1"/>
  <c r="N42" i="1"/>
  <c r="N43" i="1"/>
  <c r="N6" i="1"/>
  <c r="K88" i="1"/>
  <c r="N96" i="1"/>
  <c r="N90" i="1"/>
  <c r="N47" i="1"/>
  <c r="N84" i="1"/>
  <c r="N60" i="1"/>
  <c r="N22" i="1"/>
  <c r="K15" i="1"/>
  <c r="N26" i="1"/>
  <c r="N80" i="1"/>
  <c r="N75" i="1"/>
  <c r="N78" i="1"/>
  <c r="N81" i="1"/>
  <c r="N36" i="1"/>
  <c r="N92" i="1"/>
  <c r="N71" i="1"/>
  <c r="N79" i="1"/>
  <c r="N70" i="1"/>
  <c r="N97" i="1"/>
  <c r="N49" i="1"/>
  <c r="N86" i="1"/>
  <c r="N64" i="1"/>
  <c r="N13" i="1"/>
  <c r="N85" i="1"/>
  <c r="N69" i="1"/>
  <c r="N50" i="1"/>
  <c r="N11" i="1"/>
  <c r="N8" i="1"/>
  <c r="N77" i="1"/>
  <c r="N17" i="1"/>
  <c r="N46" i="1"/>
  <c r="N98" i="1"/>
  <c r="N76" i="1"/>
  <c r="K4" i="1"/>
  <c r="K91" i="1"/>
  <c r="N94" i="1"/>
  <c r="N20" i="1"/>
  <c r="N101" i="1"/>
  <c r="N58" i="1"/>
  <c r="N93" i="1"/>
  <c r="K79" i="1"/>
  <c r="K55" i="1"/>
  <c r="N67" i="1"/>
  <c r="N12" i="1"/>
  <c r="K44" i="1"/>
  <c r="N103" i="1"/>
  <c r="N44" i="1"/>
  <c r="N99" i="1"/>
  <c r="N56" i="1"/>
  <c r="N82" i="1"/>
  <c r="N91" i="1"/>
  <c r="N28" i="1"/>
  <c r="N5" i="1"/>
  <c r="N89" i="1"/>
  <c r="N95" i="1"/>
  <c r="N100" i="1"/>
  <c r="N37" i="1"/>
  <c r="N34" i="1"/>
  <c r="K7" i="1"/>
  <c r="N14" i="1"/>
  <c r="N29" i="1"/>
  <c r="N57" i="1"/>
  <c r="N83" i="1"/>
  <c r="N88" i="1"/>
  <c r="N24" i="1"/>
  <c r="N16" i="1"/>
  <c r="N87" i="1"/>
  <c r="L62" i="1"/>
  <c r="L35" i="1"/>
  <c r="L31" i="1"/>
  <c r="M27" i="1"/>
  <c r="M4" i="1"/>
  <c r="L88" i="1"/>
  <c r="K37" i="1"/>
  <c r="K22" i="1"/>
  <c r="L4" i="1"/>
  <c r="L67" i="1"/>
  <c r="M20" i="1"/>
  <c r="M79" i="1"/>
  <c r="M99" i="1"/>
  <c r="M29" i="1"/>
  <c r="M50" i="1"/>
  <c r="M90" i="1"/>
  <c r="M8" i="1"/>
  <c r="M41" i="1"/>
  <c r="M65" i="1"/>
  <c r="M11" i="1"/>
  <c r="M67" i="1"/>
  <c r="M82" i="1"/>
  <c r="M14" i="1"/>
  <c r="M85" i="1"/>
  <c r="M47" i="1"/>
  <c r="M87" i="1"/>
  <c r="M24" i="1"/>
  <c r="M84" i="1"/>
  <c r="M56" i="1"/>
  <c r="M17" i="1"/>
  <c r="M35" i="1"/>
  <c r="M77" i="1"/>
  <c r="M38" i="1"/>
  <c r="M96" i="1"/>
  <c r="M53" i="1"/>
  <c r="M44" i="1"/>
  <c r="M59" i="1"/>
  <c r="M70" i="1"/>
  <c r="L11" i="1"/>
  <c r="R17" i="1" a="1"/>
  <c r="R17" i="1" s="1"/>
  <c r="S17" i="1" s="1"/>
  <c r="L80" i="1"/>
  <c r="L25" i="1"/>
  <c r="L41" i="1"/>
  <c r="L50" i="1"/>
  <c r="L29" i="1"/>
  <c r="L95" i="1"/>
  <c r="L93" i="1"/>
  <c r="L13" i="1"/>
  <c r="L14" i="1"/>
  <c r="L10" i="1"/>
  <c r="K78" i="1"/>
  <c r="M32" i="1"/>
  <c r="L32" i="1"/>
  <c r="K16" i="1"/>
  <c r="K10" i="1"/>
  <c r="M88" i="1"/>
  <c r="L83" i="1"/>
  <c r="K82" i="1"/>
  <c r="K94" i="1"/>
  <c r="L37" i="1"/>
  <c r="K99" i="1"/>
  <c r="K95" i="1"/>
  <c r="L101" i="1"/>
  <c r="L97" i="1"/>
  <c r="K50" i="1"/>
  <c r="L102" i="1"/>
  <c r="L22" i="1"/>
  <c r="L85" i="1"/>
  <c r="L43" i="1"/>
  <c r="L70" i="1"/>
  <c r="L86" i="1"/>
  <c r="L92" i="1"/>
  <c r="K28" i="1"/>
  <c r="M37" i="1"/>
  <c r="M93" i="1"/>
  <c r="M95" i="1"/>
  <c r="M100" i="1"/>
  <c r="M98" i="1"/>
  <c r="M13" i="1"/>
  <c r="M75" i="1"/>
  <c r="M52" i="1"/>
  <c r="M76" i="1"/>
  <c r="M78" i="1"/>
  <c r="M10" i="1"/>
  <c r="M74" i="1"/>
  <c r="M80" i="1"/>
  <c r="M33" i="1"/>
  <c r="M21" i="1"/>
  <c r="M45" i="1"/>
  <c r="M31" i="1"/>
  <c r="M19" i="1"/>
  <c r="M49" i="1"/>
  <c r="M83" i="1"/>
  <c r="M28" i="1"/>
  <c r="M72" i="1"/>
  <c r="M15" i="1"/>
  <c r="M55" i="1"/>
  <c r="M36" i="1"/>
  <c r="M81" i="1"/>
  <c r="M18" i="1"/>
  <c r="M26" i="1"/>
  <c r="M42" i="1"/>
  <c r="M89" i="1"/>
  <c r="M46" i="1"/>
  <c r="M71" i="1"/>
  <c r="M86" i="1"/>
  <c r="M39" i="1"/>
  <c r="M7" i="1"/>
  <c r="M69" i="1"/>
  <c r="M64" i="1"/>
  <c r="M68" i="1"/>
  <c r="M51" i="1"/>
  <c r="M25" i="1"/>
  <c r="M102" i="1"/>
  <c r="M57" i="1"/>
  <c r="M63" i="1"/>
  <c r="M61" i="1"/>
  <c r="M60" i="1"/>
  <c r="M54" i="1"/>
  <c r="M23" i="1"/>
  <c r="M66" i="1"/>
  <c r="M43" i="1"/>
  <c r="M9" i="1"/>
  <c r="M12" i="1"/>
  <c r="M22" i="1"/>
  <c r="M40" i="1"/>
  <c r="M48" i="1"/>
  <c r="M103" i="1"/>
  <c r="M58" i="1"/>
  <c r="M92" i="1"/>
  <c r="M6" i="1"/>
  <c r="M91" i="1"/>
  <c r="M16" i="1"/>
  <c r="M30" i="1"/>
  <c r="M34" i="1"/>
  <c r="K67" i="1"/>
  <c r="L59" i="1"/>
  <c r="L73" i="1"/>
  <c r="K36" i="1"/>
  <c r="K97" i="1"/>
  <c r="L52" i="1"/>
  <c r="L7" i="1"/>
  <c r="K81" i="1"/>
  <c r="L90" i="1"/>
  <c r="K64" i="1"/>
  <c r="K31" i="1"/>
  <c r="K100" i="1"/>
  <c r="L76" i="1"/>
  <c r="L74" i="1"/>
  <c r="K84" i="1"/>
  <c r="M73" i="1"/>
  <c r="M94" i="1"/>
  <c r="K85" i="1"/>
  <c r="L64" i="1"/>
  <c r="M62" i="1"/>
  <c r="L19" i="1"/>
  <c r="M5" i="1"/>
  <c r="L17" i="1"/>
  <c r="K20" i="1"/>
  <c r="K52" i="1"/>
  <c r="K76" i="1"/>
  <c r="K69" i="1"/>
  <c r="L79" i="1"/>
  <c r="L9" i="1"/>
  <c r="L44" i="1"/>
  <c r="L54" i="1"/>
  <c r="L38" i="1"/>
  <c r="L27" i="1"/>
  <c r="L89" i="1"/>
  <c r="L75" i="1"/>
  <c r="L91" i="1"/>
  <c r="L12" i="1"/>
  <c r="L33" i="1"/>
  <c r="L16" i="1"/>
  <c r="L96" i="1"/>
  <c r="L30" i="1"/>
  <c r="L98" i="1"/>
  <c r="L69" i="1"/>
  <c r="L61" i="1"/>
  <c r="L34" i="1"/>
  <c r="L65" i="1"/>
  <c r="L36" i="1"/>
  <c r="L6" i="1"/>
  <c r="L87" i="1"/>
  <c r="L20" i="1"/>
  <c r="L66" i="1"/>
  <c r="L24" i="1"/>
  <c r="L71" i="1"/>
  <c r="L84" i="1"/>
  <c r="L45" i="1"/>
  <c r="L77" i="1"/>
  <c r="L40" i="1"/>
  <c r="L8" i="1"/>
  <c r="L68" i="1"/>
  <c r="L63" i="1"/>
  <c r="L53" i="1"/>
  <c r="L5" i="1"/>
  <c r="L94" i="1"/>
  <c r="L81" i="1"/>
  <c r="L100" i="1"/>
  <c r="L18" i="1"/>
  <c r="L72" i="1"/>
  <c r="L48" i="1"/>
  <c r="L51" i="1"/>
  <c r="L60" i="1"/>
  <c r="L42" i="1"/>
  <c r="L23" i="1"/>
  <c r="L57" i="1"/>
  <c r="L15" i="1"/>
  <c r="L56" i="1"/>
  <c r="L82" i="1"/>
  <c r="K40" i="1"/>
  <c r="K102" i="1"/>
  <c r="K58" i="1"/>
  <c r="K92" i="1"/>
  <c r="K34" i="1"/>
  <c r="L21" i="1"/>
  <c r="K90" i="1"/>
  <c r="L55" i="1"/>
  <c r="L58" i="1"/>
  <c r="K13" i="1"/>
  <c r="L28" i="1"/>
  <c r="L103" i="1"/>
  <c r="K72" i="1"/>
  <c r="L99" i="1"/>
  <c r="L78" i="1"/>
  <c r="K5" i="1"/>
  <c r="K26" i="1"/>
  <c r="K53" i="1"/>
  <c r="K56" i="1"/>
  <c r="K46" i="1"/>
  <c r="K41" i="1"/>
  <c r="K33" i="1"/>
  <c r="K83" i="1"/>
  <c r="K54" i="1"/>
  <c r="K30" i="1"/>
  <c r="K48" i="1"/>
  <c r="K103" i="1"/>
  <c r="K12" i="1"/>
  <c r="K74" i="1"/>
  <c r="K51" i="1"/>
  <c r="K14" i="1"/>
  <c r="K23" i="1"/>
  <c r="K73" i="1"/>
  <c r="K35" i="1"/>
  <c r="K43" i="1"/>
  <c r="K71" i="1"/>
  <c r="K62" i="1"/>
  <c r="K9" i="1"/>
  <c r="K101" i="1"/>
  <c r="K66" i="1"/>
  <c r="K89" i="1"/>
  <c r="K65" i="1"/>
  <c r="K17" i="1"/>
  <c r="K93" i="1"/>
  <c r="K27" i="1"/>
  <c r="K29" i="1"/>
  <c r="K77" i="1"/>
  <c r="K49" i="1"/>
  <c r="K60" i="1"/>
  <c r="K21" i="1"/>
  <c r="K38" i="1"/>
  <c r="K6" i="1"/>
  <c r="K68" i="1"/>
  <c r="K45" i="1"/>
  <c r="K87" i="1"/>
  <c r="K42" i="1"/>
  <c r="K32" i="1"/>
  <c r="K96" i="1"/>
  <c r="K70" i="1"/>
  <c r="K59" i="1"/>
  <c r="K39" i="1"/>
  <c r="K24" i="1"/>
  <c r="K57" i="1"/>
  <c r="K98" i="1"/>
  <c r="K8" i="1"/>
  <c r="K11" i="1"/>
  <c r="K75" i="1"/>
  <c r="K19" i="1"/>
  <c r="K80" i="1"/>
  <c r="K18" i="1"/>
  <c r="K86" i="1"/>
  <c r="K25" i="1"/>
  <c r="K63" i="1"/>
  <c r="L39" i="1"/>
  <c r="L46" i="1"/>
  <c r="L49" i="1"/>
  <c r="K47" i="1"/>
  <c r="R4" i="1" l="1" a="1"/>
  <c r="R4" i="1" s="1"/>
  <c r="R5" i="1" l="1"/>
  <c r="T5" i="1"/>
  <c r="R7" i="1"/>
  <c r="R6" i="1"/>
  <c r="S4" i="1"/>
  <c r="T7" i="1"/>
  <c r="T6" i="1"/>
  <c r="U7" i="1"/>
  <c r="S6" i="1"/>
  <c r="U4" i="1"/>
  <c r="U6" i="1"/>
  <c r="S5" i="1"/>
  <c r="S7" i="1"/>
  <c r="U5" i="1"/>
  <c r="T4" i="1"/>
  <c r="R18" i="1" l="1" a="1"/>
  <c r="R18" i="1" s="1"/>
  <c r="S18" i="1" s="1"/>
  <c r="S19" i="1" s="1"/>
  <c r="S21" i="1" s="1"/>
  <c r="R19" i="1" l="1"/>
  <c r="R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ilker</author>
  </authors>
  <commentList>
    <comment ref="Q2" authorId="0" shapeId="0" xr:uid="{C2BB1198-17F1-400A-AEC8-2F380BDBF17E}">
      <text>
        <r>
          <rPr>
            <b/>
            <sz val="9"/>
            <color indexed="81"/>
            <rFont val="Tahoma"/>
            <family val="2"/>
            <charset val="162"/>
          </rPr>
          <t>ilker:</t>
        </r>
        <r>
          <rPr>
            <sz val="9"/>
            <color indexed="81"/>
            <rFont val="Tahoma"/>
            <family val="2"/>
            <charset val="162"/>
          </rPr>
          <t xml:space="preserve">
Varyans - Kovaryans matrisi, hisse senetlerinin kombinasyonlarının riskini gösterir. Örneğin THYAO-THYAO kombinasyonuna denk gelen değer, THYAO şirketinin varyansıdır ve tek başına alındığında maruz kalınacak riskin bir ölçütüdür. THYAO-SAHOL kombinansyonuna denk gelen değer de iki hissenin kovaryansıdır ve ikisini taşıdğımızda maruz kalacağımız riski gösterir.
</t>
        </r>
      </text>
    </comment>
    <comment ref="R9" authorId="0" shapeId="0" xr:uid="{4156325B-2257-42E3-B632-FC43FC47FDD4}">
      <text>
        <r>
          <rPr>
            <b/>
            <sz val="9"/>
            <color indexed="81"/>
            <rFont val="Tahoma"/>
            <family val="2"/>
            <charset val="162"/>
          </rPr>
          <t>ilker:</t>
        </r>
        <r>
          <rPr>
            <sz val="9"/>
            <color indexed="81"/>
            <rFont val="Tahoma"/>
            <family val="2"/>
            <charset val="162"/>
          </rPr>
          <t xml:space="preserve">
Öncelikle, toplamı 1 olacak şekilde ağırlıklar yazarız, daha sonrasında da solver(çözücü) kısmında ağırlıkları maksimum sharpe oranına ulaşana kadar bir optimizasyona tabi tutarız.</t>
        </r>
      </text>
    </comment>
    <comment ref="Q21" authorId="0" shapeId="0" xr:uid="{C7875A79-C419-4A80-A6E6-A5DD2E42DB4D}">
      <text>
        <r>
          <rPr>
            <b/>
            <sz val="9"/>
            <color indexed="81"/>
            <rFont val="Tahoma"/>
            <family val="2"/>
            <charset val="162"/>
          </rPr>
          <t>ilker:</t>
        </r>
        <r>
          <rPr>
            <sz val="9"/>
            <color indexed="81"/>
            <rFont val="Tahoma"/>
            <family val="2"/>
            <charset val="162"/>
          </rPr>
          <t xml:space="preserve">
Amaç: Sharpe ölçütünü maksimuma ulaştırmak olacak.</t>
        </r>
      </text>
    </comment>
  </commentList>
</comments>
</file>

<file path=xl/sharedStrings.xml><?xml version="1.0" encoding="utf-8"?>
<sst xmlns="http://schemas.openxmlformats.org/spreadsheetml/2006/main" count="32" uniqueCount="32">
  <si>
    <t>THYAO</t>
  </si>
  <si>
    <t>GETİRİLER</t>
  </si>
  <si>
    <t>Ort.</t>
  </si>
  <si>
    <t>Varyans</t>
  </si>
  <si>
    <t>Std. Sapma</t>
  </si>
  <si>
    <t>ARTIK GETİRİLER</t>
  </si>
  <si>
    <t>FİYATLAR</t>
  </si>
  <si>
    <t>VARYANS &amp; KOVARYANS MATRİSİ</t>
  </si>
  <si>
    <t>Ağırlıklar</t>
  </si>
  <si>
    <t>Toplam</t>
  </si>
  <si>
    <t>Portföy Getirisi</t>
  </si>
  <si>
    <t>Portföy Varyansı</t>
  </si>
  <si>
    <t>Portföy Volatilitesi</t>
  </si>
  <si>
    <t>Risksiz Faiz Oranı</t>
  </si>
  <si>
    <t>Sharpe</t>
  </si>
  <si>
    <t>Günlük</t>
  </si>
  <si>
    <t>Yıllık</t>
  </si>
  <si>
    <t>Solver tarafında kullanılacak kısıtlar</t>
  </si>
  <si>
    <t>Amaç:</t>
  </si>
  <si>
    <t>Sharpe oranını maksimum yapmak</t>
  </si>
  <si>
    <t>Kısıt1</t>
  </si>
  <si>
    <t>Ağırlıklar minimum 0 olacak(Açığa satış yapılmayacak varsayımıyla)</t>
  </si>
  <si>
    <t>Kısıt2</t>
  </si>
  <si>
    <t>Ağırlıklar maksimum 1 olabilir</t>
  </si>
  <si>
    <t>Kısıt3</t>
  </si>
  <si>
    <t>Ağırlık toplamı 1 olacak.</t>
  </si>
  <si>
    <t>EREGL</t>
  </si>
  <si>
    <t>AKBNK</t>
  </si>
  <si>
    <t>SAHOL</t>
  </si>
  <si>
    <t>Markowitz</t>
  </si>
  <si>
    <t>İstatistikler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</si>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</sst>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0.0%"/>
    <numFmt numFmtId="166" formatCode="0.000%"/>
    <numFmt numFmtId="167" formatCode="#,##0.000"/>
  </numFmts>
  <fonts count="7">
    <font>
      <sz val="11"/>
      <color theme="1"/>
      <name val="Gill Sans MT"/>
      <family val="2"/>
      <charset val="162"/>
    </font>
    <font>
      <sz val="11"/>
      <color theme="1"/>
      <name val="Gill Sans MT"/>
      <family val="2"/>
      <charset val="162"/>
    </font>
    <font>
      <sz val="11"/>
      <color theme="0"/>
      <name val="Gill Sans MT"/>
      <family val="2"/>
      <charset val="162"/>
    </font>
    <font>
      <sz val="11"/>
      <name val="Gill Sans MT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6" fillId="5" borderId="0" xfId="0" applyFont="1" applyFill="1"/>
    <xf numFmtId="0" fontId="2" fillId="0" borderId="0" xfId="0" applyFont="1"/>
    <xf numFmtId="9" fontId="0" fillId="0" borderId="0" xfId="0" applyNumberFormat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2" xfId="1" applyNumberFormat="1" applyFont="1" applyBorder="1"/>
    <xf numFmtId="4" fontId="0" fillId="0" borderId="1" xfId="0" applyNumberFormat="1" applyBorder="1"/>
    <xf numFmtId="164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166" fontId="0" fillId="0" borderId="1" xfId="1" applyNumberFormat="1" applyFont="1" applyBorder="1"/>
    <xf numFmtId="0" fontId="3" fillId="3" borderId="1" xfId="0" applyFont="1" applyFill="1" applyBorder="1" applyAlignment="1">
      <alignment horizontal="left"/>
    </xf>
    <xf numFmtId="10" fontId="0" fillId="0" borderId="1" xfId="1" applyNumberFormat="1" applyFont="1" applyBorder="1"/>
    <xf numFmtId="9" fontId="0" fillId="0" borderId="1" xfId="0" applyNumberFormat="1" applyBorder="1"/>
    <xf numFmtId="167" fontId="0" fillId="0" borderId="1" xfId="0" applyNumberFormat="1" applyBorder="1"/>
    <xf numFmtId="0" fontId="2" fillId="2" borderId="1" xfId="0" applyFont="1" applyFill="1" applyBorder="1"/>
    <xf numFmtId="165" fontId="0" fillId="0" borderId="0" xfId="1" applyNumberFormat="1" applyFont="1"/>
    <xf numFmtId="0" fontId="6" fillId="5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Yüzde" xfId="1" builtinId="5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DC74-D32E-4A60-AFBD-9C57FFB4259F}">
  <sheetPr codeName="Sayfa1"/>
  <dimension ref="A1:X108"/>
  <sheetViews>
    <sheetView showGridLines="0" tabSelected="1" zoomScaleNormal="100" workbookViewId="0">
      <selection activeCell="F11" sqref="F11"/>
    </sheetView>
  </sheetViews>
  <sheetFormatPr defaultRowHeight="17.25"/>
  <cols>
    <col min="1" max="1" width="9.625" bestFit="1" customWidth="1"/>
    <col min="10" max="10" width="1" customWidth="1"/>
    <col min="15" max="15" width="2.25" customWidth="1"/>
    <col min="16" max="16" width="2.125" customWidth="1"/>
    <col min="17" max="17" width="14.875" bestFit="1" customWidth="1"/>
    <col min="23" max="23" width="6.625" bestFit="1" customWidth="1"/>
    <col min="24" max="24" width="61.5" bestFit="1" customWidth="1"/>
  </cols>
  <sheetData>
    <row r="1" spans="1:24">
      <c r="B1" s="26" t="s">
        <v>6</v>
      </c>
      <c r="C1" s="26"/>
      <c r="D1" s="26"/>
      <c r="E1" s="26"/>
    </row>
    <row r="2" spans="1:24">
      <c r="A2" s="1" t="s">
        <v>31</v>
      </c>
      <c r="B2" s="1" t="s">
        <v>0</v>
      </c>
      <c r="C2" s="1" t="s">
        <v>27</v>
      </c>
      <c r="D2" s="1" t="s">
        <v>28</v>
      </c>
      <c r="E2" s="1" t="s">
        <v>26</v>
      </c>
      <c r="Q2" s="25" t="s">
        <v>7</v>
      </c>
      <c r="R2" s="25"/>
      <c r="S2" s="25"/>
      <c r="T2" s="25"/>
      <c r="U2" s="25"/>
    </row>
    <row r="3" spans="1:24">
      <c r="A3" s="13">
        <v>45527</v>
      </c>
      <c r="B3" s="12">
        <v>295</v>
      </c>
      <c r="C3" s="12">
        <v>58.1</v>
      </c>
      <c r="D3" s="12">
        <v>87.3</v>
      </c>
      <c r="E3" s="12">
        <v>24.12</v>
      </c>
      <c r="F3" s="25" t="s">
        <v>1</v>
      </c>
      <c r="G3" s="25"/>
      <c r="H3" s="25"/>
      <c r="I3" s="25"/>
      <c r="K3" s="25" t="s">
        <v>5</v>
      </c>
      <c r="L3" s="25"/>
      <c r="M3" s="25"/>
      <c r="N3" s="25"/>
      <c r="R3" s="14" t="str">
        <f t="shared" ref="R3:U3" si="0">B2</f>
        <v>THYAO</v>
      </c>
      <c r="S3" s="14" t="str">
        <f t="shared" si="0"/>
        <v>AKBNK</v>
      </c>
      <c r="T3" s="14" t="str">
        <f t="shared" si="0"/>
        <v>SAHOL</v>
      </c>
      <c r="U3" s="14" t="str">
        <f t="shared" si="0"/>
        <v>EREGL</v>
      </c>
    </row>
    <row r="4" spans="1:24">
      <c r="A4" s="13">
        <v>45530</v>
      </c>
      <c r="B4" s="12">
        <v>288.75</v>
      </c>
      <c r="C4" s="12">
        <v>58.5</v>
      </c>
      <c r="D4" s="12">
        <v>87.95</v>
      </c>
      <c r="E4" s="12">
        <v>23.4</v>
      </c>
      <c r="F4" s="11">
        <f t="shared" ref="F4:F35" si="1">+B4/B3-1</f>
        <v>-2.1186440677966156E-2</v>
      </c>
      <c r="G4" s="9">
        <f t="shared" ref="G4:G35" si="2">+C4/C3-1</f>
        <v>6.8846815834766595E-3</v>
      </c>
      <c r="H4" s="9">
        <f t="shared" ref="H4:H35" si="3">+D4/D3-1</f>
        <v>7.4455899198166975E-3</v>
      </c>
      <c r="I4" s="9">
        <f t="shared" ref="I4:I35" si="4">+E4/E3-1</f>
        <v>-2.9850746268656803E-2</v>
      </c>
      <c r="K4" s="10">
        <f t="shared" ref="K4:K35" si="5">+F4-F$106</f>
        <v>-2.138336987634409E-2</v>
      </c>
      <c r="L4" s="10">
        <f t="shared" ref="L4:L35" si="6">+G4-G$106</f>
        <v>5.6389446784974057E-3</v>
      </c>
      <c r="M4" s="10">
        <f t="shared" ref="M4:M35" si="7">+H4-H$106</f>
        <v>6.2361660396399975E-3</v>
      </c>
      <c r="N4" s="10">
        <f t="shared" ref="N4:N35" si="8">+I4-I$106</f>
        <v>-2.93659089452818E-2</v>
      </c>
      <c r="Q4" s="16" t="str">
        <f t="array" ref="Q4:Q7">+TRANSPOSE(B2:E2)</f>
        <v>THYAO</v>
      </c>
      <c r="R4" s="15">
        <f t="array" ref="R4:U7">MMULT(TRANSPOSE(K4:N103),K4:N103)/(COUNTA(K4:K103)-1)</f>
        <v>2.9725382892885008E-4</v>
      </c>
      <c r="S4" s="15">
        <v>2.5035081467597689E-4</v>
      </c>
      <c r="T4" s="15">
        <v>2.2197338259127689E-4</v>
      </c>
      <c r="U4" s="15">
        <v>1.3439648878787184E-4</v>
      </c>
    </row>
    <row r="5" spans="1:24">
      <c r="A5" s="13">
        <v>45531</v>
      </c>
      <c r="B5" s="12">
        <v>297.75</v>
      </c>
      <c r="C5" s="12">
        <v>59.1</v>
      </c>
      <c r="D5" s="12">
        <v>87.65</v>
      </c>
      <c r="E5" s="12">
        <v>23.7</v>
      </c>
      <c r="F5" s="11">
        <f t="shared" si="1"/>
        <v>3.1168831168831179E-2</v>
      </c>
      <c r="G5" s="9">
        <f t="shared" si="2"/>
        <v>1.025641025641022E-2</v>
      </c>
      <c r="H5" s="9">
        <f t="shared" si="3"/>
        <v>-3.4110289937464566E-3</v>
      </c>
      <c r="I5" s="9">
        <f t="shared" si="4"/>
        <v>1.2820512820512775E-2</v>
      </c>
      <c r="K5" s="10">
        <f t="shared" si="5"/>
        <v>3.0971901970453245E-2</v>
      </c>
      <c r="L5" s="10">
        <f t="shared" si="6"/>
        <v>9.0106733514309662E-3</v>
      </c>
      <c r="M5" s="10">
        <f t="shared" si="7"/>
        <v>-4.6204528739231567E-3</v>
      </c>
      <c r="N5" s="10">
        <f t="shared" si="8"/>
        <v>1.3305350143887777E-2</v>
      </c>
      <c r="Q5" s="16" t="str">
        <v>AKBNK</v>
      </c>
      <c r="R5" s="15">
        <v>2.5035081467597689E-4</v>
      </c>
      <c r="S5" s="15">
        <v>7.8832836266176794E-4</v>
      </c>
      <c r="T5" s="15">
        <v>5.8888764340561011E-4</v>
      </c>
      <c r="U5" s="15">
        <v>2.4584487287370219E-4</v>
      </c>
    </row>
    <row r="6" spans="1:24">
      <c r="A6" s="13">
        <v>45532</v>
      </c>
      <c r="B6" s="12">
        <v>302.25</v>
      </c>
      <c r="C6" s="12">
        <v>58.7</v>
      </c>
      <c r="D6" s="12">
        <v>85.95</v>
      </c>
      <c r="E6" s="12">
        <v>23.78</v>
      </c>
      <c r="F6" s="11">
        <f t="shared" si="1"/>
        <v>1.5113350125944613E-2</v>
      </c>
      <c r="G6" s="9">
        <f t="shared" si="2"/>
        <v>-6.7681895093062439E-3</v>
      </c>
      <c r="H6" s="9">
        <f t="shared" si="3"/>
        <v>-1.939532230462071E-2</v>
      </c>
      <c r="I6" s="9">
        <f t="shared" si="4"/>
        <v>3.3755274261604296E-3</v>
      </c>
      <c r="K6" s="10">
        <f t="shared" si="5"/>
        <v>1.4916420927566678E-2</v>
      </c>
      <c r="L6" s="10">
        <f t="shared" si="6"/>
        <v>-8.0139264142854976E-3</v>
      </c>
      <c r="M6" s="10">
        <f t="shared" si="7"/>
        <v>-2.060474618479741E-2</v>
      </c>
      <c r="N6" s="10">
        <f t="shared" si="8"/>
        <v>3.8603647495354309E-3</v>
      </c>
      <c r="Q6" s="16" t="str">
        <v>SAHOL</v>
      </c>
      <c r="R6" s="15">
        <v>2.2197338259127689E-4</v>
      </c>
      <c r="S6" s="15">
        <v>5.8888764340561011E-4</v>
      </c>
      <c r="T6" s="15">
        <v>6.6154154645252676E-4</v>
      </c>
      <c r="U6" s="15">
        <v>2.0102871844247331E-4</v>
      </c>
      <c r="W6" s="22" t="s">
        <v>17</v>
      </c>
      <c r="X6" s="22"/>
    </row>
    <row r="7" spans="1:24">
      <c r="A7" s="13">
        <v>45533</v>
      </c>
      <c r="B7" s="12">
        <v>300.5</v>
      </c>
      <c r="C7" s="12">
        <v>58.3</v>
      </c>
      <c r="D7" s="12">
        <v>88</v>
      </c>
      <c r="E7" s="12">
        <v>24.17</v>
      </c>
      <c r="F7" s="11">
        <f t="shared" si="1"/>
        <v>-5.789909015715522E-3</v>
      </c>
      <c r="G7" s="9">
        <f t="shared" si="2"/>
        <v>-6.8143100511074417E-3</v>
      </c>
      <c r="H7" s="9">
        <f t="shared" si="3"/>
        <v>2.3851076207097144E-2</v>
      </c>
      <c r="I7" s="9">
        <f t="shared" si="4"/>
        <v>1.6400336417157213E-2</v>
      </c>
      <c r="K7" s="10">
        <f t="shared" si="5"/>
        <v>-5.9868382140934569E-3</v>
      </c>
      <c r="L7" s="10">
        <f t="shared" si="6"/>
        <v>-8.0600469560866955E-3</v>
      </c>
      <c r="M7" s="10">
        <f t="shared" si="7"/>
        <v>2.2641652326920444E-2</v>
      </c>
      <c r="N7" s="10">
        <f t="shared" si="8"/>
        <v>1.6885173740532215E-2</v>
      </c>
      <c r="Q7" s="16" t="str">
        <v>EREGL</v>
      </c>
      <c r="R7" s="15">
        <v>1.3439648878787184E-4</v>
      </c>
      <c r="S7" s="15">
        <v>2.4584487287370219E-4</v>
      </c>
      <c r="T7" s="15">
        <v>2.0102871844247331E-4</v>
      </c>
      <c r="U7" s="15">
        <v>2.8179581730666104E-4</v>
      </c>
      <c r="W7" s="6"/>
      <c r="X7" s="6"/>
    </row>
    <row r="8" spans="1:24">
      <c r="A8" s="13">
        <v>45537</v>
      </c>
      <c r="B8" s="12">
        <v>308.5</v>
      </c>
      <c r="C8" s="12">
        <v>61.45</v>
      </c>
      <c r="D8" s="12">
        <v>92.2</v>
      </c>
      <c r="E8" s="12">
        <v>24.65</v>
      </c>
      <c r="F8" s="11">
        <f t="shared" si="1"/>
        <v>2.6622296173044901E-2</v>
      </c>
      <c r="G8" s="9">
        <f t="shared" si="2"/>
        <v>5.4030874785591765E-2</v>
      </c>
      <c r="H8" s="9">
        <f t="shared" si="3"/>
        <v>4.772727272727284E-2</v>
      </c>
      <c r="I8" s="9">
        <f t="shared" si="4"/>
        <v>1.9859329747620835E-2</v>
      </c>
      <c r="K8" s="10">
        <f t="shared" si="5"/>
        <v>2.6425366974666967E-2</v>
      </c>
      <c r="L8" s="10">
        <f t="shared" si="6"/>
        <v>5.2785137880612509E-2</v>
      </c>
      <c r="M8" s="10">
        <f t="shared" si="7"/>
        <v>4.6517848847096144E-2</v>
      </c>
      <c r="N8" s="10">
        <f t="shared" si="8"/>
        <v>2.0344167070995837E-2</v>
      </c>
      <c r="W8" s="6" t="s">
        <v>18</v>
      </c>
      <c r="X8" s="6" t="s">
        <v>19</v>
      </c>
    </row>
    <row r="9" spans="1:24">
      <c r="A9" s="13">
        <v>45538</v>
      </c>
      <c r="B9" s="12">
        <v>302.75</v>
      </c>
      <c r="C9" s="12">
        <v>60.95</v>
      </c>
      <c r="D9" s="12">
        <v>93</v>
      </c>
      <c r="E9" s="12">
        <v>24.23</v>
      </c>
      <c r="F9" s="11">
        <f t="shared" si="1"/>
        <v>-1.8638573743922193E-2</v>
      </c>
      <c r="G9" s="9">
        <f t="shared" si="2"/>
        <v>-8.1366965012205084E-3</v>
      </c>
      <c r="H9" s="9">
        <f t="shared" si="3"/>
        <v>8.6767895878525625E-3</v>
      </c>
      <c r="I9" s="9">
        <f t="shared" si="4"/>
        <v>-1.7038539553752452E-2</v>
      </c>
      <c r="K9" s="10">
        <f t="shared" si="5"/>
        <v>-1.8835502942300127E-2</v>
      </c>
      <c r="L9" s="10">
        <f t="shared" si="6"/>
        <v>-9.3824334061997621E-3</v>
      </c>
      <c r="M9" s="10">
        <f t="shared" si="7"/>
        <v>7.4673657076758625E-3</v>
      </c>
      <c r="N9" s="10">
        <f t="shared" si="8"/>
        <v>-1.655370223037745E-2</v>
      </c>
      <c r="R9" s="1" t="s">
        <v>8</v>
      </c>
      <c r="S9" s="7"/>
      <c r="T9" s="7"/>
      <c r="U9" s="7"/>
      <c r="W9" s="6" t="s">
        <v>20</v>
      </c>
      <c r="X9" s="6" t="s">
        <v>21</v>
      </c>
    </row>
    <row r="10" spans="1:24">
      <c r="A10" s="13">
        <v>45539</v>
      </c>
      <c r="B10" s="12">
        <v>301</v>
      </c>
      <c r="C10" s="12">
        <v>61.1</v>
      </c>
      <c r="D10" s="12">
        <v>94.25</v>
      </c>
      <c r="E10" s="12">
        <v>23.83</v>
      </c>
      <c r="F10" s="11">
        <f t="shared" si="1"/>
        <v>-5.7803468208093012E-3</v>
      </c>
      <c r="G10" s="9">
        <f t="shared" si="2"/>
        <v>2.4610336341264194E-3</v>
      </c>
      <c r="H10" s="9">
        <f t="shared" si="3"/>
        <v>1.3440860215053752E-2</v>
      </c>
      <c r="I10" s="9">
        <f t="shared" si="4"/>
        <v>-1.6508460586050488E-2</v>
      </c>
      <c r="K10" s="10">
        <f t="shared" si="5"/>
        <v>-5.9772760191872361E-3</v>
      </c>
      <c r="L10" s="10">
        <f t="shared" si="6"/>
        <v>1.2152967291471661E-3</v>
      </c>
      <c r="M10" s="10">
        <f t="shared" si="7"/>
        <v>1.2231436334877051E-2</v>
      </c>
      <c r="N10" s="10">
        <f t="shared" si="8"/>
        <v>-1.6023623262675486E-2</v>
      </c>
      <c r="Q10" s="2" t="str">
        <f t="shared" ref="Q10:Q13" si="9">+Q4</f>
        <v>THYAO</v>
      </c>
      <c r="R10" s="10">
        <v>0</v>
      </c>
      <c r="S10" s="8"/>
      <c r="W10" s="6" t="s">
        <v>22</v>
      </c>
      <c r="X10" s="6" t="s">
        <v>23</v>
      </c>
    </row>
    <row r="11" spans="1:24">
      <c r="A11" s="13">
        <v>45540</v>
      </c>
      <c r="B11" s="12">
        <v>296.75</v>
      </c>
      <c r="C11" s="12">
        <v>60.6</v>
      </c>
      <c r="D11" s="12">
        <v>93.6</v>
      </c>
      <c r="E11" s="12">
        <v>24.02</v>
      </c>
      <c r="F11" s="11">
        <f t="shared" si="1"/>
        <v>-1.4119601328903664E-2</v>
      </c>
      <c r="G11" s="9">
        <f t="shared" si="2"/>
        <v>-8.1833060556464332E-3</v>
      </c>
      <c r="H11" s="9">
        <f t="shared" si="3"/>
        <v>-6.8965517241379448E-3</v>
      </c>
      <c r="I11" s="9">
        <f t="shared" si="4"/>
        <v>7.9731430969367523E-3</v>
      </c>
      <c r="K11" s="10">
        <f t="shared" si="5"/>
        <v>-1.43165305272816E-2</v>
      </c>
      <c r="L11" s="10">
        <f t="shared" si="6"/>
        <v>-9.429042960625687E-3</v>
      </c>
      <c r="M11" s="10">
        <f t="shared" si="7"/>
        <v>-8.1059756043146448E-3</v>
      </c>
      <c r="N11" s="10">
        <f t="shared" si="8"/>
        <v>8.4579804203117545E-3</v>
      </c>
      <c r="Q11" s="2" t="str">
        <f t="shared" si="9"/>
        <v>AKBNK</v>
      </c>
      <c r="R11" s="10">
        <v>0.84021830144844223</v>
      </c>
      <c r="S11" s="8"/>
      <c r="W11" s="6" t="s">
        <v>24</v>
      </c>
      <c r="X11" s="6" t="s">
        <v>25</v>
      </c>
    </row>
    <row r="12" spans="1:24">
      <c r="A12" s="13">
        <v>45541</v>
      </c>
      <c r="B12" s="12">
        <v>293.25</v>
      </c>
      <c r="C12" s="12">
        <v>58.95</v>
      </c>
      <c r="D12" s="12">
        <v>92.6</v>
      </c>
      <c r="E12" s="12">
        <v>23.5</v>
      </c>
      <c r="F12" s="11">
        <f t="shared" si="1"/>
        <v>-1.1794439764111209E-2</v>
      </c>
      <c r="G12" s="9">
        <f t="shared" si="2"/>
        <v>-2.7227722772277252E-2</v>
      </c>
      <c r="H12" s="9">
        <f t="shared" si="3"/>
        <v>-1.0683760683760646E-2</v>
      </c>
      <c r="I12" s="9">
        <f t="shared" si="4"/>
        <v>-2.1648626144879279E-2</v>
      </c>
      <c r="K12" s="10">
        <f t="shared" si="5"/>
        <v>-1.1991368962489144E-2</v>
      </c>
      <c r="L12" s="10">
        <f t="shared" si="6"/>
        <v>-2.8473459677256504E-2</v>
      </c>
      <c r="M12" s="10">
        <f t="shared" si="7"/>
        <v>-1.1893184563937346E-2</v>
      </c>
      <c r="N12" s="10">
        <f t="shared" si="8"/>
        <v>-2.1163788821504277E-2</v>
      </c>
      <c r="Q12" s="2" t="str">
        <f t="shared" si="9"/>
        <v>SAHOL</v>
      </c>
      <c r="R12" s="10">
        <v>0.15978169855155772</v>
      </c>
      <c r="S12" s="8"/>
    </row>
    <row r="13" spans="1:24">
      <c r="A13" s="13">
        <v>45544</v>
      </c>
      <c r="B13" s="12">
        <v>289</v>
      </c>
      <c r="C13" s="12">
        <v>58.05</v>
      </c>
      <c r="D13" s="12">
        <v>93</v>
      </c>
      <c r="E13" s="12">
        <v>23.36</v>
      </c>
      <c r="F13" s="11">
        <f t="shared" si="1"/>
        <v>-1.4492753623188359E-2</v>
      </c>
      <c r="G13" s="9">
        <f t="shared" si="2"/>
        <v>-1.526717557251922E-2</v>
      </c>
      <c r="H13" s="9">
        <f t="shared" si="3"/>
        <v>4.3196544276458138E-3</v>
      </c>
      <c r="I13" s="9">
        <f t="shared" si="4"/>
        <v>-5.9574468085106247E-3</v>
      </c>
      <c r="K13" s="10">
        <f t="shared" si="5"/>
        <v>-1.4689682821566295E-2</v>
      </c>
      <c r="L13" s="10">
        <f t="shared" si="6"/>
        <v>-1.6512912477498472E-2</v>
      </c>
      <c r="M13" s="10">
        <f t="shared" si="7"/>
        <v>3.1102305474691137E-3</v>
      </c>
      <c r="N13" s="10">
        <f t="shared" si="8"/>
        <v>-5.4726094851356233E-3</v>
      </c>
      <c r="Q13" s="2" t="str">
        <f t="shared" si="9"/>
        <v>EREGL</v>
      </c>
      <c r="R13" s="10">
        <v>0</v>
      </c>
      <c r="S13" s="8"/>
    </row>
    <row r="14" spans="1:24">
      <c r="A14" s="13">
        <v>45545</v>
      </c>
      <c r="B14" s="12">
        <v>284</v>
      </c>
      <c r="C14" s="12">
        <v>56.45</v>
      </c>
      <c r="D14" s="12">
        <v>93.3</v>
      </c>
      <c r="E14" s="12">
        <v>23.26</v>
      </c>
      <c r="F14" s="11">
        <f t="shared" si="1"/>
        <v>-1.730103806228378E-2</v>
      </c>
      <c r="G14" s="9">
        <f t="shared" si="2"/>
        <v>-2.7562446167097243E-2</v>
      </c>
      <c r="H14" s="9">
        <f t="shared" si="3"/>
        <v>3.225806451612856E-3</v>
      </c>
      <c r="I14" s="9">
        <f t="shared" si="4"/>
        <v>-4.2808219178080975E-3</v>
      </c>
      <c r="K14" s="10">
        <f t="shared" si="5"/>
        <v>-1.7497967260661714E-2</v>
      </c>
      <c r="L14" s="10">
        <f t="shared" si="6"/>
        <v>-2.8808183072076495E-2</v>
      </c>
      <c r="M14" s="10">
        <f t="shared" si="7"/>
        <v>2.0163825714361559E-3</v>
      </c>
      <c r="N14" s="10">
        <f t="shared" si="8"/>
        <v>-3.7959845944330961E-3</v>
      </c>
      <c r="Q14" s="3" t="s">
        <v>9</v>
      </c>
      <c r="R14" s="4">
        <f>+SUM(R10:R13)</f>
        <v>1</v>
      </c>
      <c r="S14" s="8"/>
      <c r="T14" s="8"/>
      <c r="U14" s="8"/>
    </row>
    <row r="15" spans="1:24">
      <c r="A15" s="13">
        <v>45546</v>
      </c>
      <c r="B15" s="12">
        <v>280</v>
      </c>
      <c r="C15" s="12">
        <v>55.3</v>
      </c>
      <c r="D15" s="12">
        <v>88.6</v>
      </c>
      <c r="E15" s="12">
        <v>23.7</v>
      </c>
      <c r="F15" s="11">
        <f t="shared" si="1"/>
        <v>-1.4084507042253502E-2</v>
      </c>
      <c r="G15" s="9">
        <f t="shared" si="2"/>
        <v>-2.037201062887517E-2</v>
      </c>
      <c r="H15" s="9">
        <f t="shared" si="3"/>
        <v>-5.0375133976420128E-2</v>
      </c>
      <c r="I15" s="9">
        <f t="shared" si="4"/>
        <v>1.8916595012897552E-2</v>
      </c>
      <c r="K15" s="10">
        <f t="shared" si="5"/>
        <v>-1.4281436240631438E-2</v>
      </c>
      <c r="L15" s="10">
        <f t="shared" si="6"/>
        <v>-2.1617747533854422E-2</v>
      </c>
      <c r="M15" s="10">
        <f t="shared" si="7"/>
        <v>-5.1584557856596824E-2</v>
      </c>
      <c r="N15" s="10">
        <f t="shared" si="8"/>
        <v>1.9401432336272555E-2</v>
      </c>
      <c r="R15" s="24" t="s">
        <v>29</v>
      </c>
      <c r="S15" s="24"/>
    </row>
    <row r="16" spans="1:24">
      <c r="A16" s="13">
        <v>45547</v>
      </c>
      <c r="B16" s="12">
        <v>286.25</v>
      </c>
      <c r="C16" s="12">
        <v>56.8</v>
      </c>
      <c r="D16" s="12">
        <v>90.6</v>
      </c>
      <c r="E16" s="12">
        <v>23.4</v>
      </c>
      <c r="F16" s="11">
        <f t="shared" si="1"/>
        <v>2.2321428571428603E-2</v>
      </c>
      <c r="G16" s="9">
        <f t="shared" si="2"/>
        <v>2.7124773960216952E-2</v>
      </c>
      <c r="H16" s="9">
        <f t="shared" si="3"/>
        <v>2.257336343115135E-2</v>
      </c>
      <c r="I16" s="9">
        <f t="shared" si="4"/>
        <v>-1.2658227848101333E-2</v>
      </c>
      <c r="K16" s="10">
        <f t="shared" si="5"/>
        <v>2.2124499373050669E-2</v>
      </c>
      <c r="L16" s="10">
        <f t="shared" si="6"/>
        <v>2.58790370552377E-2</v>
      </c>
      <c r="M16" s="10">
        <f t="shared" si="7"/>
        <v>2.136393955097465E-2</v>
      </c>
      <c r="N16" s="10">
        <f t="shared" si="8"/>
        <v>-1.2173390524726331E-2</v>
      </c>
      <c r="R16" s="1" t="s">
        <v>15</v>
      </c>
      <c r="S16" s="1" t="s">
        <v>16</v>
      </c>
    </row>
    <row r="17" spans="1:20">
      <c r="A17" s="13">
        <v>45548</v>
      </c>
      <c r="B17" s="12">
        <v>292.25</v>
      </c>
      <c r="C17" s="12">
        <v>56.6</v>
      </c>
      <c r="D17" s="12">
        <v>91.1</v>
      </c>
      <c r="E17" s="12">
        <v>23.72</v>
      </c>
      <c r="F17" s="11">
        <f t="shared" si="1"/>
        <v>2.0960698689956425E-2</v>
      </c>
      <c r="G17" s="9">
        <f t="shared" si="2"/>
        <v>-3.5211267605632646E-3</v>
      </c>
      <c r="H17" s="9">
        <f t="shared" si="3"/>
        <v>5.5187637969094094E-3</v>
      </c>
      <c r="I17" s="9">
        <f t="shared" si="4"/>
        <v>1.3675213675213627E-2</v>
      </c>
      <c r="K17" s="10">
        <f t="shared" si="5"/>
        <v>2.0763769491578491E-2</v>
      </c>
      <c r="L17" s="10">
        <f t="shared" si="6"/>
        <v>-4.7668636655425183E-3</v>
      </c>
      <c r="M17" s="10">
        <f t="shared" si="7"/>
        <v>4.3093399167327094E-3</v>
      </c>
      <c r="N17" s="10">
        <f t="shared" si="8"/>
        <v>1.4160050998588629E-2</v>
      </c>
      <c r="Q17" s="5" t="s">
        <v>10</v>
      </c>
      <c r="R17" s="17">
        <f t="array" ref="R17">SUMPRODUCT(R10:R13,TRANSPOSE(F106:I106))</f>
        <v>1.2399347481967563E-3</v>
      </c>
      <c r="S17" s="9">
        <f>+R17*252</f>
        <v>0.31246355654558261</v>
      </c>
    </row>
    <row r="18" spans="1:20">
      <c r="A18" s="13">
        <v>45551</v>
      </c>
      <c r="B18" s="12">
        <v>286.25</v>
      </c>
      <c r="C18" s="12">
        <v>56.2</v>
      </c>
      <c r="D18" s="12">
        <v>91</v>
      </c>
      <c r="E18" s="12">
        <v>23.81</v>
      </c>
      <c r="F18" s="11">
        <f t="shared" si="1"/>
        <v>-2.0530367835757013E-2</v>
      </c>
      <c r="G18" s="9">
        <f t="shared" si="2"/>
        <v>-7.0671378091872183E-3</v>
      </c>
      <c r="H18" s="9">
        <f t="shared" si="3"/>
        <v>-1.097694840834218E-3</v>
      </c>
      <c r="I18" s="9">
        <f t="shared" si="4"/>
        <v>3.7942664418213479E-3</v>
      </c>
      <c r="K18" s="10">
        <f t="shared" si="5"/>
        <v>-2.0727297034134947E-2</v>
      </c>
      <c r="L18" s="10">
        <f t="shared" si="6"/>
        <v>-8.3128747141664721E-3</v>
      </c>
      <c r="M18" s="10">
        <f t="shared" si="7"/>
        <v>-2.307118721010918E-3</v>
      </c>
      <c r="N18" s="10">
        <f t="shared" si="8"/>
        <v>4.2791037651963492E-3</v>
      </c>
      <c r="Q18" s="5" t="s">
        <v>11</v>
      </c>
      <c r="R18" s="17">
        <f t="array" ref="R18">MMULT(MMULT(TRANSPOSE(R10:R13),R4:U7),R10:R13)</f>
        <v>7.3154103662529952E-4</v>
      </c>
      <c r="S18" s="9">
        <f>+R18*252</f>
        <v>0.18434834122957547</v>
      </c>
    </row>
    <row r="19" spans="1:20">
      <c r="A19" s="13">
        <v>45552</v>
      </c>
      <c r="B19" s="12">
        <v>290.5</v>
      </c>
      <c r="C19" s="12">
        <v>57.85</v>
      </c>
      <c r="D19" s="12">
        <v>93.6</v>
      </c>
      <c r="E19" s="12">
        <v>24.15</v>
      </c>
      <c r="F19" s="11">
        <f t="shared" si="1"/>
        <v>1.4847161572052459E-2</v>
      </c>
      <c r="G19" s="9">
        <f t="shared" si="2"/>
        <v>2.9359430604982251E-2</v>
      </c>
      <c r="H19" s="9">
        <f t="shared" si="3"/>
        <v>2.857142857142847E-2</v>
      </c>
      <c r="I19" s="9">
        <f t="shared" si="4"/>
        <v>1.4279714405711852E-2</v>
      </c>
      <c r="K19" s="10">
        <f t="shared" si="5"/>
        <v>1.4650232373674523E-2</v>
      </c>
      <c r="L19" s="10">
        <f t="shared" si="6"/>
        <v>2.8113693700002999E-2</v>
      </c>
      <c r="M19" s="10">
        <f t="shared" si="7"/>
        <v>2.736200469125177E-2</v>
      </c>
      <c r="N19" s="10">
        <f t="shared" si="8"/>
        <v>1.4764551729086854E-2</v>
      </c>
      <c r="Q19" s="5" t="s">
        <v>12</v>
      </c>
      <c r="R19" s="9">
        <f>+SQRT(R18)</f>
        <v>2.7047015299757188E-2</v>
      </c>
      <c r="S19" s="9">
        <f>+SQRT(S18)</f>
        <v>0.42935805713829972</v>
      </c>
    </row>
    <row r="20" spans="1:20">
      <c r="A20" s="13">
        <v>45553</v>
      </c>
      <c r="B20" s="12">
        <v>291.5</v>
      </c>
      <c r="C20" s="12">
        <v>58.55</v>
      </c>
      <c r="D20" s="12">
        <v>96.2</v>
      </c>
      <c r="E20" s="12">
        <v>24.12</v>
      </c>
      <c r="F20" s="11">
        <f t="shared" si="1"/>
        <v>3.4423407917383297E-3</v>
      </c>
      <c r="G20" s="9">
        <f t="shared" si="2"/>
        <v>1.2100259291270454E-2</v>
      </c>
      <c r="H20" s="9">
        <f t="shared" si="3"/>
        <v>2.7777777777777901E-2</v>
      </c>
      <c r="I20" s="9">
        <f t="shared" si="4"/>
        <v>-1.242236024844634E-3</v>
      </c>
      <c r="K20" s="10">
        <f t="shared" si="5"/>
        <v>3.2454115933603944E-3</v>
      </c>
      <c r="L20" s="10">
        <f t="shared" si="6"/>
        <v>1.0854522386291201E-2</v>
      </c>
      <c r="M20" s="10">
        <f t="shared" si="7"/>
        <v>2.6568353897601201E-2</v>
      </c>
      <c r="N20" s="10">
        <f t="shared" si="8"/>
        <v>-7.5739870146963265E-4</v>
      </c>
      <c r="Q20" s="5" t="s">
        <v>13</v>
      </c>
      <c r="R20" s="18">
        <v>0</v>
      </c>
      <c r="S20" s="18">
        <v>0</v>
      </c>
    </row>
    <row r="21" spans="1:20">
      <c r="A21" s="13">
        <v>45554</v>
      </c>
      <c r="B21" s="12">
        <v>301</v>
      </c>
      <c r="C21" s="12">
        <v>61.35</v>
      </c>
      <c r="D21" s="12">
        <v>99.4</v>
      </c>
      <c r="E21" s="12">
        <v>24.71</v>
      </c>
      <c r="F21" s="11">
        <f t="shared" si="1"/>
        <v>3.2590051457975999E-2</v>
      </c>
      <c r="G21" s="9">
        <f t="shared" si="2"/>
        <v>4.7822374039282689E-2</v>
      </c>
      <c r="H21" s="9">
        <f t="shared" si="3"/>
        <v>3.3264033264033266E-2</v>
      </c>
      <c r="I21" s="9">
        <f t="shared" si="4"/>
        <v>2.4461028192371392E-2</v>
      </c>
      <c r="K21" s="10">
        <f t="shared" si="5"/>
        <v>3.2393122259598062E-2</v>
      </c>
      <c r="L21" s="10">
        <f t="shared" si="6"/>
        <v>4.6576637134303434E-2</v>
      </c>
      <c r="M21" s="10">
        <f t="shared" si="7"/>
        <v>3.2054609383856569E-2</v>
      </c>
      <c r="N21" s="10">
        <f t="shared" si="8"/>
        <v>2.4945865515746395E-2</v>
      </c>
      <c r="Q21" s="5" t="s">
        <v>14</v>
      </c>
      <c r="R21" s="19">
        <f>+(R17-R20)/R19</f>
        <v>4.5843681251139294E-2</v>
      </c>
      <c r="S21" s="19">
        <f>+(S17-S20)/S19</f>
        <v>0.72774587864537399</v>
      </c>
    </row>
    <row r="22" spans="1:20">
      <c r="A22" s="13">
        <v>45555</v>
      </c>
      <c r="B22" s="12">
        <v>299.5</v>
      </c>
      <c r="C22" s="12">
        <v>60.15</v>
      </c>
      <c r="D22" s="12">
        <v>100</v>
      </c>
      <c r="E22" s="12">
        <v>24.85</v>
      </c>
      <c r="F22" s="11">
        <f t="shared" si="1"/>
        <v>-4.983388704318914E-3</v>
      </c>
      <c r="G22" s="9">
        <f t="shared" si="2"/>
        <v>-1.9559902200489088E-2</v>
      </c>
      <c r="H22" s="9">
        <f t="shared" si="3"/>
        <v>6.0362173038228661E-3</v>
      </c>
      <c r="I22" s="9">
        <f t="shared" si="4"/>
        <v>5.6657223796034994E-3</v>
      </c>
      <c r="K22" s="10">
        <f t="shared" si="5"/>
        <v>-5.1803179026968489E-3</v>
      </c>
      <c r="L22" s="10">
        <f t="shared" si="6"/>
        <v>-2.080563910546834E-2</v>
      </c>
      <c r="M22" s="10">
        <f t="shared" si="7"/>
        <v>4.8267934236461661E-3</v>
      </c>
      <c r="N22" s="10">
        <f t="shared" si="8"/>
        <v>6.1505597029785008E-3</v>
      </c>
    </row>
    <row r="23" spans="1:20">
      <c r="A23" s="13">
        <v>45558</v>
      </c>
      <c r="B23" s="12">
        <v>296</v>
      </c>
      <c r="C23" s="12">
        <v>61.25</v>
      </c>
      <c r="D23" s="12">
        <v>99</v>
      </c>
      <c r="E23" s="12">
        <v>24.67</v>
      </c>
      <c r="F23" s="11">
        <f t="shared" si="1"/>
        <v>-1.1686143572620988E-2</v>
      </c>
      <c r="G23" s="9">
        <f t="shared" si="2"/>
        <v>1.8287614297589405E-2</v>
      </c>
      <c r="H23" s="9">
        <f t="shared" si="3"/>
        <v>-1.0000000000000009E-2</v>
      </c>
      <c r="I23" s="9">
        <f t="shared" si="4"/>
        <v>-7.2434607645874838E-3</v>
      </c>
      <c r="K23" s="10">
        <f t="shared" si="5"/>
        <v>-1.1883072770998924E-2</v>
      </c>
      <c r="L23" s="10">
        <f t="shared" si="6"/>
        <v>1.7041877392610153E-2</v>
      </c>
      <c r="M23" s="10">
        <f t="shared" si="7"/>
        <v>-1.1209423880176709E-2</v>
      </c>
      <c r="N23" s="10">
        <f t="shared" si="8"/>
        <v>-6.7586234412124824E-3</v>
      </c>
    </row>
    <row r="24" spans="1:20">
      <c r="A24" s="13">
        <v>45559</v>
      </c>
      <c r="B24" s="12">
        <v>296.25</v>
      </c>
      <c r="C24" s="12">
        <v>63.85</v>
      </c>
      <c r="D24" s="12">
        <v>101</v>
      </c>
      <c r="E24" s="12">
        <v>25.574999999999999</v>
      </c>
      <c r="F24" s="11">
        <f t="shared" si="1"/>
        <v>8.4459459459451658E-4</v>
      </c>
      <c r="G24" s="9">
        <f t="shared" si="2"/>
        <v>4.24489795918368E-2</v>
      </c>
      <c r="H24" s="9">
        <f t="shared" si="3"/>
        <v>2.020202020202011E-2</v>
      </c>
      <c r="I24" s="9">
        <f t="shared" si="4"/>
        <v>3.6684231860559358E-2</v>
      </c>
      <c r="K24" s="10">
        <f t="shared" si="5"/>
        <v>6.4766539621658121E-4</v>
      </c>
      <c r="L24" s="10">
        <f t="shared" si="6"/>
        <v>4.1203242686857544E-2</v>
      </c>
      <c r="M24" s="10">
        <f t="shared" si="7"/>
        <v>1.899259632184341E-2</v>
      </c>
      <c r="N24" s="10">
        <f t="shared" si="8"/>
        <v>3.716906918393436E-2</v>
      </c>
    </row>
    <row r="25" spans="1:20">
      <c r="A25" s="13">
        <v>45560</v>
      </c>
      <c r="B25" s="12">
        <v>291.25</v>
      </c>
      <c r="C25" s="12">
        <v>63.9</v>
      </c>
      <c r="D25" s="12">
        <v>99.8</v>
      </c>
      <c r="E25" s="12">
        <v>25.7</v>
      </c>
      <c r="F25" s="11">
        <f t="shared" si="1"/>
        <v>-1.6877637130801704E-2</v>
      </c>
      <c r="G25" s="9">
        <f t="shared" si="2"/>
        <v>7.8308535630378096E-4</v>
      </c>
      <c r="H25" s="9">
        <f t="shared" si="3"/>
        <v>-1.1881188118811892E-2</v>
      </c>
      <c r="I25" s="9">
        <f t="shared" si="4"/>
        <v>4.8875855327468187E-3</v>
      </c>
      <c r="K25" s="10">
        <f t="shared" si="5"/>
        <v>-1.7074566329179638E-2</v>
      </c>
      <c r="L25" s="10">
        <f t="shared" si="6"/>
        <v>-4.6265154867547236E-4</v>
      </c>
      <c r="M25" s="10">
        <f t="shared" si="7"/>
        <v>-1.3090611998988592E-2</v>
      </c>
      <c r="N25" s="10">
        <f t="shared" si="8"/>
        <v>5.3724228561218201E-3</v>
      </c>
    </row>
    <row r="26" spans="1:20">
      <c r="A26" s="13">
        <v>45561</v>
      </c>
      <c r="B26" s="12">
        <v>291.25</v>
      </c>
      <c r="C26" s="12">
        <v>63.1</v>
      </c>
      <c r="D26" s="12">
        <v>99.75</v>
      </c>
      <c r="E26" s="12">
        <v>25.6</v>
      </c>
      <c r="F26" s="11">
        <f t="shared" si="1"/>
        <v>0</v>
      </c>
      <c r="G26" s="9">
        <f t="shared" si="2"/>
        <v>-1.2519561815336422E-2</v>
      </c>
      <c r="H26" s="9">
        <f t="shared" si="3"/>
        <v>-5.0100200400793327E-4</v>
      </c>
      <c r="I26" s="9">
        <f t="shared" si="4"/>
        <v>-3.8910505836574627E-3</v>
      </c>
      <c r="K26" s="10">
        <f t="shared" si="5"/>
        <v>-1.9692919837793532E-4</v>
      </c>
      <c r="L26" s="10">
        <f t="shared" si="6"/>
        <v>-1.3765298720315676E-2</v>
      </c>
      <c r="M26" s="10">
        <f t="shared" si="7"/>
        <v>-1.7104258841846331E-3</v>
      </c>
      <c r="N26" s="10">
        <f t="shared" si="8"/>
        <v>-3.4062132602824613E-3</v>
      </c>
    </row>
    <row r="27" spans="1:20">
      <c r="A27" s="13">
        <v>45562</v>
      </c>
      <c r="B27" s="12">
        <v>292.25</v>
      </c>
      <c r="C27" s="12">
        <v>63.55</v>
      </c>
      <c r="D27" s="12">
        <v>101</v>
      </c>
      <c r="E27" s="12">
        <v>26.3</v>
      </c>
      <c r="F27" s="11">
        <f t="shared" si="1"/>
        <v>3.4334763948498104E-3</v>
      </c>
      <c r="G27" s="9">
        <f t="shared" si="2"/>
        <v>7.1315372424722856E-3</v>
      </c>
      <c r="H27" s="9">
        <f t="shared" si="3"/>
        <v>1.2531328320801949E-2</v>
      </c>
      <c r="I27" s="9">
        <f t="shared" si="4"/>
        <v>2.734375E-2</v>
      </c>
      <c r="K27" s="10">
        <f t="shared" si="5"/>
        <v>3.236547196471875E-3</v>
      </c>
      <c r="L27" s="10">
        <f t="shared" si="6"/>
        <v>5.8858003374930318E-3</v>
      </c>
      <c r="M27" s="10">
        <f t="shared" si="7"/>
        <v>1.1321904440625249E-2</v>
      </c>
      <c r="N27" s="10">
        <f t="shared" si="8"/>
        <v>2.7828587323375002E-2</v>
      </c>
    </row>
    <row r="28" spans="1:20">
      <c r="A28" s="13">
        <v>45565</v>
      </c>
      <c r="B28" s="12">
        <v>285</v>
      </c>
      <c r="C28" s="12">
        <v>61.6</v>
      </c>
      <c r="D28" s="12">
        <v>97.35</v>
      </c>
      <c r="E28" s="12">
        <v>26.75</v>
      </c>
      <c r="F28" s="11">
        <f t="shared" si="1"/>
        <v>-2.480752780153983E-2</v>
      </c>
      <c r="G28" s="9">
        <f t="shared" si="2"/>
        <v>-3.068450039339099E-2</v>
      </c>
      <c r="H28" s="9">
        <f t="shared" si="3"/>
        <v>-3.6138613861386171E-2</v>
      </c>
      <c r="I28" s="9">
        <f t="shared" si="4"/>
        <v>1.7110266159695797E-2</v>
      </c>
      <c r="K28" s="10">
        <f t="shared" si="5"/>
        <v>-2.5004456999917764E-2</v>
      </c>
      <c r="L28" s="10">
        <f t="shared" si="6"/>
        <v>-3.1930237298370245E-2</v>
      </c>
      <c r="M28" s="10">
        <f t="shared" si="7"/>
        <v>-3.7348037741562867E-2</v>
      </c>
      <c r="N28" s="10">
        <f t="shared" si="8"/>
        <v>1.7595103483070799E-2</v>
      </c>
      <c r="T28" s="21"/>
    </row>
    <row r="29" spans="1:20">
      <c r="A29" s="13">
        <v>45566</v>
      </c>
      <c r="B29" s="12">
        <v>277.75</v>
      </c>
      <c r="C29" s="12">
        <v>57.65</v>
      </c>
      <c r="D29" s="12">
        <v>94.75</v>
      </c>
      <c r="E29" s="12">
        <v>26.35</v>
      </c>
      <c r="F29" s="11">
        <f t="shared" si="1"/>
        <v>-2.5438596491228038E-2</v>
      </c>
      <c r="G29" s="9">
        <f t="shared" si="2"/>
        <v>-6.4123376623376638E-2</v>
      </c>
      <c r="H29" s="9">
        <f t="shared" si="3"/>
        <v>-2.6707755521314769E-2</v>
      </c>
      <c r="I29" s="9">
        <f t="shared" si="4"/>
        <v>-1.495327102803734E-2</v>
      </c>
      <c r="K29" s="10">
        <f t="shared" si="5"/>
        <v>-2.5635525689605972E-2</v>
      </c>
      <c r="L29" s="10">
        <f t="shared" si="6"/>
        <v>-6.5369113528355893E-2</v>
      </c>
      <c r="M29" s="10">
        <f t="shared" si="7"/>
        <v>-2.7917179401491469E-2</v>
      </c>
      <c r="N29" s="10">
        <f t="shared" si="8"/>
        <v>-1.4468433704662338E-2</v>
      </c>
    </row>
    <row r="30" spans="1:20">
      <c r="A30" s="13">
        <v>45567</v>
      </c>
      <c r="B30" s="12">
        <v>271.5</v>
      </c>
      <c r="C30" s="12">
        <v>52.85</v>
      </c>
      <c r="D30" s="12">
        <v>88.65</v>
      </c>
      <c r="E30" s="12">
        <v>25.574999999999999</v>
      </c>
      <c r="F30" s="11">
        <f t="shared" si="1"/>
        <v>-2.2502250225022502E-2</v>
      </c>
      <c r="G30" s="9">
        <f t="shared" si="2"/>
        <v>-8.3261058109280084E-2</v>
      </c>
      <c r="H30" s="9">
        <f t="shared" si="3"/>
        <v>-6.4379947229551426E-2</v>
      </c>
      <c r="I30" s="9">
        <f t="shared" si="4"/>
        <v>-2.941176470588247E-2</v>
      </c>
      <c r="K30" s="10">
        <f t="shared" si="5"/>
        <v>-2.2699179423400436E-2</v>
      </c>
      <c r="L30" s="10">
        <f t="shared" si="6"/>
        <v>-8.4506795014259339E-2</v>
      </c>
      <c r="M30" s="10">
        <f t="shared" si="7"/>
        <v>-6.5589371109728123E-2</v>
      </c>
      <c r="N30" s="10">
        <f t="shared" si="8"/>
        <v>-2.8926927382507468E-2</v>
      </c>
    </row>
    <row r="31" spans="1:20">
      <c r="A31" s="13">
        <v>45568</v>
      </c>
      <c r="B31" s="12">
        <v>268.75</v>
      </c>
      <c r="C31" s="12">
        <v>51.55</v>
      </c>
      <c r="D31" s="12">
        <v>87.1</v>
      </c>
      <c r="E31" s="12">
        <v>25</v>
      </c>
      <c r="F31" s="11">
        <f t="shared" si="1"/>
        <v>-1.0128913443830601E-2</v>
      </c>
      <c r="G31" s="9">
        <f t="shared" si="2"/>
        <v>-2.4597918637653815E-2</v>
      </c>
      <c r="H31" s="9">
        <f t="shared" si="3"/>
        <v>-1.7484489565707917E-2</v>
      </c>
      <c r="I31" s="9">
        <f t="shared" si="4"/>
        <v>-2.2482893450635366E-2</v>
      </c>
      <c r="K31" s="10">
        <f t="shared" si="5"/>
        <v>-1.0325842642208536E-2</v>
      </c>
      <c r="L31" s="10">
        <f t="shared" si="6"/>
        <v>-2.5843655542633067E-2</v>
      </c>
      <c r="M31" s="10">
        <f t="shared" si="7"/>
        <v>-1.8693913445884617E-2</v>
      </c>
      <c r="N31" s="10">
        <f t="shared" si="8"/>
        <v>-2.1998056127260364E-2</v>
      </c>
    </row>
    <row r="32" spans="1:20">
      <c r="A32" s="13">
        <v>45569</v>
      </c>
      <c r="B32" s="12">
        <v>273.75</v>
      </c>
      <c r="C32" s="12">
        <v>54.35</v>
      </c>
      <c r="D32" s="12">
        <v>90.7</v>
      </c>
      <c r="E32" s="12">
        <v>25.074999999999999</v>
      </c>
      <c r="F32" s="11">
        <f t="shared" si="1"/>
        <v>1.8604651162790642E-2</v>
      </c>
      <c r="G32" s="9">
        <f t="shared" si="2"/>
        <v>5.4316197866149496E-2</v>
      </c>
      <c r="H32" s="9">
        <f t="shared" si="3"/>
        <v>4.1331802525832462E-2</v>
      </c>
      <c r="I32" s="9">
        <f t="shared" si="4"/>
        <v>2.9999999999998916E-3</v>
      </c>
      <c r="K32" s="10">
        <f t="shared" si="5"/>
        <v>1.8407721964412708E-2</v>
      </c>
      <c r="L32" s="10">
        <f t="shared" si="6"/>
        <v>5.307046096117024E-2</v>
      </c>
      <c r="M32" s="10">
        <f t="shared" si="7"/>
        <v>4.0122378645655765E-2</v>
      </c>
      <c r="N32" s="10">
        <f t="shared" si="8"/>
        <v>3.484837323374893E-3</v>
      </c>
    </row>
    <row r="33" spans="1:14">
      <c r="A33" s="13">
        <v>45572</v>
      </c>
      <c r="B33" s="12">
        <v>270.5</v>
      </c>
      <c r="C33" s="12">
        <v>55.65</v>
      </c>
      <c r="D33" s="12">
        <v>89.85</v>
      </c>
      <c r="E33" s="12">
        <v>24.83</v>
      </c>
      <c r="F33" s="11">
        <f t="shared" si="1"/>
        <v>-1.1872146118721449E-2</v>
      </c>
      <c r="G33" s="9">
        <f t="shared" si="2"/>
        <v>2.3919043238270321E-2</v>
      </c>
      <c r="H33" s="9">
        <f t="shared" si="3"/>
        <v>-9.3715545755237439E-3</v>
      </c>
      <c r="I33" s="9">
        <f t="shared" si="4"/>
        <v>-9.7706879361915133E-3</v>
      </c>
      <c r="K33" s="10">
        <f t="shared" si="5"/>
        <v>-1.2069075317099385E-2</v>
      </c>
      <c r="L33" s="10">
        <f t="shared" si="6"/>
        <v>2.2673306333291069E-2</v>
      </c>
      <c r="M33" s="10">
        <f t="shared" si="7"/>
        <v>-1.0580978455700444E-2</v>
      </c>
      <c r="N33" s="10">
        <f t="shared" si="8"/>
        <v>-9.2858506128165111E-3</v>
      </c>
    </row>
    <row r="34" spans="1:14">
      <c r="A34" s="13">
        <v>45573</v>
      </c>
      <c r="B34" s="12">
        <v>270.75</v>
      </c>
      <c r="C34" s="12">
        <v>56.05</v>
      </c>
      <c r="D34" s="12">
        <v>91.1</v>
      </c>
      <c r="E34" s="12">
        <v>23.82</v>
      </c>
      <c r="F34" s="11">
        <f t="shared" si="1"/>
        <v>9.242144177448175E-4</v>
      </c>
      <c r="G34" s="9">
        <f t="shared" si="2"/>
        <v>7.1877807726863363E-3</v>
      </c>
      <c r="H34" s="9">
        <f t="shared" si="3"/>
        <v>1.3912075681691727E-2</v>
      </c>
      <c r="I34" s="9">
        <f t="shared" si="4"/>
        <v>-4.0676600886024872E-2</v>
      </c>
      <c r="K34" s="10">
        <f t="shared" si="5"/>
        <v>7.2728521936688212E-4</v>
      </c>
      <c r="L34" s="10">
        <f t="shared" si="6"/>
        <v>5.9420438677070826E-3</v>
      </c>
      <c r="M34" s="10">
        <f t="shared" si="7"/>
        <v>1.2702651801515027E-2</v>
      </c>
      <c r="N34" s="10">
        <f t="shared" si="8"/>
        <v>-4.019176356264987E-2</v>
      </c>
    </row>
    <row r="35" spans="1:14">
      <c r="A35" s="13">
        <v>45574</v>
      </c>
      <c r="B35" s="12">
        <v>270.25</v>
      </c>
      <c r="C35" s="12">
        <v>57.2</v>
      </c>
      <c r="D35" s="12">
        <v>94.1</v>
      </c>
      <c r="E35" s="12">
        <v>23.78</v>
      </c>
      <c r="F35" s="11">
        <f t="shared" si="1"/>
        <v>-1.8467220683286989E-3</v>
      </c>
      <c r="G35" s="9">
        <f t="shared" si="2"/>
        <v>2.0517395182872544E-2</v>
      </c>
      <c r="H35" s="9">
        <f t="shared" si="3"/>
        <v>3.2930845225027428E-2</v>
      </c>
      <c r="I35" s="9">
        <f t="shared" si="4"/>
        <v>-1.6792611251049694E-3</v>
      </c>
      <c r="K35" s="10">
        <f t="shared" si="5"/>
        <v>-2.0436512667066343E-3</v>
      </c>
      <c r="L35" s="10">
        <f t="shared" si="6"/>
        <v>1.9271658277893292E-2</v>
      </c>
      <c r="M35" s="10">
        <f t="shared" si="7"/>
        <v>3.1721421344850731E-2</v>
      </c>
      <c r="N35" s="10">
        <f t="shared" si="8"/>
        <v>-1.194423801729968E-3</v>
      </c>
    </row>
    <row r="36" spans="1:14">
      <c r="A36" s="13">
        <v>45575</v>
      </c>
      <c r="B36" s="12">
        <v>266.5</v>
      </c>
      <c r="C36" s="12">
        <v>55.75</v>
      </c>
      <c r="D36" s="12">
        <v>90.3</v>
      </c>
      <c r="E36" s="12">
        <v>23.75</v>
      </c>
      <c r="F36" s="11">
        <f t="shared" ref="F36:F67" si="10">+B36/B35-1</f>
        <v>-1.3876040703052706E-2</v>
      </c>
      <c r="G36" s="9">
        <f t="shared" ref="G36:G67" si="11">+C36/C35-1</f>
        <v>-2.5349650349650421E-2</v>
      </c>
      <c r="H36" s="9">
        <f t="shared" ref="H36:H67" si="12">+D36/D35-1</f>
        <v>-4.0382571732199724E-2</v>
      </c>
      <c r="I36" s="9">
        <f t="shared" ref="I36:I67" si="13">+E36/E35-1</f>
        <v>-1.261564339781418E-3</v>
      </c>
      <c r="K36" s="10">
        <f t="shared" ref="K36:K67" si="14">+F36-F$106</f>
        <v>-1.4072969901430641E-2</v>
      </c>
      <c r="L36" s="10">
        <f t="shared" ref="L36:L67" si="15">+G36-G$106</f>
        <v>-2.6595387254629673E-2</v>
      </c>
      <c r="M36" s="10">
        <f t="shared" ref="M36:M67" si="16">+H36-H$106</f>
        <v>-4.159199561237642E-2</v>
      </c>
      <c r="N36" s="10">
        <f t="shared" ref="N36:N67" si="17">+I36-I$106</f>
        <v>-7.7672701640641665E-4</v>
      </c>
    </row>
    <row r="37" spans="1:14">
      <c r="A37" s="13">
        <v>45576</v>
      </c>
      <c r="B37" s="12">
        <v>264.75</v>
      </c>
      <c r="C37" s="12">
        <v>55.55</v>
      </c>
      <c r="D37" s="12">
        <v>88.3</v>
      </c>
      <c r="E37" s="12">
        <v>24.46</v>
      </c>
      <c r="F37" s="11">
        <f t="shared" si="10"/>
        <v>-6.5666041275797005E-3</v>
      </c>
      <c r="G37" s="9">
        <f t="shared" si="11"/>
        <v>-3.5874439461883734E-3</v>
      </c>
      <c r="H37" s="9">
        <f t="shared" si="12"/>
        <v>-2.2148394241417457E-2</v>
      </c>
      <c r="I37" s="9">
        <f t="shared" si="13"/>
        <v>2.9894736842105196E-2</v>
      </c>
      <c r="K37" s="10">
        <f t="shared" si="14"/>
        <v>-6.7635333259576354E-3</v>
      </c>
      <c r="L37" s="10">
        <f t="shared" si="15"/>
        <v>-4.8331808511676271E-3</v>
      </c>
      <c r="M37" s="10">
        <f t="shared" si="16"/>
        <v>-2.3357818121594157E-2</v>
      </c>
      <c r="N37" s="10">
        <f t="shared" si="17"/>
        <v>3.0379574165480198E-2</v>
      </c>
    </row>
    <row r="38" spans="1:14">
      <c r="A38" s="13">
        <v>45579</v>
      </c>
      <c r="B38" s="12">
        <v>257.75</v>
      </c>
      <c r="C38" s="12">
        <v>53.9</v>
      </c>
      <c r="D38" s="12">
        <v>87.35</v>
      </c>
      <c r="E38" s="12">
        <v>24.14</v>
      </c>
      <c r="F38" s="11">
        <f t="shared" si="10"/>
        <v>-2.6440037771482516E-2</v>
      </c>
      <c r="G38" s="9">
        <f t="shared" si="11"/>
        <v>-2.9702970297029729E-2</v>
      </c>
      <c r="H38" s="9">
        <f t="shared" si="12"/>
        <v>-1.0758776896942268E-2</v>
      </c>
      <c r="I38" s="9">
        <f t="shared" si="13"/>
        <v>-1.3082583810302584E-2</v>
      </c>
      <c r="K38" s="10">
        <f t="shared" si="14"/>
        <v>-2.663696696986045E-2</v>
      </c>
      <c r="L38" s="10">
        <f t="shared" si="15"/>
        <v>-3.0948707202008981E-2</v>
      </c>
      <c r="M38" s="10">
        <f t="shared" si="16"/>
        <v>-1.1968200777118968E-2</v>
      </c>
      <c r="N38" s="10">
        <f t="shared" si="17"/>
        <v>-1.2597746486927582E-2</v>
      </c>
    </row>
    <row r="39" spans="1:14">
      <c r="A39" s="13">
        <v>45580</v>
      </c>
      <c r="B39" s="12">
        <v>268</v>
      </c>
      <c r="C39" s="12">
        <v>54.35</v>
      </c>
      <c r="D39" s="12">
        <v>87.9</v>
      </c>
      <c r="E39" s="12">
        <v>24.22</v>
      </c>
      <c r="F39" s="11">
        <f t="shared" si="10"/>
        <v>3.9767216294859464E-2</v>
      </c>
      <c r="G39" s="9">
        <f t="shared" si="11"/>
        <v>8.3487940630797564E-3</v>
      </c>
      <c r="H39" s="9">
        <f t="shared" si="12"/>
        <v>6.2965082999428823E-3</v>
      </c>
      <c r="I39" s="9">
        <f t="shared" si="13"/>
        <v>3.314001657000798E-3</v>
      </c>
      <c r="K39" s="10">
        <f t="shared" si="14"/>
        <v>3.9570287096481527E-2</v>
      </c>
      <c r="L39" s="10">
        <f t="shared" si="15"/>
        <v>7.1030571581005026E-3</v>
      </c>
      <c r="M39" s="10">
        <f t="shared" si="16"/>
        <v>5.0870844197661823E-3</v>
      </c>
      <c r="N39" s="10">
        <f t="shared" si="17"/>
        <v>3.7988389803757993E-3</v>
      </c>
    </row>
    <row r="40" spans="1:14">
      <c r="A40" s="13">
        <v>45581</v>
      </c>
      <c r="B40" s="12">
        <v>269.25</v>
      </c>
      <c r="C40" s="12">
        <v>54.5</v>
      </c>
      <c r="D40" s="12">
        <v>88.5</v>
      </c>
      <c r="E40" s="12">
        <v>24.72</v>
      </c>
      <c r="F40" s="11">
        <f t="shared" si="10"/>
        <v>4.6641791044776948E-3</v>
      </c>
      <c r="G40" s="9">
        <f t="shared" si="11"/>
        <v>2.7598896044158661E-3</v>
      </c>
      <c r="H40" s="9">
        <f t="shared" si="12"/>
        <v>6.8259385665527805E-3</v>
      </c>
      <c r="I40" s="9">
        <f t="shared" si="13"/>
        <v>2.0644095788604488E-2</v>
      </c>
      <c r="K40" s="10">
        <f t="shared" si="14"/>
        <v>4.4672499060997599E-3</v>
      </c>
      <c r="L40" s="10">
        <f t="shared" si="15"/>
        <v>1.5141526994366127E-3</v>
      </c>
      <c r="M40" s="10">
        <f t="shared" si="16"/>
        <v>5.6165146863760805E-3</v>
      </c>
      <c r="N40" s="10">
        <f t="shared" si="17"/>
        <v>2.1128933111979491E-2</v>
      </c>
    </row>
    <row r="41" spans="1:14">
      <c r="A41" s="13">
        <v>45582</v>
      </c>
      <c r="B41" s="12">
        <v>273.5</v>
      </c>
      <c r="C41" s="12">
        <v>53.25</v>
      </c>
      <c r="D41" s="12">
        <v>87.5</v>
      </c>
      <c r="E41" s="12">
        <v>24.51</v>
      </c>
      <c r="F41" s="11">
        <f t="shared" si="10"/>
        <v>1.5784586815227541E-2</v>
      </c>
      <c r="G41" s="9">
        <f t="shared" si="11"/>
        <v>-2.2935779816513735E-2</v>
      </c>
      <c r="H41" s="9">
        <f t="shared" si="12"/>
        <v>-1.1299435028248594E-2</v>
      </c>
      <c r="I41" s="9">
        <f t="shared" si="13"/>
        <v>-8.4951456310679019E-3</v>
      </c>
      <c r="K41" s="10">
        <f t="shared" si="14"/>
        <v>1.5587657616849606E-2</v>
      </c>
      <c r="L41" s="10">
        <f t="shared" si="15"/>
        <v>-2.4181516721492987E-2</v>
      </c>
      <c r="M41" s="10">
        <f t="shared" si="16"/>
        <v>-1.2508858908425294E-2</v>
      </c>
      <c r="N41" s="10">
        <f t="shared" si="17"/>
        <v>-8.0103083076928996E-3</v>
      </c>
    </row>
    <row r="42" spans="1:14">
      <c r="A42" s="13">
        <v>45583</v>
      </c>
      <c r="B42" s="12">
        <v>268</v>
      </c>
      <c r="C42" s="12">
        <v>50.15</v>
      </c>
      <c r="D42" s="12">
        <v>82.7</v>
      </c>
      <c r="E42" s="12">
        <v>24.03</v>
      </c>
      <c r="F42" s="11">
        <f t="shared" si="10"/>
        <v>-2.0109689213894E-2</v>
      </c>
      <c r="G42" s="9">
        <f t="shared" si="11"/>
        <v>-5.821596244131455E-2</v>
      </c>
      <c r="H42" s="9">
        <f t="shared" si="12"/>
        <v>-5.4857142857142827E-2</v>
      </c>
      <c r="I42" s="9">
        <f t="shared" si="13"/>
        <v>-1.9583843329253336E-2</v>
      </c>
      <c r="K42" s="10">
        <f t="shared" si="14"/>
        <v>-2.0306618412271934E-2</v>
      </c>
      <c r="L42" s="10">
        <f t="shared" si="15"/>
        <v>-5.9461699346293806E-2</v>
      </c>
      <c r="M42" s="10">
        <f t="shared" si="16"/>
        <v>-5.6066566737319523E-2</v>
      </c>
      <c r="N42" s="10">
        <f t="shared" si="17"/>
        <v>-1.9099006005878334E-2</v>
      </c>
    </row>
    <row r="43" spans="1:14">
      <c r="A43" s="13">
        <v>45586</v>
      </c>
      <c r="B43" s="12">
        <v>269.5</v>
      </c>
      <c r="C43" s="12">
        <v>48.46</v>
      </c>
      <c r="D43" s="12">
        <v>79</v>
      </c>
      <c r="E43" s="12">
        <v>23.76</v>
      </c>
      <c r="F43" s="11">
        <f t="shared" si="10"/>
        <v>5.5970149253732338E-3</v>
      </c>
      <c r="G43" s="9">
        <f t="shared" si="11"/>
        <v>-3.3698903290129589E-2</v>
      </c>
      <c r="H43" s="9">
        <f t="shared" si="12"/>
        <v>-4.4740024183796856E-2</v>
      </c>
      <c r="I43" s="9">
        <f t="shared" si="13"/>
        <v>-1.1235955056179803E-2</v>
      </c>
      <c r="K43" s="10">
        <f t="shared" si="14"/>
        <v>5.4000857269952988E-3</v>
      </c>
      <c r="L43" s="10">
        <f t="shared" si="15"/>
        <v>-3.4944640195108845E-2</v>
      </c>
      <c r="M43" s="10">
        <f t="shared" si="16"/>
        <v>-4.5949448063973553E-2</v>
      </c>
      <c r="N43" s="10">
        <f t="shared" si="17"/>
        <v>-1.07511177328048E-2</v>
      </c>
    </row>
    <row r="44" spans="1:14">
      <c r="A44" s="13">
        <v>45587</v>
      </c>
      <c r="B44" s="12">
        <v>274.75</v>
      </c>
      <c r="C44" s="12">
        <v>49.9</v>
      </c>
      <c r="D44" s="12">
        <v>81.599999999999994</v>
      </c>
      <c r="E44" s="12">
        <v>23.76</v>
      </c>
      <c r="F44" s="11">
        <f t="shared" si="10"/>
        <v>1.9480519480519431E-2</v>
      </c>
      <c r="G44" s="9">
        <f t="shared" si="11"/>
        <v>2.9715229054890546E-2</v>
      </c>
      <c r="H44" s="9">
        <f t="shared" si="12"/>
        <v>3.2911392405063244E-2</v>
      </c>
      <c r="I44" s="9">
        <f t="shared" si="13"/>
        <v>0</v>
      </c>
      <c r="K44" s="10">
        <f t="shared" si="14"/>
        <v>1.9283590282141497E-2</v>
      </c>
      <c r="L44" s="10">
        <f t="shared" si="15"/>
        <v>2.8469492149911294E-2</v>
      </c>
      <c r="M44" s="10">
        <f t="shared" si="16"/>
        <v>3.1701968524886548E-2</v>
      </c>
      <c r="N44" s="10">
        <f t="shared" si="17"/>
        <v>4.8483732337500143E-4</v>
      </c>
    </row>
    <row r="45" spans="1:14">
      <c r="A45" s="13">
        <v>45588</v>
      </c>
      <c r="B45" s="12">
        <v>267.75</v>
      </c>
      <c r="C45" s="12">
        <v>49.12</v>
      </c>
      <c r="D45" s="12">
        <v>80.849999999999994</v>
      </c>
      <c r="E45" s="12">
        <v>23.1</v>
      </c>
      <c r="F45" s="11">
        <f t="shared" si="10"/>
        <v>-2.5477707006369421E-2</v>
      </c>
      <c r="G45" s="9">
        <f t="shared" si="11"/>
        <v>-1.5631262525050094E-2</v>
      </c>
      <c r="H45" s="9">
        <f t="shared" si="12"/>
        <v>-9.1911764705882026E-3</v>
      </c>
      <c r="I45" s="9">
        <f t="shared" si="13"/>
        <v>-2.777777777777779E-2</v>
      </c>
      <c r="K45" s="10">
        <f t="shared" si="14"/>
        <v>-2.5674636204747355E-2</v>
      </c>
      <c r="L45" s="10">
        <f t="shared" si="15"/>
        <v>-1.6876999430029346E-2</v>
      </c>
      <c r="M45" s="10">
        <f t="shared" si="16"/>
        <v>-1.0400600350764903E-2</v>
      </c>
      <c r="N45" s="10">
        <f t="shared" si="17"/>
        <v>-2.7292940454402788E-2</v>
      </c>
    </row>
    <row r="46" spans="1:14">
      <c r="A46" s="13">
        <v>45589</v>
      </c>
      <c r="B46" s="12">
        <v>273.75</v>
      </c>
      <c r="C46" s="12">
        <v>49.68</v>
      </c>
      <c r="D46" s="12">
        <v>83.2</v>
      </c>
      <c r="E46" s="12">
        <v>23.32</v>
      </c>
      <c r="F46" s="11">
        <f t="shared" si="10"/>
        <v>2.2408963585434094E-2</v>
      </c>
      <c r="G46" s="9">
        <f t="shared" si="11"/>
        <v>1.1400651465798051E-2</v>
      </c>
      <c r="H46" s="9">
        <f t="shared" si="12"/>
        <v>2.9066171923314954E-2</v>
      </c>
      <c r="I46" s="9">
        <f t="shared" si="13"/>
        <v>9.52380952380949E-3</v>
      </c>
      <c r="K46" s="10">
        <f t="shared" si="14"/>
        <v>2.221203438705616E-2</v>
      </c>
      <c r="L46" s="10">
        <f t="shared" si="15"/>
        <v>1.0154914560818797E-2</v>
      </c>
      <c r="M46" s="10">
        <f t="shared" si="16"/>
        <v>2.7856748043138254E-2</v>
      </c>
      <c r="N46" s="10">
        <f t="shared" si="17"/>
        <v>1.0008646847184492E-2</v>
      </c>
    </row>
    <row r="47" spans="1:14">
      <c r="A47" s="13">
        <v>45590</v>
      </c>
      <c r="B47" s="12">
        <v>276</v>
      </c>
      <c r="C47" s="12">
        <v>49.98</v>
      </c>
      <c r="D47" s="12">
        <v>85.1</v>
      </c>
      <c r="E47" s="12">
        <v>23.7</v>
      </c>
      <c r="F47" s="11">
        <f t="shared" si="10"/>
        <v>8.2191780821918581E-3</v>
      </c>
      <c r="G47" s="9">
        <f t="shared" si="11"/>
        <v>6.0386473429951959E-3</v>
      </c>
      <c r="H47" s="9">
        <f t="shared" si="12"/>
        <v>2.2836538461538325E-2</v>
      </c>
      <c r="I47" s="9">
        <f t="shared" si="13"/>
        <v>1.6295025728988E-2</v>
      </c>
      <c r="K47" s="10">
        <f t="shared" si="14"/>
        <v>8.0222488838139223E-3</v>
      </c>
      <c r="L47" s="10">
        <f t="shared" si="15"/>
        <v>4.7929104380159421E-3</v>
      </c>
      <c r="M47" s="10">
        <f t="shared" si="16"/>
        <v>2.1627114581361625E-2</v>
      </c>
      <c r="N47" s="10">
        <f t="shared" si="17"/>
        <v>1.6779863052363002E-2</v>
      </c>
    </row>
    <row r="48" spans="1:14">
      <c r="A48" s="13">
        <v>45593</v>
      </c>
      <c r="B48" s="12">
        <v>278</v>
      </c>
      <c r="C48" s="12">
        <v>49.96</v>
      </c>
      <c r="D48" s="12">
        <v>85.8</v>
      </c>
      <c r="E48" s="12">
        <v>23.93</v>
      </c>
      <c r="F48" s="11">
        <f t="shared" si="10"/>
        <v>7.2463768115942351E-3</v>
      </c>
      <c r="G48" s="9">
        <f t="shared" si="11"/>
        <v>-4.0016006402554538E-4</v>
      </c>
      <c r="H48" s="9">
        <f t="shared" si="12"/>
        <v>8.2256169212691077E-3</v>
      </c>
      <c r="I48" s="9">
        <f t="shared" si="13"/>
        <v>9.7046413502110962E-3</v>
      </c>
      <c r="K48" s="10">
        <f t="shared" si="14"/>
        <v>7.0494476132163001E-3</v>
      </c>
      <c r="L48" s="10">
        <f t="shared" si="15"/>
        <v>-1.6458969690047987E-3</v>
      </c>
      <c r="M48" s="10">
        <f t="shared" si="16"/>
        <v>7.0161930410924077E-3</v>
      </c>
      <c r="N48" s="10">
        <f t="shared" si="17"/>
        <v>1.0189478673586098E-2</v>
      </c>
    </row>
    <row r="49" spans="1:14">
      <c r="A49" s="13">
        <v>45595</v>
      </c>
      <c r="B49" s="12">
        <v>277.5</v>
      </c>
      <c r="C49" s="12">
        <v>51</v>
      </c>
      <c r="D49" s="12">
        <v>85.65</v>
      </c>
      <c r="E49" s="12">
        <v>23.92</v>
      </c>
      <c r="F49" s="11">
        <f t="shared" si="10"/>
        <v>-1.7985611510791255E-3</v>
      </c>
      <c r="G49" s="9">
        <f t="shared" si="11"/>
        <v>2.0816653322658141E-2</v>
      </c>
      <c r="H49" s="9">
        <f t="shared" si="12"/>
        <v>-1.7482517482516613E-3</v>
      </c>
      <c r="I49" s="9">
        <f t="shared" si="13"/>
        <v>-4.1788549937304964E-4</v>
      </c>
      <c r="K49" s="10">
        <f t="shared" si="14"/>
        <v>-1.9954903494570609E-3</v>
      </c>
      <c r="L49" s="10">
        <f t="shared" si="15"/>
        <v>1.9570916417678889E-2</v>
      </c>
      <c r="M49" s="10">
        <f t="shared" si="16"/>
        <v>-2.9576756284283613E-3</v>
      </c>
      <c r="N49" s="10">
        <f t="shared" si="17"/>
        <v>6.6951824001951785E-5</v>
      </c>
    </row>
    <row r="50" spans="1:14">
      <c r="A50" s="13">
        <v>45596</v>
      </c>
      <c r="B50" s="12">
        <v>272.5</v>
      </c>
      <c r="C50" s="12">
        <v>50.6</v>
      </c>
      <c r="D50" s="12">
        <v>83.25</v>
      </c>
      <c r="E50" s="12">
        <v>23.8</v>
      </c>
      <c r="F50" s="11">
        <f t="shared" si="10"/>
        <v>-1.8018018018018056E-2</v>
      </c>
      <c r="G50" s="9">
        <f t="shared" si="11"/>
        <v>-7.8431372549019329E-3</v>
      </c>
      <c r="H50" s="9">
        <f t="shared" si="12"/>
        <v>-2.8021015761821477E-2</v>
      </c>
      <c r="I50" s="9">
        <f t="shared" si="13"/>
        <v>-5.0167224080267525E-3</v>
      </c>
      <c r="K50" s="10">
        <f t="shared" si="14"/>
        <v>-1.821494721639599E-2</v>
      </c>
      <c r="L50" s="10">
        <f t="shared" si="15"/>
        <v>-9.0888741598811867E-3</v>
      </c>
      <c r="M50" s="10">
        <f t="shared" si="16"/>
        <v>-2.9230439641998177E-2</v>
      </c>
      <c r="N50" s="10">
        <f t="shared" si="17"/>
        <v>-4.5318850846517511E-3</v>
      </c>
    </row>
    <row r="51" spans="1:14">
      <c r="A51" s="13">
        <v>45597</v>
      </c>
      <c r="B51" s="12">
        <v>273</v>
      </c>
      <c r="C51" s="12">
        <v>49.92</v>
      </c>
      <c r="D51" s="12">
        <v>82.7</v>
      </c>
      <c r="E51" s="12">
        <v>23.97</v>
      </c>
      <c r="F51" s="11">
        <f t="shared" si="10"/>
        <v>1.8348623853210455E-3</v>
      </c>
      <c r="G51" s="9">
        <f t="shared" si="11"/>
        <v>-1.3438735177865646E-2</v>
      </c>
      <c r="H51" s="9">
        <f t="shared" si="12"/>
        <v>-6.6066066066066131E-3</v>
      </c>
      <c r="I51" s="9">
        <f t="shared" si="13"/>
        <v>7.1428571428571175E-3</v>
      </c>
      <c r="K51" s="10">
        <f t="shared" si="14"/>
        <v>1.6379331869431101E-3</v>
      </c>
      <c r="L51" s="10">
        <f t="shared" si="15"/>
        <v>-1.46844720828449E-2</v>
      </c>
      <c r="M51" s="10">
        <f t="shared" si="16"/>
        <v>-7.8160304867833132E-3</v>
      </c>
      <c r="N51" s="10">
        <f t="shared" si="17"/>
        <v>7.6276944662321189E-3</v>
      </c>
    </row>
    <row r="52" spans="1:14">
      <c r="A52" s="13">
        <v>45600</v>
      </c>
      <c r="B52" s="12">
        <v>268.5</v>
      </c>
      <c r="C52" s="12">
        <v>46.96</v>
      </c>
      <c r="D52" s="12">
        <v>80.75</v>
      </c>
      <c r="E52" s="12">
        <v>23.47</v>
      </c>
      <c r="F52" s="11">
        <f t="shared" si="10"/>
        <v>-1.6483516483516536E-2</v>
      </c>
      <c r="G52" s="9">
        <f t="shared" si="11"/>
        <v>-5.9294871794871806E-2</v>
      </c>
      <c r="H52" s="9">
        <f t="shared" si="12"/>
        <v>-2.3579201934703753E-2</v>
      </c>
      <c r="I52" s="9">
        <f t="shared" si="13"/>
        <v>-2.0859407592824342E-2</v>
      </c>
      <c r="K52" s="10">
        <f t="shared" si="14"/>
        <v>-1.668044568189447E-2</v>
      </c>
      <c r="L52" s="10">
        <f t="shared" si="15"/>
        <v>-6.0540608699851062E-2</v>
      </c>
      <c r="M52" s="10">
        <f t="shared" si="16"/>
        <v>-2.4788625814880453E-2</v>
      </c>
      <c r="N52" s="10">
        <f t="shared" si="17"/>
        <v>-2.0374570269449339E-2</v>
      </c>
    </row>
    <row r="53" spans="1:14">
      <c r="A53" s="13">
        <v>45601</v>
      </c>
      <c r="B53" s="12">
        <v>272.25</v>
      </c>
      <c r="C53" s="12">
        <v>46.4</v>
      </c>
      <c r="D53" s="12">
        <v>81</v>
      </c>
      <c r="E53" s="12">
        <v>23.88</v>
      </c>
      <c r="F53" s="11">
        <f t="shared" si="10"/>
        <v>1.3966480446927276E-2</v>
      </c>
      <c r="G53" s="9">
        <f t="shared" si="11"/>
        <v>-1.1925042589437829E-2</v>
      </c>
      <c r="H53" s="9">
        <f t="shared" si="12"/>
        <v>3.0959752321981782E-3</v>
      </c>
      <c r="I53" s="9">
        <f t="shared" si="13"/>
        <v>1.7469109501491165E-2</v>
      </c>
      <c r="K53" s="10">
        <f t="shared" si="14"/>
        <v>1.376955124854934E-2</v>
      </c>
      <c r="L53" s="10">
        <f t="shared" si="15"/>
        <v>-1.3170779494417082E-2</v>
      </c>
      <c r="M53" s="10">
        <f t="shared" si="16"/>
        <v>1.8865513520214784E-3</v>
      </c>
      <c r="N53" s="10">
        <f t="shared" si="17"/>
        <v>1.7953946824866167E-2</v>
      </c>
    </row>
    <row r="54" spans="1:14">
      <c r="A54" s="13">
        <v>45602</v>
      </c>
      <c r="B54" s="12">
        <v>277.25</v>
      </c>
      <c r="C54" s="12">
        <v>47.46</v>
      </c>
      <c r="D54" s="12">
        <v>83</v>
      </c>
      <c r="E54" s="12">
        <v>24.38</v>
      </c>
      <c r="F54" s="11">
        <f t="shared" si="10"/>
        <v>1.8365472910927494E-2</v>
      </c>
      <c r="G54" s="9">
        <f t="shared" si="11"/>
        <v>2.2844827586206984E-2</v>
      </c>
      <c r="H54" s="9">
        <f t="shared" si="12"/>
        <v>2.4691358024691468E-2</v>
      </c>
      <c r="I54" s="9">
        <f t="shared" si="13"/>
        <v>2.0938023450586263E-2</v>
      </c>
      <c r="K54" s="10">
        <f t="shared" si="14"/>
        <v>1.816854371254956E-2</v>
      </c>
      <c r="L54" s="10">
        <f t="shared" si="15"/>
        <v>2.1599090681227732E-2</v>
      </c>
      <c r="M54" s="10">
        <f t="shared" si="16"/>
        <v>2.3481934144514768E-2</v>
      </c>
      <c r="N54" s="10">
        <f t="shared" si="17"/>
        <v>2.1422860773961265E-2</v>
      </c>
    </row>
    <row r="55" spans="1:14">
      <c r="A55" s="13">
        <v>45603</v>
      </c>
      <c r="B55" s="12">
        <v>282.75</v>
      </c>
      <c r="C55" s="12">
        <v>48.4</v>
      </c>
      <c r="D55" s="12">
        <v>80</v>
      </c>
      <c r="E55" s="12">
        <v>24.76</v>
      </c>
      <c r="F55" s="11">
        <f t="shared" si="10"/>
        <v>1.9837691614066788E-2</v>
      </c>
      <c r="G55" s="9">
        <f t="shared" si="11"/>
        <v>1.9806152549515232E-2</v>
      </c>
      <c r="H55" s="9">
        <f t="shared" si="12"/>
        <v>-3.6144578313253017E-2</v>
      </c>
      <c r="I55" s="9">
        <f t="shared" si="13"/>
        <v>1.5586546349466879E-2</v>
      </c>
      <c r="K55" s="10">
        <f t="shared" si="14"/>
        <v>1.9640762415688854E-2</v>
      </c>
      <c r="L55" s="10">
        <f t="shared" si="15"/>
        <v>1.856041564453598E-2</v>
      </c>
      <c r="M55" s="10">
        <f t="shared" si="16"/>
        <v>-3.7354002193429714E-2</v>
      </c>
      <c r="N55" s="10">
        <f t="shared" si="17"/>
        <v>1.6071383672841881E-2</v>
      </c>
    </row>
    <row r="56" spans="1:14">
      <c r="A56" s="13">
        <v>45604</v>
      </c>
      <c r="B56" s="12">
        <v>290.25</v>
      </c>
      <c r="C56" s="12">
        <v>51.2</v>
      </c>
      <c r="D56" s="12">
        <v>83</v>
      </c>
      <c r="E56" s="12">
        <v>25.55</v>
      </c>
      <c r="F56" s="11">
        <f t="shared" si="10"/>
        <v>2.6525198938992078E-2</v>
      </c>
      <c r="G56" s="9">
        <f t="shared" si="11"/>
        <v>5.7851239669421517E-2</v>
      </c>
      <c r="H56" s="9">
        <f t="shared" si="12"/>
        <v>3.7500000000000089E-2</v>
      </c>
      <c r="I56" s="9">
        <f t="shared" si="13"/>
        <v>3.1906300484652705E-2</v>
      </c>
      <c r="K56" s="10">
        <f t="shared" si="14"/>
        <v>2.6328269740614144E-2</v>
      </c>
      <c r="L56" s="10">
        <f t="shared" si="15"/>
        <v>5.6605502764442261E-2</v>
      </c>
      <c r="M56" s="10">
        <f t="shared" si="16"/>
        <v>3.6290576119823392E-2</v>
      </c>
      <c r="N56" s="10">
        <f t="shared" si="17"/>
        <v>3.2391137808027708E-2</v>
      </c>
    </row>
    <row r="57" spans="1:14">
      <c r="A57" s="13">
        <v>45607</v>
      </c>
      <c r="B57" s="12">
        <v>288</v>
      </c>
      <c r="C57" s="12">
        <v>52.55</v>
      </c>
      <c r="D57" s="12">
        <v>85.15</v>
      </c>
      <c r="E57" s="12">
        <v>25.475000000000001</v>
      </c>
      <c r="F57" s="11">
        <f t="shared" si="10"/>
        <v>-7.7519379844961378E-3</v>
      </c>
      <c r="G57" s="9">
        <f t="shared" si="11"/>
        <v>2.6367187499999778E-2</v>
      </c>
      <c r="H57" s="9">
        <f t="shared" si="12"/>
        <v>2.5903614457831292E-2</v>
      </c>
      <c r="I57" s="9">
        <f t="shared" si="13"/>
        <v>-2.9354207436398383E-3</v>
      </c>
      <c r="K57" s="10">
        <f t="shared" si="14"/>
        <v>-7.9488671828740736E-3</v>
      </c>
      <c r="L57" s="10">
        <f t="shared" si="15"/>
        <v>2.5121450595020526E-2</v>
      </c>
      <c r="M57" s="10">
        <f t="shared" si="16"/>
        <v>2.4694190577654592E-2</v>
      </c>
      <c r="N57" s="10">
        <f t="shared" si="17"/>
        <v>-2.4505834202648369E-3</v>
      </c>
    </row>
    <row r="58" spans="1:14">
      <c r="A58" s="13">
        <v>45608</v>
      </c>
      <c r="B58" s="12">
        <v>286.5</v>
      </c>
      <c r="C58" s="12">
        <v>53</v>
      </c>
      <c r="D58" s="12">
        <v>84.2</v>
      </c>
      <c r="E58" s="12">
        <v>25.15</v>
      </c>
      <c r="F58" s="11">
        <f t="shared" si="10"/>
        <v>-5.2083333333333703E-3</v>
      </c>
      <c r="G58" s="9">
        <f t="shared" si="11"/>
        <v>8.5632730732636553E-3</v>
      </c>
      <c r="H58" s="9">
        <f t="shared" si="12"/>
        <v>-1.1156782149148614E-2</v>
      </c>
      <c r="I58" s="9">
        <f t="shared" si="13"/>
        <v>-1.2757605495584023E-2</v>
      </c>
      <c r="K58" s="10">
        <f t="shared" si="14"/>
        <v>-5.4052625317113053E-3</v>
      </c>
      <c r="L58" s="10">
        <f t="shared" si="15"/>
        <v>7.3175361682844015E-3</v>
      </c>
      <c r="M58" s="10">
        <f t="shared" si="16"/>
        <v>-1.2366206029325314E-2</v>
      </c>
      <c r="N58" s="10">
        <f t="shared" si="17"/>
        <v>-1.2272768172209021E-2</v>
      </c>
    </row>
    <row r="59" spans="1:14">
      <c r="A59" s="13">
        <v>45609</v>
      </c>
      <c r="B59" s="12">
        <v>283.75</v>
      </c>
      <c r="C59" s="12">
        <v>53.9</v>
      </c>
      <c r="D59" s="12">
        <v>85.35</v>
      </c>
      <c r="E59" s="12">
        <v>25.024999999999999</v>
      </c>
      <c r="F59" s="11">
        <f t="shared" si="10"/>
        <v>-9.5986038394415552E-3</v>
      </c>
      <c r="G59" s="9">
        <f t="shared" si="11"/>
        <v>1.6981132075471583E-2</v>
      </c>
      <c r="H59" s="9">
        <f t="shared" si="12"/>
        <v>1.3657957244655572E-2</v>
      </c>
      <c r="I59" s="9">
        <f t="shared" si="13"/>
        <v>-4.9701789264413598E-3</v>
      </c>
      <c r="K59" s="10">
        <f t="shared" si="14"/>
        <v>-9.795533037819491E-3</v>
      </c>
      <c r="L59" s="10">
        <f t="shared" si="15"/>
        <v>1.5735395170492331E-2</v>
      </c>
      <c r="M59" s="10">
        <f t="shared" si="16"/>
        <v>1.2448533364478872E-2</v>
      </c>
      <c r="N59" s="10">
        <f t="shared" si="17"/>
        <v>-4.4853416030663585E-3</v>
      </c>
    </row>
    <row r="60" spans="1:14">
      <c r="A60" s="13">
        <v>45610</v>
      </c>
      <c r="B60" s="12">
        <v>286.5</v>
      </c>
      <c r="C60" s="12">
        <v>55.4</v>
      </c>
      <c r="D60" s="12">
        <v>86.95</v>
      </c>
      <c r="E60" s="12">
        <v>25.55</v>
      </c>
      <c r="F60" s="11">
        <f t="shared" si="10"/>
        <v>9.6916299559470787E-3</v>
      </c>
      <c r="G60" s="9">
        <f t="shared" si="11"/>
        <v>2.7829313543599188E-2</v>
      </c>
      <c r="H60" s="9">
        <f t="shared" si="12"/>
        <v>1.8746338605741153E-2</v>
      </c>
      <c r="I60" s="9">
        <f t="shared" si="13"/>
        <v>2.0979020979021046E-2</v>
      </c>
      <c r="K60" s="10">
        <f t="shared" si="14"/>
        <v>9.4947007575691428E-3</v>
      </c>
      <c r="L60" s="10">
        <f t="shared" si="15"/>
        <v>2.6583576638619936E-2</v>
      </c>
      <c r="M60" s="10">
        <f t="shared" si="16"/>
        <v>1.7536914725564453E-2</v>
      </c>
      <c r="N60" s="10">
        <f t="shared" si="17"/>
        <v>2.1463858302396048E-2</v>
      </c>
    </row>
    <row r="61" spans="1:14">
      <c r="A61" s="13">
        <v>45611</v>
      </c>
      <c r="B61" s="12">
        <v>289.75</v>
      </c>
      <c r="C61" s="12">
        <v>54.85</v>
      </c>
      <c r="D61" s="12">
        <v>86</v>
      </c>
      <c r="E61" s="12">
        <v>25.15</v>
      </c>
      <c r="F61" s="11">
        <f t="shared" si="10"/>
        <v>1.1343804537521818E-2</v>
      </c>
      <c r="G61" s="9">
        <f t="shared" si="11"/>
        <v>-9.9277978339349371E-3</v>
      </c>
      <c r="H61" s="9">
        <f t="shared" si="12"/>
        <v>-1.0925819436457762E-2</v>
      </c>
      <c r="I61" s="9">
        <f t="shared" si="13"/>
        <v>-1.5655577299413026E-2</v>
      </c>
      <c r="K61" s="10">
        <f t="shared" si="14"/>
        <v>1.1146875339143882E-2</v>
      </c>
      <c r="L61" s="10">
        <f t="shared" si="15"/>
        <v>-1.1173534738914191E-2</v>
      </c>
      <c r="M61" s="10">
        <f t="shared" si="16"/>
        <v>-1.2135243316634462E-2</v>
      </c>
      <c r="N61" s="10">
        <f t="shared" si="17"/>
        <v>-1.5170739976038024E-2</v>
      </c>
    </row>
    <row r="62" spans="1:14">
      <c r="A62" s="13">
        <v>45614</v>
      </c>
      <c r="B62" s="12">
        <v>288.75</v>
      </c>
      <c r="C62" s="12">
        <v>55.05</v>
      </c>
      <c r="D62" s="12">
        <v>85.9</v>
      </c>
      <c r="E62" s="12">
        <v>25.25</v>
      </c>
      <c r="F62" s="11">
        <f t="shared" si="10"/>
        <v>-3.45125107851596E-3</v>
      </c>
      <c r="G62" s="9">
        <f t="shared" si="11"/>
        <v>3.6463081130355679E-3</v>
      </c>
      <c r="H62" s="9">
        <f t="shared" si="12"/>
        <v>-1.1627906976743319E-3</v>
      </c>
      <c r="I62" s="9">
        <f t="shared" si="13"/>
        <v>3.9761431411531323E-3</v>
      </c>
      <c r="K62" s="10">
        <f t="shared" si="14"/>
        <v>-3.6481802768938954E-3</v>
      </c>
      <c r="L62" s="10">
        <f t="shared" si="15"/>
        <v>2.4005712080563146E-3</v>
      </c>
      <c r="M62" s="10">
        <f t="shared" si="16"/>
        <v>-2.3722145778510319E-3</v>
      </c>
      <c r="N62" s="10">
        <f t="shared" si="17"/>
        <v>4.4609804645281336E-3</v>
      </c>
    </row>
    <row r="63" spans="1:14">
      <c r="A63" s="13">
        <v>45615</v>
      </c>
      <c r="B63" s="12">
        <v>279</v>
      </c>
      <c r="C63" s="12">
        <v>53.55</v>
      </c>
      <c r="D63" s="12">
        <v>82.65</v>
      </c>
      <c r="E63" s="12">
        <v>24.77</v>
      </c>
      <c r="F63" s="11">
        <f t="shared" si="10"/>
        <v>-3.3766233766233777E-2</v>
      </c>
      <c r="G63" s="9">
        <f t="shared" si="11"/>
        <v>-2.7247956403269713E-2</v>
      </c>
      <c r="H63" s="9">
        <f t="shared" si="12"/>
        <v>-3.7834691501746232E-2</v>
      </c>
      <c r="I63" s="9">
        <f t="shared" si="13"/>
        <v>-1.9009900990099027E-2</v>
      </c>
      <c r="K63" s="10">
        <f t="shared" si="14"/>
        <v>-3.3963162964611715E-2</v>
      </c>
      <c r="L63" s="10">
        <f t="shared" si="15"/>
        <v>-2.8493693308248965E-2</v>
      </c>
      <c r="M63" s="10">
        <f t="shared" si="16"/>
        <v>-3.9044115381922928E-2</v>
      </c>
      <c r="N63" s="10">
        <f t="shared" si="17"/>
        <v>-1.8525063666724025E-2</v>
      </c>
    </row>
    <row r="64" spans="1:14">
      <c r="A64" s="13">
        <v>45616</v>
      </c>
      <c r="B64" s="12">
        <v>271</v>
      </c>
      <c r="C64" s="12">
        <v>52.2</v>
      </c>
      <c r="D64" s="12">
        <v>80.95</v>
      </c>
      <c r="E64" s="12">
        <v>23.99</v>
      </c>
      <c r="F64" s="11">
        <f t="shared" si="10"/>
        <v>-2.8673835125448077E-2</v>
      </c>
      <c r="G64" s="9">
        <f t="shared" si="11"/>
        <v>-2.5210084033613356E-2</v>
      </c>
      <c r="H64" s="9">
        <f t="shared" si="12"/>
        <v>-2.0568663036902635E-2</v>
      </c>
      <c r="I64" s="9">
        <f t="shared" si="13"/>
        <v>-3.1489705288655689E-2</v>
      </c>
      <c r="K64" s="10">
        <f t="shared" si="14"/>
        <v>-2.8870764323826011E-2</v>
      </c>
      <c r="L64" s="10">
        <f t="shared" si="15"/>
        <v>-2.6455820938592608E-2</v>
      </c>
      <c r="M64" s="10">
        <f t="shared" si="16"/>
        <v>-2.1778086917079335E-2</v>
      </c>
      <c r="N64" s="10">
        <f t="shared" si="17"/>
        <v>-3.1004867965280687E-2</v>
      </c>
    </row>
    <row r="65" spans="1:14">
      <c r="A65" s="13">
        <v>45617</v>
      </c>
      <c r="B65" s="12">
        <v>279.75</v>
      </c>
      <c r="C65" s="12">
        <v>56.9</v>
      </c>
      <c r="D65" s="12">
        <v>86.7</v>
      </c>
      <c r="E65" s="12">
        <v>24.9</v>
      </c>
      <c r="F65" s="11">
        <f t="shared" si="10"/>
        <v>3.2287822878228845E-2</v>
      </c>
      <c r="G65" s="9">
        <f t="shared" si="11"/>
        <v>9.0038314176245082E-2</v>
      </c>
      <c r="H65" s="9">
        <f t="shared" si="12"/>
        <v>7.1031500926497904E-2</v>
      </c>
      <c r="I65" s="9">
        <f t="shared" si="13"/>
        <v>3.7932471863276307E-2</v>
      </c>
      <c r="K65" s="10">
        <f t="shared" si="14"/>
        <v>3.2090893679850907E-2</v>
      </c>
      <c r="L65" s="10">
        <f t="shared" si="15"/>
        <v>8.8792577271265827E-2</v>
      </c>
      <c r="M65" s="10">
        <f t="shared" si="16"/>
        <v>6.9822077046321207E-2</v>
      </c>
      <c r="N65" s="10">
        <f t="shared" si="17"/>
        <v>3.8417309186651309E-2</v>
      </c>
    </row>
    <row r="66" spans="1:14">
      <c r="A66" s="13">
        <v>45618</v>
      </c>
      <c r="B66" s="12">
        <v>279.5</v>
      </c>
      <c r="C66" s="12">
        <v>60.6</v>
      </c>
      <c r="D66" s="12">
        <v>91.7</v>
      </c>
      <c r="E66" s="12">
        <v>25.05</v>
      </c>
      <c r="F66" s="11">
        <f t="shared" si="10"/>
        <v>-8.9365504915106531E-4</v>
      </c>
      <c r="G66" s="9">
        <f t="shared" si="11"/>
        <v>6.5026362038664409E-2</v>
      </c>
      <c r="H66" s="9">
        <f t="shared" si="12"/>
        <v>5.7670126874279193E-2</v>
      </c>
      <c r="I66" s="9">
        <f t="shared" si="13"/>
        <v>6.0240963855422436E-3</v>
      </c>
      <c r="K66" s="10">
        <f t="shared" si="14"/>
        <v>-1.0905842475290007E-3</v>
      </c>
      <c r="L66" s="10">
        <f t="shared" si="15"/>
        <v>6.3780625133685154E-2</v>
      </c>
      <c r="M66" s="10">
        <f t="shared" si="16"/>
        <v>5.6460702994102496E-2</v>
      </c>
      <c r="N66" s="10">
        <f t="shared" si="17"/>
        <v>6.508933708917245E-3</v>
      </c>
    </row>
    <row r="67" spans="1:14">
      <c r="A67" s="13">
        <v>45621</v>
      </c>
      <c r="B67" s="12">
        <v>296.25</v>
      </c>
      <c r="C67" s="12">
        <v>59.6</v>
      </c>
      <c r="D67" s="12">
        <v>90.75</v>
      </c>
      <c r="E67" s="12">
        <v>25.35</v>
      </c>
      <c r="F67" s="11">
        <f t="shared" si="10"/>
        <v>5.9928443649373886E-2</v>
      </c>
      <c r="G67" s="9">
        <f t="shared" si="11"/>
        <v>-1.6501650165016479E-2</v>
      </c>
      <c r="H67" s="9">
        <f t="shared" si="12"/>
        <v>-1.035986913849507E-2</v>
      </c>
      <c r="I67" s="9">
        <f t="shared" si="13"/>
        <v>1.1976047904191711E-2</v>
      </c>
      <c r="K67" s="10">
        <f t="shared" si="14"/>
        <v>5.9731514450995948E-2</v>
      </c>
      <c r="L67" s="10">
        <f t="shared" si="15"/>
        <v>-1.7747387069995731E-2</v>
      </c>
      <c r="M67" s="10">
        <f t="shared" si="16"/>
        <v>-1.156929301867177E-2</v>
      </c>
      <c r="N67" s="10">
        <f t="shared" si="17"/>
        <v>1.2460885227566713E-2</v>
      </c>
    </row>
    <row r="68" spans="1:14">
      <c r="A68" s="13">
        <v>45622</v>
      </c>
      <c r="B68" s="12">
        <v>294</v>
      </c>
      <c r="C68" s="12">
        <v>59.2</v>
      </c>
      <c r="D68" s="12">
        <v>89.4</v>
      </c>
      <c r="E68" s="12">
        <v>25.05</v>
      </c>
      <c r="F68" s="11">
        <f t="shared" ref="F68:F103" si="18">+B68/B67-1</f>
        <v>-7.5949367088608E-3</v>
      </c>
      <c r="G68" s="9">
        <f t="shared" ref="G68:G103" si="19">+C68/C67-1</f>
        <v>-6.7114093959731447E-3</v>
      </c>
      <c r="H68" s="9">
        <f t="shared" ref="H68:H103" si="20">+D68/D67-1</f>
        <v>-1.4876033057851124E-2</v>
      </c>
      <c r="I68" s="9">
        <f t="shared" ref="I68:I103" si="21">+E68/E67-1</f>
        <v>-1.1834319526627279E-2</v>
      </c>
      <c r="K68" s="10">
        <f t="shared" ref="K68:K103" si="22">+F68-F$106</f>
        <v>-7.7918659072387349E-3</v>
      </c>
      <c r="L68" s="10">
        <f t="shared" ref="L68:L103" si="23">+G68-G$106</f>
        <v>-7.9571463009523984E-3</v>
      </c>
      <c r="M68" s="10">
        <f t="shared" ref="M68:M103" si="24">+H68-H$106</f>
        <v>-1.6085456938027824E-2</v>
      </c>
      <c r="N68" s="10">
        <f t="shared" ref="N68:N103" si="25">+I68-I$106</f>
        <v>-1.1349482203252277E-2</v>
      </c>
    </row>
    <row r="69" spans="1:14">
      <c r="A69" s="13">
        <v>45623</v>
      </c>
      <c r="B69" s="12">
        <v>292.5</v>
      </c>
      <c r="C69" s="12">
        <v>59.45</v>
      </c>
      <c r="D69" s="12">
        <v>91.2</v>
      </c>
      <c r="E69" s="12">
        <v>24.7</v>
      </c>
      <c r="F69" s="11">
        <f t="shared" si="18"/>
        <v>-5.1020408163264808E-3</v>
      </c>
      <c r="G69" s="9">
        <f t="shared" si="19"/>
        <v>4.222972972973027E-3</v>
      </c>
      <c r="H69" s="9">
        <f t="shared" si="20"/>
        <v>2.0134228187919323E-2</v>
      </c>
      <c r="I69" s="9">
        <f t="shared" si="21"/>
        <v>-1.3972055888223589E-2</v>
      </c>
      <c r="K69" s="10">
        <f t="shared" si="22"/>
        <v>-5.2989700147044157E-3</v>
      </c>
      <c r="L69" s="10">
        <f t="shared" si="23"/>
        <v>2.9772360679937737E-3</v>
      </c>
      <c r="M69" s="10">
        <f t="shared" si="24"/>
        <v>1.8924804307742623E-2</v>
      </c>
      <c r="N69" s="10">
        <f t="shared" si="25"/>
        <v>-1.3487218564848587E-2</v>
      </c>
    </row>
    <row r="70" spans="1:14">
      <c r="A70" s="13">
        <v>45624</v>
      </c>
      <c r="B70" s="12">
        <v>287.25</v>
      </c>
      <c r="C70" s="12">
        <v>59.7</v>
      </c>
      <c r="D70" s="12">
        <v>91.2</v>
      </c>
      <c r="E70" s="12">
        <v>25.22</v>
      </c>
      <c r="F70" s="11">
        <f t="shared" si="18"/>
        <v>-1.7948717948717996E-2</v>
      </c>
      <c r="G70" s="9">
        <f t="shared" si="19"/>
        <v>4.20521446593769E-3</v>
      </c>
      <c r="H70" s="9">
        <f t="shared" si="20"/>
        <v>0</v>
      </c>
      <c r="I70" s="9">
        <f t="shared" si="21"/>
        <v>2.1052631578947434E-2</v>
      </c>
      <c r="K70" s="10">
        <f t="shared" si="22"/>
        <v>-1.814564714709593E-2</v>
      </c>
      <c r="L70" s="10">
        <f t="shared" si="23"/>
        <v>2.9594775609584367E-3</v>
      </c>
      <c r="M70" s="10">
        <f t="shared" si="24"/>
        <v>-1.2094238801766998E-3</v>
      </c>
      <c r="N70" s="10">
        <f t="shared" si="25"/>
        <v>2.1537468902322436E-2</v>
      </c>
    </row>
    <row r="71" spans="1:14">
      <c r="A71" s="13">
        <v>45625</v>
      </c>
      <c r="B71" s="12">
        <v>285</v>
      </c>
      <c r="C71" s="12">
        <v>60.85</v>
      </c>
      <c r="D71" s="12">
        <v>90.5</v>
      </c>
      <c r="E71" s="12">
        <v>25.78</v>
      </c>
      <c r="F71" s="11">
        <f t="shared" si="18"/>
        <v>-7.8328981723237989E-3</v>
      </c>
      <c r="G71" s="9">
        <f t="shared" si="19"/>
        <v>1.9262981574539317E-2</v>
      </c>
      <c r="H71" s="9">
        <f t="shared" si="20"/>
        <v>-7.6754385964912242E-3</v>
      </c>
      <c r="I71" s="9">
        <f t="shared" si="21"/>
        <v>2.2204599524187296E-2</v>
      </c>
      <c r="K71" s="10">
        <f t="shared" si="22"/>
        <v>-8.0298273707017347E-3</v>
      </c>
      <c r="L71" s="10">
        <f t="shared" si="23"/>
        <v>1.8017244669560065E-2</v>
      </c>
      <c r="M71" s="10">
        <f t="shared" si="24"/>
        <v>-8.8848624766679242E-3</v>
      </c>
      <c r="N71" s="10">
        <f t="shared" si="25"/>
        <v>2.2689436847562298E-2</v>
      </c>
    </row>
    <row r="72" spans="1:14">
      <c r="A72" s="13">
        <v>45628</v>
      </c>
      <c r="B72" s="12">
        <v>285.5</v>
      </c>
      <c r="C72" s="12">
        <v>61</v>
      </c>
      <c r="D72" s="12">
        <v>90</v>
      </c>
      <c r="E72" s="12">
        <v>26.04</v>
      </c>
      <c r="F72" s="11">
        <f t="shared" si="18"/>
        <v>1.7543859649122862E-3</v>
      </c>
      <c r="G72" s="9">
        <f t="shared" si="19"/>
        <v>2.4650780608053147E-3</v>
      </c>
      <c r="H72" s="9">
        <f t="shared" si="20"/>
        <v>-5.5248618784530246E-3</v>
      </c>
      <c r="I72" s="9">
        <f t="shared" si="21"/>
        <v>1.0085337470907563E-2</v>
      </c>
      <c r="K72" s="10">
        <f t="shared" si="22"/>
        <v>1.5574567665343508E-3</v>
      </c>
      <c r="L72" s="10">
        <f t="shared" si="23"/>
        <v>1.2193411558260613E-3</v>
      </c>
      <c r="M72" s="10">
        <f t="shared" si="24"/>
        <v>-6.7342857586297246E-3</v>
      </c>
      <c r="N72" s="10">
        <f t="shared" si="25"/>
        <v>1.0570174794282565E-2</v>
      </c>
    </row>
    <row r="73" spans="1:14">
      <c r="A73" s="13">
        <v>45629</v>
      </c>
      <c r="B73" s="12">
        <v>287</v>
      </c>
      <c r="C73" s="12">
        <v>63.4</v>
      </c>
      <c r="D73" s="12">
        <v>93.4</v>
      </c>
      <c r="E73" s="12">
        <v>26</v>
      </c>
      <c r="F73" s="11">
        <f t="shared" si="18"/>
        <v>5.2539404553415547E-3</v>
      </c>
      <c r="G73" s="9">
        <f t="shared" si="19"/>
        <v>3.9344262295081922E-2</v>
      </c>
      <c r="H73" s="9">
        <f t="shared" si="20"/>
        <v>3.777777777777791E-2</v>
      </c>
      <c r="I73" s="9">
        <f t="shared" si="21"/>
        <v>-1.536098310291778E-3</v>
      </c>
      <c r="K73" s="10">
        <f t="shared" si="22"/>
        <v>5.0570112569636198E-3</v>
      </c>
      <c r="L73" s="10">
        <f t="shared" si="23"/>
        <v>3.8098525390102667E-2</v>
      </c>
      <c r="M73" s="10">
        <f t="shared" si="24"/>
        <v>3.6568353897601213E-2</v>
      </c>
      <c r="N73" s="10">
        <f t="shared" si="25"/>
        <v>-1.0512609869167766E-3</v>
      </c>
    </row>
    <row r="74" spans="1:14">
      <c r="A74" s="13">
        <v>45630</v>
      </c>
      <c r="B74" s="12">
        <v>289</v>
      </c>
      <c r="C74" s="12">
        <v>62.75</v>
      </c>
      <c r="D74" s="12">
        <v>94.2</v>
      </c>
      <c r="E74" s="12">
        <v>26.1</v>
      </c>
      <c r="F74" s="11">
        <f t="shared" si="18"/>
        <v>6.9686411149825211E-3</v>
      </c>
      <c r="G74" s="9">
        <f t="shared" si="19"/>
        <v>-1.0252365930599305E-2</v>
      </c>
      <c r="H74" s="9">
        <f t="shared" si="20"/>
        <v>8.565310492505418E-3</v>
      </c>
      <c r="I74" s="9">
        <f t="shared" si="21"/>
        <v>3.8461538461538325E-3</v>
      </c>
      <c r="K74" s="10">
        <f t="shared" si="22"/>
        <v>6.7717119166045862E-3</v>
      </c>
      <c r="L74" s="10">
        <f t="shared" si="23"/>
        <v>-1.1498102835578559E-2</v>
      </c>
      <c r="M74" s="10">
        <f t="shared" si="24"/>
        <v>7.355886612328718E-3</v>
      </c>
      <c r="N74" s="10">
        <f t="shared" si="25"/>
        <v>4.3309911695288339E-3</v>
      </c>
    </row>
    <row r="75" spans="1:14">
      <c r="A75" s="13">
        <v>45631</v>
      </c>
      <c r="B75" s="12">
        <v>293.5</v>
      </c>
      <c r="C75" s="12">
        <v>63.45</v>
      </c>
      <c r="D75" s="12">
        <v>93.6</v>
      </c>
      <c r="E75" s="12">
        <v>25.92</v>
      </c>
      <c r="F75" s="11">
        <f t="shared" si="18"/>
        <v>1.5570934256055269E-2</v>
      </c>
      <c r="G75" s="9">
        <f t="shared" si="19"/>
        <v>1.1155378486055856E-2</v>
      </c>
      <c r="H75" s="9">
        <f t="shared" si="20"/>
        <v>-6.3694267515924663E-3</v>
      </c>
      <c r="I75" s="9">
        <f t="shared" si="21"/>
        <v>-6.8965517241379448E-3</v>
      </c>
      <c r="K75" s="10">
        <f t="shared" si="22"/>
        <v>1.5374005057677333E-2</v>
      </c>
      <c r="L75" s="10">
        <f t="shared" si="23"/>
        <v>9.909641581076602E-3</v>
      </c>
      <c r="M75" s="10">
        <f t="shared" si="24"/>
        <v>-7.5788506317691663E-3</v>
      </c>
      <c r="N75" s="10">
        <f t="shared" si="25"/>
        <v>-6.4117144007629434E-3</v>
      </c>
    </row>
    <row r="76" spans="1:14">
      <c r="A76" s="13">
        <v>45632</v>
      </c>
      <c r="B76" s="12">
        <v>300.5</v>
      </c>
      <c r="C76" s="12">
        <v>65.3</v>
      </c>
      <c r="D76" s="12">
        <v>96.1</v>
      </c>
      <c r="E76" s="12">
        <v>25.92</v>
      </c>
      <c r="F76" s="11">
        <f t="shared" si="18"/>
        <v>2.3850085178875657E-2</v>
      </c>
      <c r="G76" s="9">
        <f t="shared" si="19"/>
        <v>2.9156816390858875E-2</v>
      </c>
      <c r="H76" s="9">
        <f t="shared" si="20"/>
        <v>2.6709401709401615E-2</v>
      </c>
      <c r="I76" s="9">
        <f t="shared" si="21"/>
        <v>0</v>
      </c>
      <c r="K76" s="10">
        <f t="shared" si="22"/>
        <v>2.3653155980497723E-2</v>
      </c>
      <c r="L76" s="10">
        <f t="shared" si="23"/>
        <v>2.7911079485879623E-2</v>
      </c>
      <c r="M76" s="10">
        <f t="shared" si="24"/>
        <v>2.5499977829224914E-2</v>
      </c>
      <c r="N76" s="10">
        <f t="shared" si="25"/>
        <v>4.8483732337500143E-4</v>
      </c>
    </row>
    <row r="77" spans="1:14">
      <c r="A77" s="13">
        <v>45635</v>
      </c>
      <c r="B77" s="12">
        <v>300.5</v>
      </c>
      <c r="C77" s="12">
        <v>66.349999999999994</v>
      </c>
      <c r="D77" s="12">
        <v>100.8</v>
      </c>
      <c r="E77" s="12">
        <v>27</v>
      </c>
      <c r="F77" s="11">
        <f t="shared" si="18"/>
        <v>0</v>
      </c>
      <c r="G77" s="9">
        <f t="shared" si="19"/>
        <v>1.607963246554367E-2</v>
      </c>
      <c r="H77" s="9">
        <f t="shared" si="20"/>
        <v>4.8907388137356955E-2</v>
      </c>
      <c r="I77" s="9">
        <f t="shared" si="21"/>
        <v>4.1666666666666519E-2</v>
      </c>
      <c r="K77" s="10">
        <f t="shared" si="22"/>
        <v>-1.9692919837793532E-4</v>
      </c>
      <c r="L77" s="10">
        <f t="shared" si="23"/>
        <v>1.4833895560564416E-2</v>
      </c>
      <c r="M77" s="10">
        <f t="shared" si="24"/>
        <v>4.7697964257180259E-2</v>
      </c>
      <c r="N77" s="10">
        <f t="shared" si="25"/>
        <v>4.2151503990041521E-2</v>
      </c>
    </row>
    <row r="78" spans="1:14">
      <c r="A78" s="13">
        <v>45636</v>
      </c>
      <c r="B78" s="12">
        <v>299.25</v>
      </c>
      <c r="C78" s="12">
        <v>65.150000000000006</v>
      </c>
      <c r="D78" s="12">
        <v>98.8</v>
      </c>
      <c r="E78" s="12">
        <v>26.16</v>
      </c>
      <c r="F78" s="11">
        <f t="shared" si="18"/>
        <v>-4.1597337770382659E-3</v>
      </c>
      <c r="G78" s="9">
        <f t="shared" si="19"/>
        <v>-1.808590806330046E-2</v>
      </c>
      <c r="H78" s="9">
        <f t="shared" si="20"/>
        <v>-1.9841269841269882E-2</v>
      </c>
      <c r="I78" s="9">
        <f t="shared" si="21"/>
        <v>-3.1111111111111089E-2</v>
      </c>
      <c r="K78" s="10">
        <f t="shared" si="22"/>
        <v>-4.3566629754162008E-3</v>
      </c>
      <c r="L78" s="10">
        <f t="shared" si="23"/>
        <v>-1.9331644968279712E-2</v>
      </c>
      <c r="M78" s="10">
        <f t="shared" si="24"/>
        <v>-2.1050693721446582E-2</v>
      </c>
      <c r="N78" s="10">
        <f t="shared" si="25"/>
        <v>-3.0626273787736087E-2</v>
      </c>
    </row>
    <row r="79" spans="1:14">
      <c r="A79" s="13">
        <v>45637</v>
      </c>
      <c r="B79" s="12">
        <v>301.25</v>
      </c>
      <c r="C79" s="12">
        <v>63.9</v>
      </c>
      <c r="D79" s="12">
        <v>97.6</v>
      </c>
      <c r="E79" s="12">
        <v>26.06</v>
      </c>
      <c r="F79" s="11">
        <f t="shared" si="18"/>
        <v>6.6833751044277356E-3</v>
      </c>
      <c r="G79" s="9">
        <f t="shared" si="19"/>
        <v>-1.9186492709132863E-2</v>
      </c>
      <c r="H79" s="9">
        <f t="shared" si="20"/>
        <v>-1.2145748987854255E-2</v>
      </c>
      <c r="I79" s="9">
        <f t="shared" si="21"/>
        <v>-3.8226299694190669E-3</v>
      </c>
      <c r="K79" s="10">
        <f t="shared" si="22"/>
        <v>6.4864459060498007E-3</v>
      </c>
      <c r="L79" s="10">
        <f t="shared" si="23"/>
        <v>-2.0432229614112115E-2</v>
      </c>
      <c r="M79" s="10">
        <f t="shared" si="24"/>
        <v>-1.3355172868030955E-2</v>
      </c>
      <c r="N79" s="10">
        <f t="shared" si="25"/>
        <v>-3.3377926460440655E-3</v>
      </c>
    </row>
    <row r="80" spans="1:14">
      <c r="A80" s="13">
        <v>45638</v>
      </c>
      <c r="B80" s="12">
        <v>298.5</v>
      </c>
      <c r="C80" s="12">
        <v>63.65</v>
      </c>
      <c r="D80" s="12">
        <v>97.35</v>
      </c>
      <c r="E80" s="12">
        <v>26.32</v>
      </c>
      <c r="F80" s="11">
        <f t="shared" si="18"/>
        <v>-9.1286307053941584E-3</v>
      </c>
      <c r="G80" s="9">
        <f t="shared" si="19"/>
        <v>-3.9123630672925902E-3</v>
      </c>
      <c r="H80" s="9">
        <f t="shared" si="20"/>
        <v>-2.5614754098360892E-3</v>
      </c>
      <c r="I80" s="9">
        <f t="shared" si="21"/>
        <v>9.9769762087491554E-3</v>
      </c>
      <c r="K80" s="10">
        <f t="shared" si="22"/>
        <v>-9.3255599037720942E-3</v>
      </c>
      <c r="L80" s="10">
        <f t="shared" si="23"/>
        <v>-5.158099972271844E-3</v>
      </c>
      <c r="M80" s="10">
        <f t="shared" si="24"/>
        <v>-3.7708992900127893E-3</v>
      </c>
      <c r="N80" s="10">
        <f t="shared" si="25"/>
        <v>1.0461813532124158E-2</v>
      </c>
    </row>
    <row r="81" spans="1:14">
      <c r="A81" s="13">
        <v>45639</v>
      </c>
      <c r="B81" s="12">
        <v>299.25</v>
      </c>
      <c r="C81" s="12">
        <v>63.55</v>
      </c>
      <c r="D81" s="12">
        <v>99</v>
      </c>
      <c r="E81" s="12">
        <v>26.56</v>
      </c>
      <c r="F81" s="11">
        <f t="shared" si="18"/>
        <v>2.5125628140703071E-3</v>
      </c>
      <c r="G81" s="9">
        <f t="shared" si="19"/>
        <v>-1.5710919088767206E-3</v>
      </c>
      <c r="H81" s="9">
        <f t="shared" si="20"/>
        <v>1.6949152542372836E-2</v>
      </c>
      <c r="I81" s="9">
        <f t="shared" si="21"/>
        <v>9.1185410334346795E-3</v>
      </c>
      <c r="K81" s="10">
        <f t="shared" si="22"/>
        <v>2.3156336156923718E-3</v>
      </c>
      <c r="L81" s="10">
        <f t="shared" si="23"/>
        <v>-2.8168288138559739E-3</v>
      </c>
      <c r="M81" s="10">
        <f t="shared" si="24"/>
        <v>1.5739728662196136E-2</v>
      </c>
      <c r="N81" s="10">
        <f t="shared" si="25"/>
        <v>9.6033783568096817E-3</v>
      </c>
    </row>
    <row r="82" spans="1:14">
      <c r="A82" s="13">
        <v>45642</v>
      </c>
      <c r="B82" s="12">
        <v>295.5</v>
      </c>
      <c r="C82" s="12">
        <v>62.7</v>
      </c>
      <c r="D82" s="12">
        <v>97.45</v>
      </c>
      <c r="E82" s="12">
        <v>26.06</v>
      </c>
      <c r="F82" s="11">
        <f t="shared" si="18"/>
        <v>-1.253132832080206E-2</v>
      </c>
      <c r="G82" s="9">
        <f t="shared" si="19"/>
        <v>-1.337529504327295E-2</v>
      </c>
      <c r="H82" s="9">
        <f t="shared" si="20"/>
        <v>-1.5656565656565591E-2</v>
      </c>
      <c r="I82" s="9">
        <f t="shared" si="21"/>
        <v>-1.8825301204819289E-2</v>
      </c>
      <c r="K82" s="10">
        <f t="shared" si="22"/>
        <v>-1.2728257519179996E-2</v>
      </c>
      <c r="L82" s="10">
        <f t="shared" si="23"/>
        <v>-1.4621031948252204E-2</v>
      </c>
      <c r="M82" s="10">
        <f t="shared" si="24"/>
        <v>-1.6865989536742291E-2</v>
      </c>
      <c r="N82" s="10">
        <f t="shared" si="25"/>
        <v>-1.8340463881444287E-2</v>
      </c>
    </row>
    <row r="83" spans="1:14">
      <c r="A83" s="13">
        <v>45643</v>
      </c>
      <c r="B83" s="12">
        <v>297.75</v>
      </c>
      <c r="C83" s="12">
        <v>62.7</v>
      </c>
      <c r="D83" s="12">
        <v>98.85</v>
      </c>
      <c r="E83" s="12">
        <v>26.16</v>
      </c>
      <c r="F83" s="11">
        <f t="shared" si="18"/>
        <v>7.6142131979695105E-3</v>
      </c>
      <c r="G83" s="9">
        <f t="shared" si="19"/>
        <v>0</v>
      </c>
      <c r="H83" s="9">
        <f t="shared" si="20"/>
        <v>1.4366341713699216E-2</v>
      </c>
      <c r="I83" s="9">
        <f t="shared" si="21"/>
        <v>3.8372985418266836E-3</v>
      </c>
      <c r="K83" s="10">
        <f t="shared" si="22"/>
        <v>7.4172839995915755E-3</v>
      </c>
      <c r="L83" s="10">
        <f t="shared" si="23"/>
        <v>-1.2457369049792533E-3</v>
      </c>
      <c r="M83" s="10">
        <f t="shared" si="24"/>
        <v>1.3156917833522516E-2</v>
      </c>
      <c r="N83" s="10">
        <f t="shared" si="25"/>
        <v>4.322135865201685E-3</v>
      </c>
    </row>
    <row r="84" spans="1:14">
      <c r="A84" s="13">
        <v>45644</v>
      </c>
      <c r="B84" s="12">
        <v>290.5</v>
      </c>
      <c r="C84" s="12">
        <v>62.9</v>
      </c>
      <c r="D84" s="12">
        <v>97.8</v>
      </c>
      <c r="E84" s="12">
        <v>25.78</v>
      </c>
      <c r="F84" s="11">
        <f t="shared" si="18"/>
        <v>-2.4349286314021779E-2</v>
      </c>
      <c r="G84" s="9">
        <f t="shared" si="19"/>
        <v>3.1897926634767426E-3</v>
      </c>
      <c r="H84" s="9">
        <f t="shared" si="20"/>
        <v>-1.0622154779969639E-2</v>
      </c>
      <c r="I84" s="9">
        <f t="shared" si="21"/>
        <v>-1.4525993883792054E-2</v>
      </c>
      <c r="K84" s="10">
        <f t="shared" si="22"/>
        <v>-2.4546215512399713E-2</v>
      </c>
      <c r="L84" s="10">
        <f t="shared" si="23"/>
        <v>1.9440557584974893E-3</v>
      </c>
      <c r="M84" s="10">
        <f t="shared" si="24"/>
        <v>-1.1831578660146339E-2</v>
      </c>
      <c r="N84" s="10">
        <f t="shared" si="25"/>
        <v>-1.4041156560417052E-2</v>
      </c>
    </row>
    <row r="85" spans="1:14">
      <c r="A85" s="13">
        <v>45645</v>
      </c>
      <c r="B85" s="12">
        <v>289.5</v>
      </c>
      <c r="C85" s="12">
        <v>61.15</v>
      </c>
      <c r="D85" s="12">
        <v>94.6</v>
      </c>
      <c r="E85" s="12">
        <v>25.3</v>
      </c>
      <c r="F85" s="11">
        <f t="shared" si="18"/>
        <v>-3.4423407917383297E-3</v>
      </c>
      <c r="G85" s="9">
        <f t="shared" si="19"/>
        <v>-2.7821939586645472E-2</v>
      </c>
      <c r="H85" s="9">
        <f t="shared" si="20"/>
        <v>-3.2719836400817992E-2</v>
      </c>
      <c r="I85" s="9">
        <f t="shared" si="21"/>
        <v>-1.8619084561675714E-2</v>
      </c>
      <c r="K85" s="10">
        <f t="shared" si="22"/>
        <v>-3.6392699901162651E-3</v>
      </c>
      <c r="L85" s="10">
        <f t="shared" si="23"/>
        <v>-2.9067676491624724E-2</v>
      </c>
      <c r="M85" s="10">
        <f t="shared" si="24"/>
        <v>-3.3929260280994689E-2</v>
      </c>
      <c r="N85" s="10">
        <f t="shared" si="25"/>
        <v>-1.8134247238300712E-2</v>
      </c>
    </row>
    <row r="86" spans="1:14">
      <c r="A86" s="13">
        <v>45646</v>
      </c>
      <c r="B86" s="12">
        <v>289.75</v>
      </c>
      <c r="C86" s="12">
        <v>60.7</v>
      </c>
      <c r="D86" s="12">
        <v>94</v>
      </c>
      <c r="E86" s="12">
        <v>25.1</v>
      </c>
      <c r="F86" s="11">
        <f t="shared" si="18"/>
        <v>8.6355785837644028E-4</v>
      </c>
      <c r="G86" s="9">
        <f t="shared" si="19"/>
        <v>-7.3589533932950646E-3</v>
      </c>
      <c r="H86" s="9">
        <f t="shared" si="20"/>
        <v>-6.3424947145876986E-3</v>
      </c>
      <c r="I86" s="9">
        <f t="shared" si="21"/>
        <v>-7.905138339920903E-3</v>
      </c>
      <c r="K86" s="10">
        <f t="shared" si="22"/>
        <v>6.6662865999850491E-4</v>
      </c>
      <c r="L86" s="10">
        <f t="shared" si="23"/>
        <v>-8.6046902982743183E-3</v>
      </c>
      <c r="M86" s="10">
        <f t="shared" si="24"/>
        <v>-7.5519185947643987E-3</v>
      </c>
      <c r="N86" s="10">
        <f t="shared" si="25"/>
        <v>-7.4203010165459016E-3</v>
      </c>
    </row>
    <row r="87" spans="1:14">
      <c r="A87" s="13">
        <v>45649</v>
      </c>
      <c r="B87" s="12">
        <v>286</v>
      </c>
      <c r="C87" s="12">
        <v>59.3</v>
      </c>
      <c r="D87" s="12">
        <v>92</v>
      </c>
      <c r="E87" s="12">
        <v>24.96</v>
      </c>
      <c r="F87" s="11">
        <f t="shared" si="18"/>
        <v>-1.2942191544434878E-2</v>
      </c>
      <c r="G87" s="9">
        <f t="shared" si="19"/>
        <v>-2.3064250411861664E-2</v>
      </c>
      <c r="H87" s="9">
        <f t="shared" si="20"/>
        <v>-2.1276595744680882E-2</v>
      </c>
      <c r="I87" s="9">
        <f t="shared" si="21"/>
        <v>-5.5776892430279279E-3</v>
      </c>
      <c r="K87" s="10">
        <f t="shared" si="22"/>
        <v>-1.3139120742812814E-2</v>
      </c>
      <c r="L87" s="10">
        <f t="shared" si="23"/>
        <v>-2.4309987316840916E-2</v>
      </c>
      <c r="M87" s="10">
        <f t="shared" si="24"/>
        <v>-2.2486019624857582E-2</v>
      </c>
      <c r="N87" s="10">
        <f t="shared" si="25"/>
        <v>-5.0928519196529265E-3</v>
      </c>
    </row>
    <row r="88" spans="1:14">
      <c r="A88" s="13">
        <v>45650</v>
      </c>
      <c r="B88" s="12">
        <v>285.5</v>
      </c>
      <c r="C88" s="12">
        <v>60.25</v>
      </c>
      <c r="D88" s="12">
        <v>94.45</v>
      </c>
      <c r="E88" s="12">
        <v>24.86</v>
      </c>
      <c r="F88" s="11">
        <f t="shared" si="18"/>
        <v>-1.7482517482517723E-3</v>
      </c>
      <c r="G88" s="9">
        <f t="shared" si="19"/>
        <v>1.6020236087689765E-2</v>
      </c>
      <c r="H88" s="9">
        <f t="shared" si="20"/>
        <v>2.6630434782608736E-2</v>
      </c>
      <c r="I88" s="9">
        <f t="shared" si="21"/>
        <v>-4.0064102564103532E-3</v>
      </c>
      <c r="K88" s="10">
        <f t="shared" si="22"/>
        <v>-1.9451809466297077E-3</v>
      </c>
      <c r="L88" s="10">
        <f t="shared" si="23"/>
        <v>1.4774499182710512E-2</v>
      </c>
      <c r="M88" s="10">
        <f t="shared" si="24"/>
        <v>2.5421010902432036E-2</v>
      </c>
      <c r="N88" s="10">
        <f t="shared" si="25"/>
        <v>-3.5215729330353518E-3</v>
      </c>
    </row>
    <row r="89" spans="1:14">
      <c r="A89" s="13">
        <v>45651</v>
      </c>
      <c r="B89" s="12">
        <v>288.25</v>
      </c>
      <c r="C89" s="12">
        <v>65.05</v>
      </c>
      <c r="D89" s="12">
        <v>98.95</v>
      </c>
      <c r="E89" s="12">
        <v>25.06</v>
      </c>
      <c r="F89" s="11">
        <f t="shared" si="18"/>
        <v>9.6322241681261467E-3</v>
      </c>
      <c r="G89" s="9">
        <f t="shared" si="19"/>
        <v>7.9668049792531059E-2</v>
      </c>
      <c r="H89" s="9">
        <f t="shared" si="20"/>
        <v>4.7644256220222392E-2</v>
      </c>
      <c r="I89" s="9">
        <f t="shared" si="21"/>
        <v>8.045052292839916E-3</v>
      </c>
      <c r="K89" s="10">
        <f t="shared" si="22"/>
        <v>9.4352949697482109E-3</v>
      </c>
      <c r="L89" s="10">
        <f t="shared" si="23"/>
        <v>7.8422312887551804E-2</v>
      </c>
      <c r="M89" s="10">
        <f t="shared" si="24"/>
        <v>4.6434832340045695E-2</v>
      </c>
      <c r="N89" s="10">
        <f t="shared" si="25"/>
        <v>8.5298896162149182E-3</v>
      </c>
    </row>
    <row r="90" spans="1:14">
      <c r="A90" s="13">
        <v>45652</v>
      </c>
      <c r="B90" s="12">
        <v>290</v>
      </c>
      <c r="C90" s="12">
        <v>65.650000000000006</v>
      </c>
      <c r="D90" s="12">
        <v>99.35</v>
      </c>
      <c r="E90" s="12">
        <v>24.78</v>
      </c>
      <c r="F90" s="11">
        <f t="shared" si="18"/>
        <v>6.0711188204682909E-3</v>
      </c>
      <c r="G90" s="9">
        <f t="shared" si="19"/>
        <v>9.2236740968487663E-3</v>
      </c>
      <c r="H90" s="9">
        <f t="shared" si="20"/>
        <v>4.0424456796361863E-3</v>
      </c>
      <c r="I90" s="9">
        <f t="shared" si="21"/>
        <v>-1.1173184357541777E-2</v>
      </c>
      <c r="K90" s="10">
        <f t="shared" si="22"/>
        <v>5.8741896220903559E-3</v>
      </c>
      <c r="L90" s="10">
        <f t="shared" si="23"/>
        <v>7.9779371918695125E-3</v>
      </c>
      <c r="M90" s="10">
        <f t="shared" si="24"/>
        <v>2.8330217994594863E-3</v>
      </c>
      <c r="N90" s="10">
        <f t="shared" si="25"/>
        <v>-1.0688347034166774E-2</v>
      </c>
    </row>
    <row r="91" spans="1:14">
      <c r="A91" s="13">
        <v>45653</v>
      </c>
      <c r="B91" s="12">
        <v>290.75</v>
      </c>
      <c r="C91" s="12">
        <v>66.25</v>
      </c>
      <c r="D91" s="12">
        <v>100.2</v>
      </c>
      <c r="E91" s="12">
        <v>24.94</v>
      </c>
      <c r="F91" s="11">
        <f t="shared" si="18"/>
        <v>2.586206896551646E-3</v>
      </c>
      <c r="G91" s="9">
        <f t="shared" si="19"/>
        <v>9.1393754760089596E-3</v>
      </c>
      <c r="H91" s="9">
        <f t="shared" si="20"/>
        <v>8.5556114745848344E-3</v>
      </c>
      <c r="I91" s="9">
        <f t="shared" si="21"/>
        <v>6.4568200161421174E-3</v>
      </c>
      <c r="K91" s="10">
        <f t="shared" si="22"/>
        <v>2.3892776981737107E-3</v>
      </c>
      <c r="L91" s="10">
        <f t="shared" si="23"/>
        <v>7.8936385710297059E-3</v>
      </c>
      <c r="M91" s="10">
        <f t="shared" si="24"/>
        <v>7.3461875944081344E-3</v>
      </c>
      <c r="N91" s="10">
        <f t="shared" si="25"/>
        <v>6.9416573395171188E-3</v>
      </c>
    </row>
    <row r="92" spans="1:14">
      <c r="A92" s="13">
        <v>45656</v>
      </c>
      <c r="B92" s="12">
        <v>282.25</v>
      </c>
      <c r="C92" s="12">
        <v>65.650000000000006</v>
      </c>
      <c r="D92" s="12">
        <v>97.95</v>
      </c>
      <c r="E92" s="12">
        <v>24.6</v>
      </c>
      <c r="F92" s="11">
        <f t="shared" si="18"/>
        <v>-2.923473774720553E-2</v>
      </c>
      <c r="G92" s="9">
        <f t="shared" si="19"/>
        <v>-9.0566037735848592E-3</v>
      </c>
      <c r="H92" s="9">
        <f t="shared" si="20"/>
        <v>-2.2455089820359264E-2</v>
      </c>
      <c r="I92" s="9">
        <f t="shared" si="21"/>
        <v>-1.3632718524458687E-2</v>
      </c>
      <c r="K92" s="10">
        <f t="shared" si="22"/>
        <v>-2.9431666945583464E-2</v>
      </c>
      <c r="L92" s="10">
        <f t="shared" si="23"/>
        <v>-1.0302340678564113E-2</v>
      </c>
      <c r="M92" s="10">
        <f t="shared" si="24"/>
        <v>-2.3664513700535964E-2</v>
      </c>
      <c r="N92" s="10">
        <f t="shared" si="25"/>
        <v>-1.3147881201083685E-2</v>
      </c>
    </row>
    <row r="93" spans="1:14">
      <c r="A93" s="13">
        <v>45657</v>
      </c>
      <c r="B93" s="12">
        <v>281</v>
      </c>
      <c r="C93" s="12">
        <v>64.849999999999994</v>
      </c>
      <c r="D93" s="12">
        <v>96</v>
      </c>
      <c r="E93" s="12">
        <v>24.4</v>
      </c>
      <c r="F93" s="11">
        <f t="shared" si="18"/>
        <v>-4.4286979627989886E-3</v>
      </c>
      <c r="G93" s="9">
        <f t="shared" si="19"/>
        <v>-1.2185833968012316E-2</v>
      </c>
      <c r="H93" s="9">
        <f t="shared" si="20"/>
        <v>-1.9908116385911168E-2</v>
      </c>
      <c r="I93" s="9">
        <f t="shared" si="21"/>
        <v>-8.1300813008131634E-3</v>
      </c>
      <c r="K93" s="10">
        <f t="shared" si="22"/>
        <v>-4.6256271611769236E-3</v>
      </c>
      <c r="L93" s="10">
        <f t="shared" si="23"/>
        <v>-1.343157087299157E-2</v>
      </c>
      <c r="M93" s="10">
        <f t="shared" si="24"/>
        <v>-2.1117540266087868E-2</v>
      </c>
      <c r="N93" s="10">
        <f t="shared" si="25"/>
        <v>-7.645243977438162E-3</v>
      </c>
    </row>
    <row r="94" spans="1:14">
      <c r="A94" s="13">
        <v>45659</v>
      </c>
      <c r="B94" s="12">
        <v>287.5</v>
      </c>
      <c r="C94" s="12">
        <v>66.2</v>
      </c>
      <c r="D94" s="12">
        <v>99.7</v>
      </c>
      <c r="E94" s="12">
        <v>24.5</v>
      </c>
      <c r="F94" s="11">
        <f t="shared" si="18"/>
        <v>2.313167259786475E-2</v>
      </c>
      <c r="G94" s="9">
        <f t="shared" si="19"/>
        <v>2.0817270624518214E-2</v>
      </c>
      <c r="H94" s="9">
        <f t="shared" si="20"/>
        <v>3.8541666666666696E-2</v>
      </c>
      <c r="I94" s="9">
        <f t="shared" si="21"/>
        <v>4.098360655737654E-3</v>
      </c>
      <c r="K94" s="10">
        <f t="shared" si="22"/>
        <v>2.2934743399486816E-2</v>
      </c>
      <c r="L94" s="10">
        <f t="shared" si="23"/>
        <v>1.9571533719538962E-2</v>
      </c>
      <c r="M94" s="10">
        <f t="shared" si="24"/>
        <v>3.733224278649E-2</v>
      </c>
      <c r="N94" s="10">
        <f t="shared" si="25"/>
        <v>4.5831979791126553E-3</v>
      </c>
    </row>
    <row r="95" spans="1:14">
      <c r="A95" s="13">
        <v>45660</v>
      </c>
      <c r="B95" s="12">
        <v>298</v>
      </c>
      <c r="C95" s="12">
        <v>66.2</v>
      </c>
      <c r="D95" s="12">
        <v>102.1</v>
      </c>
      <c r="E95" s="12">
        <v>24.72</v>
      </c>
      <c r="F95" s="11">
        <f t="shared" si="18"/>
        <v>3.6521739130434883E-2</v>
      </c>
      <c r="G95" s="9">
        <f t="shared" si="19"/>
        <v>0</v>
      </c>
      <c r="H95" s="9">
        <f t="shared" si="20"/>
        <v>2.4072216649949851E-2</v>
      </c>
      <c r="I95" s="9">
        <f t="shared" si="21"/>
        <v>8.9795918367345795E-3</v>
      </c>
      <c r="K95" s="10">
        <f t="shared" si="22"/>
        <v>3.6324809932056945E-2</v>
      </c>
      <c r="L95" s="10">
        <f t="shared" si="23"/>
        <v>-1.2457369049792533E-3</v>
      </c>
      <c r="M95" s="10">
        <f t="shared" si="24"/>
        <v>2.2862792769773151E-2</v>
      </c>
      <c r="N95" s="10">
        <f t="shared" si="25"/>
        <v>9.4644291601095817E-3</v>
      </c>
    </row>
    <row r="96" spans="1:14">
      <c r="A96" s="13">
        <v>45663</v>
      </c>
      <c r="B96" s="12">
        <v>297</v>
      </c>
      <c r="C96" s="12">
        <v>66.8</v>
      </c>
      <c r="D96" s="12">
        <v>104.5</v>
      </c>
      <c r="E96" s="12">
        <v>24.66</v>
      </c>
      <c r="F96" s="11">
        <f t="shared" si="18"/>
        <v>-3.3557046979866278E-3</v>
      </c>
      <c r="G96" s="9">
        <f t="shared" si="19"/>
        <v>9.0634441087611428E-3</v>
      </c>
      <c r="H96" s="9">
        <f t="shared" si="20"/>
        <v>2.350636630754166E-2</v>
      </c>
      <c r="I96" s="9">
        <f t="shared" si="21"/>
        <v>-2.4271844660194164E-3</v>
      </c>
      <c r="K96" s="10">
        <f t="shared" si="22"/>
        <v>-3.5526338963645632E-3</v>
      </c>
      <c r="L96" s="10">
        <f t="shared" si="23"/>
        <v>7.8177072037818891E-3</v>
      </c>
      <c r="M96" s="10">
        <f t="shared" si="24"/>
        <v>2.229694242736496E-2</v>
      </c>
      <c r="N96" s="10">
        <f t="shared" si="25"/>
        <v>-1.942347142644415E-3</v>
      </c>
    </row>
    <row r="97" spans="1:14">
      <c r="A97" s="13">
        <v>45664</v>
      </c>
      <c r="B97" s="12">
        <v>293.5</v>
      </c>
      <c r="C97" s="12">
        <v>64.75</v>
      </c>
      <c r="D97" s="12">
        <v>102.8</v>
      </c>
      <c r="E97" s="12">
        <v>24.08</v>
      </c>
      <c r="F97" s="11">
        <f t="shared" si="18"/>
        <v>-1.1784511784511786E-2</v>
      </c>
      <c r="G97" s="9">
        <f t="shared" si="19"/>
        <v>-3.0688622754491024E-2</v>
      </c>
      <c r="H97" s="9">
        <f t="shared" si="20"/>
        <v>-1.6267942583732098E-2</v>
      </c>
      <c r="I97" s="9">
        <f t="shared" si="21"/>
        <v>-2.3519870235198748E-2</v>
      </c>
      <c r="K97" s="10">
        <f t="shared" si="22"/>
        <v>-1.1981440982889722E-2</v>
      </c>
      <c r="L97" s="10">
        <f t="shared" si="23"/>
        <v>-3.1934359659470279E-2</v>
      </c>
      <c r="M97" s="10">
        <f t="shared" si="24"/>
        <v>-1.7477366463908798E-2</v>
      </c>
      <c r="N97" s="10">
        <f t="shared" si="25"/>
        <v>-2.3035032911823745E-2</v>
      </c>
    </row>
    <row r="98" spans="1:14">
      <c r="A98" s="13">
        <v>45665</v>
      </c>
      <c r="B98" s="12">
        <v>293</v>
      </c>
      <c r="C98" s="12">
        <v>63.6</v>
      </c>
      <c r="D98" s="12">
        <v>101.5</v>
      </c>
      <c r="E98" s="12">
        <v>23.64</v>
      </c>
      <c r="F98" s="11">
        <f t="shared" si="18"/>
        <v>-1.7035775127768327E-3</v>
      </c>
      <c r="G98" s="9">
        <f t="shared" si="19"/>
        <v>-1.776061776061777E-2</v>
      </c>
      <c r="H98" s="9">
        <f t="shared" si="20"/>
        <v>-1.2645914396887115E-2</v>
      </c>
      <c r="I98" s="9">
        <f t="shared" si="21"/>
        <v>-1.8272425249169388E-2</v>
      </c>
      <c r="K98" s="10">
        <f t="shared" si="22"/>
        <v>-1.900506711154768E-3</v>
      </c>
      <c r="L98" s="10">
        <f t="shared" si="23"/>
        <v>-1.9006354665597022E-2</v>
      </c>
      <c r="M98" s="10">
        <f t="shared" si="24"/>
        <v>-1.3855338277063815E-2</v>
      </c>
      <c r="N98" s="10">
        <f t="shared" si="25"/>
        <v>-1.7787587925794386E-2</v>
      </c>
    </row>
    <row r="99" spans="1:14">
      <c r="A99" s="13">
        <v>45666</v>
      </c>
      <c r="B99" s="12">
        <v>294.75</v>
      </c>
      <c r="C99" s="12">
        <v>65.900000000000006</v>
      </c>
      <c r="D99" s="12">
        <v>104.3</v>
      </c>
      <c r="E99" s="12">
        <v>23.86</v>
      </c>
      <c r="F99" s="11">
        <f t="shared" si="18"/>
        <v>5.9726962457338217E-3</v>
      </c>
      <c r="G99" s="9">
        <f t="shared" si="19"/>
        <v>3.6163522012578664E-2</v>
      </c>
      <c r="H99" s="9">
        <f t="shared" si="20"/>
        <v>2.7586206896551779E-2</v>
      </c>
      <c r="I99" s="9">
        <f t="shared" si="21"/>
        <v>9.3062605752960437E-3</v>
      </c>
      <c r="K99" s="10">
        <f t="shared" si="22"/>
        <v>5.7757670473558868E-3</v>
      </c>
      <c r="L99" s="10">
        <f t="shared" si="23"/>
        <v>3.4917785107599408E-2</v>
      </c>
      <c r="M99" s="10">
        <f t="shared" si="24"/>
        <v>2.6376783016375079E-2</v>
      </c>
      <c r="N99" s="10">
        <f t="shared" si="25"/>
        <v>9.7910978986710459E-3</v>
      </c>
    </row>
    <row r="100" spans="1:14">
      <c r="A100" s="13">
        <v>45667</v>
      </c>
      <c r="B100" s="12">
        <v>293.5</v>
      </c>
      <c r="C100" s="12">
        <v>64.400000000000006</v>
      </c>
      <c r="D100" s="12">
        <v>101.3</v>
      </c>
      <c r="E100" s="12">
        <v>23.78</v>
      </c>
      <c r="F100" s="11">
        <f t="shared" si="18"/>
        <v>-4.2408821034775057E-3</v>
      </c>
      <c r="G100" s="9">
        <f t="shared" si="19"/>
        <v>-2.2761760242792084E-2</v>
      </c>
      <c r="H100" s="9">
        <f t="shared" si="20"/>
        <v>-2.8763183125599223E-2</v>
      </c>
      <c r="I100" s="9">
        <f t="shared" si="21"/>
        <v>-3.3528918692371512E-3</v>
      </c>
      <c r="K100" s="10">
        <f t="shared" si="22"/>
        <v>-4.4378113018554407E-3</v>
      </c>
      <c r="L100" s="10">
        <f t="shared" si="23"/>
        <v>-2.4007497147771336E-2</v>
      </c>
      <c r="M100" s="10">
        <f t="shared" si="24"/>
        <v>-2.9972607005775923E-2</v>
      </c>
      <c r="N100" s="10">
        <f t="shared" si="25"/>
        <v>-2.8680545458621498E-3</v>
      </c>
    </row>
    <row r="101" spans="1:14">
      <c r="A101" s="13">
        <v>45670</v>
      </c>
      <c r="B101" s="12">
        <v>289.75</v>
      </c>
      <c r="C101" s="12">
        <v>62.8</v>
      </c>
      <c r="D101" s="12">
        <v>97.05</v>
      </c>
      <c r="E101" s="12">
        <v>23.1</v>
      </c>
      <c r="F101" s="11">
        <f t="shared" si="18"/>
        <v>-1.277683134582619E-2</v>
      </c>
      <c r="G101" s="9">
        <f t="shared" si="19"/>
        <v>-2.4844720496894568E-2</v>
      </c>
      <c r="H101" s="9">
        <f t="shared" si="20"/>
        <v>-4.1954590325765095E-2</v>
      </c>
      <c r="I101" s="9">
        <f t="shared" si="21"/>
        <v>-2.8595458368376736E-2</v>
      </c>
      <c r="K101" s="10">
        <f t="shared" si="22"/>
        <v>-1.2973760544204125E-2</v>
      </c>
      <c r="L101" s="10">
        <f t="shared" si="23"/>
        <v>-2.609045740187382E-2</v>
      </c>
      <c r="M101" s="10">
        <f t="shared" si="24"/>
        <v>-4.3164014205941792E-2</v>
      </c>
      <c r="N101" s="10">
        <f t="shared" si="25"/>
        <v>-2.8110621045001734E-2</v>
      </c>
    </row>
    <row r="102" spans="1:14">
      <c r="A102" s="13">
        <v>45671</v>
      </c>
      <c r="B102" s="12">
        <v>293.5</v>
      </c>
      <c r="C102" s="12">
        <v>63</v>
      </c>
      <c r="D102" s="12">
        <v>94.95</v>
      </c>
      <c r="E102" s="12">
        <v>22.82</v>
      </c>
      <c r="F102" s="11">
        <f t="shared" si="18"/>
        <v>1.2942191544434767E-2</v>
      </c>
      <c r="G102" s="9">
        <f t="shared" si="19"/>
        <v>3.1847133757962887E-3</v>
      </c>
      <c r="H102" s="9">
        <f t="shared" si="20"/>
        <v>-2.1638330757341562E-2</v>
      </c>
      <c r="I102" s="9">
        <f t="shared" si="21"/>
        <v>-1.2121212121212199E-2</v>
      </c>
      <c r="K102" s="10">
        <f t="shared" si="22"/>
        <v>1.2745262346056831E-2</v>
      </c>
      <c r="L102" s="10">
        <f t="shared" si="23"/>
        <v>1.9389764708170353E-3</v>
      </c>
      <c r="M102" s="10">
        <f t="shared" si="24"/>
        <v>-2.2847754637518262E-2</v>
      </c>
      <c r="N102" s="10">
        <f t="shared" si="25"/>
        <v>-1.1636374797837197E-2</v>
      </c>
    </row>
    <row r="103" spans="1:14">
      <c r="A103" s="13">
        <v>45672</v>
      </c>
      <c r="B103" s="12">
        <v>296.5</v>
      </c>
      <c r="C103" s="12">
        <v>63.3</v>
      </c>
      <c r="D103" s="12">
        <v>95.35</v>
      </c>
      <c r="E103" s="12">
        <v>22.66</v>
      </c>
      <c r="F103" s="11">
        <f t="shared" si="18"/>
        <v>1.0221465076660996E-2</v>
      </c>
      <c r="G103" s="9">
        <f t="shared" si="19"/>
        <v>4.761904761904745E-3</v>
      </c>
      <c r="H103" s="9">
        <f t="shared" si="20"/>
        <v>4.2127435492362864E-3</v>
      </c>
      <c r="I103" s="9">
        <f t="shared" si="21"/>
        <v>-7.0113935144610062E-3</v>
      </c>
      <c r="K103" s="10">
        <f t="shared" si="22"/>
        <v>1.002453587828306E-2</v>
      </c>
      <c r="L103" s="10">
        <f t="shared" si="23"/>
        <v>3.5161678569254917E-3</v>
      </c>
      <c r="M103" s="10">
        <f t="shared" si="24"/>
        <v>3.0033196690595863E-3</v>
      </c>
      <c r="N103" s="10">
        <f t="shared" si="25"/>
        <v>-6.5265561910860049E-3</v>
      </c>
    </row>
    <row r="105" spans="1:14">
      <c r="E105" s="23" t="s">
        <v>30</v>
      </c>
      <c r="F105" s="23"/>
      <c r="G105" s="23"/>
      <c r="H105" s="23"/>
      <c r="I105" s="23"/>
    </row>
    <row r="106" spans="1:14">
      <c r="E106" s="20" t="s">
        <v>2</v>
      </c>
      <c r="F106" s="10">
        <f>+AVERAGE(F4:F103)</f>
        <v>1.9692919837793532E-4</v>
      </c>
      <c r="G106" s="10">
        <f>+AVERAGE(G4:G103)</f>
        <v>1.2457369049792533E-3</v>
      </c>
      <c r="H106" s="10">
        <f>+AVERAGE(H4:H103)</f>
        <v>1.2094238801766998E-3</v>
      </c>
      <c r="I106" s="10">
        <f>+AVERAGE(I4:I103)</f>
        <v>-4.8483732337500143E-4</v>
      </c>
    </row>
    <row r="107" spans="1:14">
      <c r="E107" s="20" t="s">
        <v>3</v>
      </c>
      <c r="F107" s="9">
        <f>+VAR(F4:F103)</f>
        <v>2.9725382892885018E-4</v>
      </c>
      <c r="G107" s="9">
        <f>+VAR(G4:G103)</f>
        <v>7.8832836266176762E-4</v>
      </c>
      <c r="H107" s="9">
        <f>+VAR(H4:H103)</f>
        <v>6.6154154645252676E-4</v>
      </c>
      <c r="I107" s="9">
        <f>+VAR(I4:I103)</f>
        <v>2.8179581730666109E-4</v>
      </c>
    </row>
    <row r="108" spans="1:14">
      <c r="E108" s="20" t="s">
        <v>4</v>
      </c>
      <c r="F108" s="9">
        <f t="shared" ref="F108:I108" si="26">+SQRT(F107)</f>
        <v>1.7241050690977339E-2</v>
      </c>
      <c r="G108" s="9">
        <f t="shared" si="26"/>
        <v>2.807718580381174E-2</v>
      </c>
      <c r="H108" s="9">
        <f t="shared" si="26"/>
        <v>2.5720449965980899E-2</v>
      </c>
      <c r="I108" s="9">
        <f t="shared" si="26"/>
        <v>1.6786775071664633E-2</v>
      </c>
    </row>
  </sheetData>
  <mergeCells count="7">
    <mergeCell ref="B1:E1"/>
    <mergeCell ref="Q2:U2"/>
    <mergeCell ref="W6:X6"/>
    <mergeCell ref="E105:I105"/>
    <mergeCell ref="R15:S15"/>
    <mergeCell ref="F3:I3"/>
    <mergeCell ref="K3:N3"/>
  </mergeCells>
  <conditionalFormatting sqref="R4:U7">
    <cfRule type="expression" dxfId="0" priority="1">
      <formula>$Q4=R$3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TOKAÇ</dc:creator>
  <cp:lastModifiedBy>İlker TOKAÇ</cp:lastModifiedBy>
  <dcterms:created xsi:type="dcterms:W3CDTF">2025-01-14T14:22:23Z</dcterms:created>
  <dcterms:modified xsi:type="dcterms:W3CDTF">2025-01-15T14:23:46Z</dcterms:modified>
</cp:coreProperties>
</file>