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ustomStorage/customStorage.xml" ContentType="application/vnd.wps-officedocument.customStor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 codeName="ThisWorkbook"/>
  <bookViews>
    <workbookView windowWidth="27945" windowHeight="12375"/>
  </bookViews>
  <sheets>
    <sheet name="持有" sheetId="1" r:id="rId1"/>
    <sheet name="已平仓" sheetId="2" r:id="rId2"/>
    <sheet name="总盈亏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<sst xmlns="http://schemas.openxmlformats.org/spreadsheetml/2006/main" count="48" uniqueCount="28">
  <si>
    <t>日期</t>
  </si>
  <si>
    <t>期权合约代码</t>
  </si>
  <si>
    <t>负责人</t>
  </si>
  <si>
    <t>手数</t>
  </si>
  <si>
    <t>平均开仓期权价</t>
  </si>
  <si>
    <t>期权收盘价（当日15:00)</t>
  </si>
  <si>
    <t>交易单位</t>
  </si>
  <si>
    <t>手续费</t>
  </si>
  <si>
    <t>净浮动盈亏</t>
  </si>
  <si>
    <t>浮动盈亏（包含手续费）</t>
  </si>
  <si>
    <t>成交期货平均价</t>
  </si>
  <si>
    <t>SH509C2560</t>
  </si>
  <si>
    <t>梁</t>
  </si>
  <si>
    <t>ag2508P7800</t>
  </si>
  <si>
    <t>程</t>
  </si>
  <si>
    <t>SR509C6200</t>
  </si>
  <si>
    <t>cu2507P73000</t>
  </si>
  <si>
    <t>m2601-P-2800</t>
  </si>
  <si>
    <t>叶</t>
  </si>
  <si>
    <t>c2509-P-2300</t>
  </si>
  <si>
    <t>CF509P12400</t>
  </si>
  <si>
    <t>UR509C1800</t>
  </si>
  <si>
    <t>ps2508-C-36000</t>
  </si>
  <si>
    <t>ag2508P8000</t>
  </si>
  <si>
    <t>期权平仓价格</t>
  </si>
  <si>
    <t>a2509-C-4450</t>
  </si>
  <si>
    <t>总盈亏</t>
  </si>
  <si>
    <t>净值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</si>
</sst>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b/>
      <sz val="11"/>
      <color rgb="FF000000"/>
      <name val="宋体"/>
      <charset val="134"/>
    </font>
    <font>
      <sz val="11"/>
      <color rgb="FF000000"/>
      <name val="Calibri"/>
      <charset val="134"/>
    </font>
    <font>
      <sz val="11"/>
      <color theme="1"/>
      <name val="Calibri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2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3" borderId="4" applyNumberFormat="0" applyAlignment="0" applyProtection="0">
      <alignment vertical="center"/>
    </xf>
    <xf numFmtId="0" fontId="14" fillId="4" borderId="5" applyNumberFormat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6" fillId="5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</cellStyleXfs>
  <cellXfs count="21">
    <xf numFmtId="0" fontId="0" fillId="0" borderId="0" xfId="0"/>
    <xf numFmtId="14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14" fontId="1" fillId="0" borderId="0" xfId="0" applyNumberFormat="1" applyFont="1" applyBorder="1" applyAlignment="1">
      <alignment horizontal="left"/>
    </xf>
    <xf numFmtId="0" fontId="1" fillId="0" borderId="0" xfId="0" applyFont="1" applyBorder="1" applyAlignment="1">
      <alignment horizontal="left"/>
    </xf>
    <xf numFmtId="14" fontId="2" fillId="0" borderId="0" xfId="0" applyNumberFormat="1" applyFont="1" applyBorder="1" applyAlignment="1">
      <alignment horizontal="left"/>
    </xf>
    <xf numFmtId="4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left"/>
    </xf>
    <xf numFmtId="3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  <xf numFmtId="3" fontId="1" fillId="0" borderId="0" xfId="0" applyNumberFormat="1" applyFont="1" applyBorder="1" applyAlignment="1">
      <alignment horizontal="left"/>
    </xf>
    <xf numFmtId="4" fontId="1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horizontal="left"/>
    </xf>
    <xf numFmtId="3" fontId="2" fillId="0" borderId="0" xfId="0" applyNumberFormat="1" applyFont="1" applyBorder="1" applyAlignment="1">
      <alignment horizontal="right"/>
    </xf>
    <xf numFmtId="14" fontId="0" fillId="0" borderId="0" xfId="0" applyNumberFormat="1" applyAlignment="1"/>
    <xf numFmtId="0" fontId="0" fillId="0" borderId="0" xfId="0" applyAlignment="1"/>
    <xf numFmtId="3" fontId="0" fillId="0" borderId="0" xfId="0" applyNumberFormat="1" applyAlignment="1"/>
    <xf numFmtId="4" fontId="0" fillId="0" borderId="0" xfId="0" applyNumberFormat="1" applyAlignment="1"/>
    <xf numFmtId="14" fontId="3" fillId="0" borderId="0" xfId="0" applyNumberFormat="1" applyFont="1" applyBorder="1" applyAlignment="1">
      <alignment horizontal="left"/>
    </xf>
    <xf numFmtId="3" fontId="3" fillId="0" borderId="0" xfId="0" applyNumberFormat="1" applyFont="1" applyBorder="1" applyAlignment="1">
      <alignment horizontal="right"/>
    </xf>
    <xf numFmtId="4" fontId="3" fillId="0" borderId="0" xfId="0" applyNumberFormat="1" applyFont="1" applyBorder="1" applyAlignment="1">
      <alignment horizontal="right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www.wps.cn/officeDocument/2023/relationships/customStorage" Target="customStorage/customStorage.xml"/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ustomStorage/customStorage.xml><?xml version="1.0" encoding="utf-8"?>
<customStorage xmlns="https://web.wps.cn/et/2018/main">
  <book/>
  <sheets/>
</customStorag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>
    <outlinePr summaryBelow="0"/>
  </sheetPr>
  <dimension ref="A1:K16"/>
  <sheetViews>
    <sheetView tabSelected="1" workbookViewId="0">
      <selection activeCell="O10" sqref="O10"/>
    </sheetView>
  </sheetViews>
  <sheetFormatPr defaultColWidth="9" defaultRowHeight="13.5"/>
  <cols>
    <col min="1" max="1" width="14.2916666666667" style="14" customWidth="1"/>
    <col min="2" max="2" width="17.2916666666667" style="15" customWidth="1"/>
    <col min="3" max="3" width="6.85833333333333" style="15" customWidth="1"/>
    <col min="4" max="4" width="13.575" style="16" customWidth="1"/>
    <col min="5" max="5" width="15.2916666666667" style="17" customWidth="1"/>
    <col min="6" max="6" width="22.15" style="17" customWidth="1"/>
    <col min="7" max="7" width="13.575" style="16" customWidth="1"/>
    <col min="8" max="8" width="10.0083333333333" style="16" customWidth="1"/>
    <col min="9" max="9" width="12.8583333333333" style="15" customWidth="1"/>
    <col min="10" max="10" width="21.2916666666667" style="15" customWidth="1"/>
    <col min="11" max="11" width="15.7166666666667" style="17" customWidth="1"/>
  </cols>
  <sheetData>
    <row r="1" ht="18.75" customHeight="1" spans="1:11">
      <c r="A1" s="3" t="s">
        <v>0</v>
      </c>
      <c r="B1" s="4" t="s">
        <v>1</v>
      </c>
      <c r="C1" s="4" t="s">
        <v>2</v>
      </c>
      <c r="D1" s="10" t="s">
        <v>3</v>
      </c>
      <c r="E1" s="11" t="s">
        <v>4</v>
      </c>
      <c r="F1" s="11" t="s">
        <v>5</v>
      </c>
      <c r="G1" s="10" t="s">
        <v>6</v>
      </c>
      <c r="H1" s="10" t="s">
        <v>7</v>
      </c>
      <c r="I1" s="4" t="s">
        <v>8</v>
      </c>
      <c r="J1" s="4" t="s">
        <v>9</v>
      </c>
      <c r="K1" s="11" t="s">
        <v>10</v>
      </c>
    </row>
    <row r="2" ht="21.75" customHeight="1" spans="1:11">
      <c r="A2" s="5">
        <v>45818</v>
      </c>
      <c r="B2" s="12" t="s">
        <v>11</v>
      </c>
      <c r="C2" s="12" t="s">
        <v>12</v>
      </c>
      <c r="D2" s="13">
        <v>2</v>
      </c>
      <c r="E2" s="6">
        <v>31.25</v>
      </c>
      <c r="F2" s="6">
        <v>24.5</v>
      </c>
      <c r="G2" s="13">
        <v>20</v>
      </c>
      <c r="H2" s="13">
        <v>16</v>
      </c>
      <c r="I2" s="6">
        <f t="shared" ref="I2:I12" si="0">(E2-F2)*D2*G2</f>
        <v>270</v>
      </c>
      <c r="J2" s="6">
        <f t="shared" ref="J2:J12" si="1">I2-H2</f>
        <v>254</v>
      </c>
      <c r="K2" s="6">
        <v>2355</v>
      </c>
    </row>
    <row r="3" ht="21.75" customHeight="1" spans="1:11">
      <c r="A3" s="5"/>
      <c r="B3" s="12" t="s">
        <v>13</v>
      </c>
      <c r="C3" s="12" t="s">
        <v>14</v>
      </c>
      <c r="D3" s="13">
        <v>1</v>
      </c>
      <c r="E3" s="6">
        <v>70.5</v>
      </c>
      <c r="F3" s="6">
        <v>41</v>
      </c>
      <c r="G3" s="13">
        <v>15</v>
      </c>
      <c r="H3" s="13">
        <v>8</v>
      </c>
      <c r="I3" s="6">
        <f t="shared" si="0"/>
        <v>442.5</v>
      </c>
      <c r="J3" s="6">
        <f t="shared" si="1"/>
        <v>434.5</v>
      </c>
      <c r="K3" s="6">
        <v>8469</v>
      </c>
    </row>
    <row r="4" ht="21.75" customHeight="1" spans="1:11">
      <c r="A4" s="5"/>
      <c r="B4" s="12" t="s">
        <v>15</v>
      </c>
      <c r="C4" s="12" t="s">
        <v>12</v>
      </c>
      <c r="D4" s="13">
        <v>6</v>
      </c>
      <c r="E4" s="6">
        <v>8.58333333</v>
      </c>
      <c r="F4" s="6">
        <v>8</v>
      </c>
      <c r="G4" s="13">
        <v>10</v>
      </c>
      <c r="H4" s="13">
        <f>18+18</f>
        <v>36</v>
      </c>
      <c r="I4" s="6">
        <f t="shared" si="0"/>
        <v>34.9999998</v>
      </c>
      <c r="J4" s="6">
        <f t="shared" si="1"/>
        <v>-1.00000019999998</v>
      </c>
      <c r="K4" s="6">
        <v>5726.1666</v>
      </c>
    </row>
    <row r="5" ht="21.75" customHeight="1" spans="1:11">
      <c r="A5" s="5"/>
      <c r="B5" s="12" t="s">
        <v>16</v>
      </c>
      <c r="C5" s="12" t="s">
        <v>14</v>
      </c>
      <c r="D5" s="13">
        <v>2</v>
      </c>
      <c r="E5" s="6">
        <f>(48+28)/2</f>
        <v>38</v>
      </c>
      <c r="F5" s="6">
        <v>30</v>
      </c>
      <c r="G5" s="13">
        <v>5</v>
      </c>
      <c r="H5" s="13">
        <v>40</v>
      </c>
      <c r="I5" s="6">
        <f t="shared" si="0"/>
        <v>80</v>
      </c>
      <c r="J5" s="6">
        <f t="shared" si="1"/>
        <v>40</v>
      </c>
      <c r="K5" s="6">
        <f>(79060+79030)/2</f>
        <v>79045</v>
      </c>
    </row>
    <row r="6" ht="21.75" customHeight="1" spans="1:11">
      <c r="A6" s="5"/>
      <c r="B6" s="12" t="s">
        <v>17</v>
      </c>
      <c r="C6" s="12" t="s">
        <v>18</v>
      </c>
      <c r="D6" s="13">
        <v>3</v>
      </c>
      <c r="E6" s="6">
        <f>(36.5+2*30)/3</f>
        <v>32.1666666666667</v>
      </c>
      <c r="F6" s="6">
        <v>30</v>
      </c>
      <c r="G6" s="13">
        <v>10</v>
      </c>
      <c r="H6" s="13">
        <v>9</v>
      </c>
      <c r="I6" s="6">
        <f t="shared" si="0"/>
        <v>64.9999999999999</v>
      </c>
      <c r="J6" s="6">
        <f t="shared" si="1"/>
        <v>55.9999999999999</v>
      </c>
      <c r="K6" s="6">
        <f>(3033+2*3070)/3</f>
        <v>3057.66666666667</v>
      </c>
    </row>
    <row r="7" ht="21.75" customHeight="1" spans="1:11">
      <c r="A7" s="5"/>
      <c r="B7" s="12" t="s">
        <v>19</v>
      </c>
      <c r="C7" s="12" t="s">
        <v>18</v>
      </c>
      <c r="D7" s="13">
        <v>8</v>
      </c>
      <c r="E7" s="6">
        <v>7.1875</v>
      </c>
      <c r="F7" s="6">
        <v>7</v>
      </c>
      <c r="G7" s="13">
        <v>10</v>
      </c>
      <c r="H7" s="6">
        <f>2.4*3+12</f>
        <v>19.2</v>
      </c>
      <c r="I7" s="6">
        <f t="shared" si="0"/>
        <v>15</v>
      </c>
      <c r="J7" s="6">
        <f t="shared" si="1"/>
        <v>-4.2</v>
      </c>
      <c r="K7" s="6">
        <f>(2380+2383*2+2403*5)/8</f>
        <v>2395.125</v>
      </c>
    </row>
    <row r="8" ht="21.75" customHeight="1" spans="1:11">
      <c r="A8" s="5"/>
      <c r="B8" s="12" t="s">
        <v>17</v>
      </c>
      <c r="C8" s="12" t="s">
        <v>18</v>
      </c>
      <c r="D8" s="13">
        <v>1</v>
      </c>
      <c r="E8" s="6">
        <v>30.5</v>
      </c>
      <c r="F8" s="6">
        <v>30</v>
      </c>
      <c r="G8" s="13">
        <v>10</v>
      </c>
      <c r="H8" s="13">
        <v>3</v>
      </c>
      <c r="I8" s="6">
        <f t="shared" si="0"/>
        <v>5</v>
      </c>
      <c r="J8" s="6">
        <f t="shared" si="1"/>
        <v>2</v>
      </c>
      <c r="K8" s="6">
        <v>3056</v>
      </c>
    </row>
    <row r="9" ht="21.75" customHeight="1" spans="1:11">
      <c r="A9" s="5"/>
      <c r="B9" s="12" t="s">
        <v>20</v>
      </c>
      <c r="C9" s="12" t="s">
        <v>12</v>
      </c>
      <c r="D9" s="13">
        <v>4</v>
      </c>
      <c r="E9" s="6">
        <v>28.5</v>
      </c>
      <c r="F9" s="6">
        <v>22</v>
      </c>
      <c r="G9" s="13">
        <v>5</v>
      </c>
      <c r="H9" s="13">
        <v>24</v>
      </c>
      <c r="I9" s="6">
        <f t="shared" si="0"/>
        <v>130</v>
      </c>
      <c r="J9" s="6">
        <f t="shared" si="1"/>
        <v>106</v>
      </c>
      <c r="K9" s="6">
        <f>(13515+13490)/2</f>
        <v>13502.5</v>
      </c>
    </row>
    <row r="10" ht="21.75" customHeight="1" spans="1:11">
      <c r="A10" s="5"/>
      <c r="B10" s="12" t="s">
        <v>21</v>
      </c>
      <c r="C10" s="12" t="s">
        <v>12</v>
      </c>
      <c r="D10" s="13">
        <v>2</v>
      </c>
      <c r="E10" s="6">
        <v>35</v>
      </c>
      <c r="F10" s="6">
        <v>29</v>
      </c>
      <c r="G10" s="13">
        <v>20</v>
      </c>
      <c r="H10" s="13">
        <v>8</v>
      </c>
      <c r="I10" s="6">
        <f t="shared" si="0"/>
        <v>240</v>
      </c>
      <c r="J10" s="6">
        <f t="shared" si="1"/>
        <v>232</v>
      </c>
      <c r="K10" s="6">
        <v>1708</v>
      </c>
    </row>
    <row r="11" ht="21.75" customHeight="1" spans="1:11">
      <c r="A11" s="5"/>
      <c r="B11" s="12" t="s">
        <v>22</v>
      </c>
      <c r="C11" s="12" t="s">
        <v>14</v>
      </c>
      <c r="D11" s="13">
        <v>2</v>
      </c>
      <c r="E11" s="6">
        <v>206</v>
      </c>
      <c r="F11" s="6">
        <v>202</v>
      </c>
      <c r="G11" s="13">
        <v>3</v>
      </c>
      <c r="H11" s="13">
        <v>16</v>
      </c>
      <c r="I11" s="6">
        <f t="shared" si="0"/>
        <v>24</v>
      </c>
      <c r="J11" s="6">
        <f t="shared" si="1"/>
        <v>8</v>
      </c>
      <c r="K11" s="6">
        <f>(32875+32805)/2</f>
        <v>32840</v>
      </c>
    </row>
    <row r="12" ht="21.75" customHeight="1" spans="1:11">
      <c r="A12" s="5"/>
      <c r="B12" s="12" t="s">
        <v>23</v>
      </c>
      <c r="C12" s="12" t="s">
        <v>14</v>
      </c>
      <c r="D12" s="13">
        <v>2</v>
      </c>
      <c r="E12" s="6">
        <v>75</v>
      </c>
      <c r="F12" s="6">
        <v>65.5</v>
      </c>
      <c r="G12" s="13">
        <v>15</v>
      </c>
      <c r="H12" s="13">
        <v>16</v>
      </c>
      <c r="I12" s="6">
        <f t="shared" si="0"/>
        <v>285</v>
      </c>
      <c r="J12" s="6">
        <f t="shared" si="1"/>
        <v>269</v>
      </c>
      <c r="K12" s="6">
        <v>8888</v>
      </c>
    </row>
    <row r="13" ht="18.75" customHeight="1" spans="1:11">
      <c r="A13" s="18"/>
      <c r="D13" s="19"/>
      <c r="E13" s="20"/>
      <c r="F13" s="20"/>
      <c r="G13" s="19"/>
      <c r="H13" s="19"/>
      <c r="I13" s="20"/>
      <c r="J13" s="20"/>
      <c r="K13" s="20"/>
    </row>
    <row r="14" ht="18.75" customHeight="1" spans="1:11">
      <c r="A14" s="18"/>
      <c r="D14" s="19"/>
      <c r="E14" s="20"/>
      <c r="F14" s="20"/>
      <c r="G14" s="19"/>
      <c r="H14" s="19"/>
      <c r="I14" s="20"/>
      <c r="J14" s="20"/>
      <c r="K14" s="20"/>
    </row>
    <row r="15" ht="18.75" customHeight="1" spans="1:11">
      <c r="A15" s="18"/>
      <c r="D15" s="19"/>
      <c r="E15" s="20"/>
      <c r="F15" s="20"/>
      <c r="G15" s="19"/>
      <c r="H15" s="19"/>
      <c r="I15" s="20"/>
      <c r="J15" s="20"/>
      <c r="K15" s="20"/>
    </row>
    <row r="16" ht="18.75" customHeight="1" spans="1:11">
      <c r="A16" s="18"/>
      <c r="D16" s="19"/>
      <c r="E16" s="20"/>
      <c r="F16" s="20"/>
      <c r="G16" s="19"/>
      <c r="H16" s="19"/>
      <c r="I16" s="20"/>
      <c r="J16" s="20"/>
      <c r="K16" s="20"/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>
    <outlinePr summaryBelow="0"/>
  </sheetPr>
  <dimension ref="A1:J2"/>
  <sheetViews>
    <sheetView workbookViewId="0">
      <selection activeCell="A1" sqref="A1"/>
    </sheetView>
  </sheetViews>
  <sheetFormatPr defaultColWidth="9" defaultRowHeight="13.5" outlineLevelRow="1"/>
  <cols>
    <col min="1" max="1" width="13.7166666666667" style="1" customWidth="1"/>
    <col min="2" max="2" width="13.8583333333333" style="7" customWidth="1"/>
    <col min="3" max="3" width="13.575" style="7" customWidth="1"/>
    <col min="4" max="4" width="13.575" style="8" customWidth="1"/>
    <col min="5" max="5" width="15.2916666666667" style="9" customWidth="1"/>
    <col min="6" max="6" width="12.15" style="9" customWidth="1"/>
    <col min="7" max="7" width="14.575" style="8" customWidth="1"/>
    <col min="8" max="8" width="12.8583333333333" style="8" customWidth="1"/>
    <col min="9" max="9" width="14.7166666666667" style="2" customWidth="1"/>
    <col min="10" max="10" width="22.4333333333333" style="2" customWidth="1"/>
  </cols>
  <sheetData>
    <row r="1" ht="12" customHeight="1" spans="1:10">
      <c r="A1" s="3" t="s">
        <v>0</v>
      </c>
      <c r="B1" s="4" t="s">
        <v>1</v>
      </c>
      <c r="C1" s="4" t="s">
        <v>2</v>
      </c>
      <c r="D1" s="10" t="s">
        <v>3</v>
      </c>
      <c r="E1" s="11" t="s">
        <v>4</v>
      </c>
      <c r="F1" s="11" t="s">
        <v>24</v>
      </c>
      <c r="G1" s="10" t="s">
        <v>6</v>
      </c>
      <c r="H1" s="10" t="s">
        <v>7</v>
      </c>
      <c r="I1" s="4" t="s">
        <v>8</v>
      </c>
      <c r="J1" s="4" t="s">
        <v>9</v>
      </c>
    </row>
    <row r="2" ht="18.75" customHeight="1" spans="1:10">
      <c r="A2" s="5">
        <v>45818</v>
      </c>
      <c r="B2" s="12" t="s">
        <v>25</v>
      </c>
      <c r="C2" s="12" t="s">
        <v>18</v>
      </c>
      <c r="D2" s="13">
        <v>1</v>
      </c>
      <c r="E2" s="6">
        <v>14.5</v>
      </c>
      <c r="F2" s="6">
        <v>18</v>
      </c>
      <c r="G2" s="13">
        <v>10</v>
      </c>
      <c r="H2" s="13">
        <v>2</v>
      </c>
      <c r="I2" s="6">
        <f>(E2-F2)*D2*G2</f>
        <v>-35</v>
      </c>
      <c r="J2" s="6">
        <f>I2-H2</f>
        <v>-37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>
    <outlinePr summaryBelow="0"/>
  </sheetPr>
  <dimension ref="A1:C2"/>
  <sheetViews>
    <sheetView workbookViewId="0">
      <selection activeCell="A1" sqref="A1"/>
    </sheetView>
  </sheetViews>
  <sheetFormatPr defaultColWidth="9" defaultRowHeight="13.5" outlineLevelRow="1" outlineLevelCol="2"/>
  <cols>
    <col min="1" max="1" width="11.4333333333333" style="1" customWidth="1"/>
    <col min="2" max="2" width="12.2916666666667" style="2" customWidth="1"/>
    <col min="3" max="3" width="9.71666666666667" style="2" customWidth="1"/>
  </cols>
  <sheetData>
    <row r="1" ht="18.75" customHeight="1" spans="1:3">
      <c r="A1" s="3" t="s">
        <v>0</v>
      </c>
      <c r="B1" s="4" t="s">
        <v>26</v>
      </c>
      <c r="C1" s="4" t="s">
        <v>27</v>
      </c>
    </row>
    <row r="2" ht="18.75" customHeight="1" spans="1:3">
      <c r="A2" s="5">
        <v>45818</v>
      </c>
      <c r="B2" s="6">
        <f>SUM(持有!J:J)+SUM(已平仓!J:J)</f>
        <v>1359.2999998</v>
      </c>
      <c r="C2" s="6">
        <f>B2/2000000+1</f>
        <v>1.0006796499999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GrapeCity, Inc.</Company>
  <Application>wijmo.xlsx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持有</vt:lpstr>
      <vt:lpstr>已平仓</vt:lpstr>
      <vt:lpstr>总盈亏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2025-06-12T08:15:00Z</dcterms:created>
  <dcterms:modified xsi:type="dcterms:W3CDTF">2025-06-13T09:50:22Z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1C7EC11848BF4AE6B46EA6961CCDBD3F_12</vt:lpwstr>
  </property>
  <property fmtid="{D5CDD505-2E9C-101B-9397-08002B2CF9AE}" pid="3" name="KSOProductBuildVer">
    <vt:lpwstr>2052-12.1.0.21541</vt:lpwstr>
  </property>
</Properties>
</file>