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持有"/>
    <sheet r:id="rId2" sheetId="2" name="已平仓"/>
    <sheet r:id="rId3" sheetId="3" name="总盈亏"/>
  </sheets>
  <calcPr fullCalcOnLoad="1"/>
</workbook>
</file>

<file path=xl/sharedStrings.xml><?xml version="1.0" encoding="utf-8"?>
<sst xmlns="http://schemas.openxmlformats.org/spreadsheetml/2006/main" count="48" uniqueCount="28">
  <si>
    <t>日期</t>
  </si>
  <si>
    <t>总盈亏</t>
  </si>
  <si>
    <t>净值</t>
  </si>
  <si>
    <t>期权合约代码</t>
  </si>
  <si>
    <t>负责人</t>
  </si>
  <si>
    <t>手数</t>
  </si>
  <si>
    <t>平均开仓期权价</t>
  </si>
  <si>
    <t>期权平仓价格</t>
  </si>
  <si>
    <t>交易单位</t>
  </si>
  <si>
    <t>手续费</t>
  </si>
  <si>
    <t>净浮动盈亏</t>
  </si>
  <si>
    <t>浮动盈亏（包含手续费）</t>
  </si>
  <si>
    <t>a2509-C-4450</t>
  </si>
  <si>
    <t>叶</t>
  </si>
  <si>
    <t>期权收盘价（当日15:00)</t>
  </si>
  <si>
    <t>成交期货平均价</t>
  </si>
  <si>
    <t>SH509C2560</t>
  </si>
  <si>
    <t>梁</t>
  </si>
  <si>
    <t>ag2508P7800</t>
  </si>
  <si>
    <t>程</t>
  </si>
  <si>
    <t>SR509C6200</t>
  </si>
  <si>
    <t>cu2507P73000</t>
  </si>
  <si>
    <t>m2601-P-2800</t>
  </si>
  <si>
    <t>c2509-P-2300</t>
  </si>
  <si>
    <t>CF509P12400</t>
  </si>
  <si>
    <t>UR509C1800</t>
  </si>
  <si>
    <t>ps2508-C-36000</t>
  </si>
  <si>
    <t>ag2508P8000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</si>
</sst>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/m/d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宋体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6"/>
  <sheetViews>
    <sheetView workbookViewId="0" tabSelected="1"/>
  </sheetViews>
  <sheetFormatPr defaultRowHeight="15" x14ac:dyDescent="0.25"/>
  <cols>
    <col min="1" max="1" style="18" width="14.290714285714287" customWidth="1" bestFit="1"/>
    <col min="2" max="2" style="19" width="17.290714285714284" customWidth="1" bestFit="1"/>
    <col min="3" max="3" style="19" width="6.862142857142857" customWidth="1" bestFit="1"/>
    <col min="4" max="4" style="20" width="13.576428571428572" customWidth="1" bestFit="1"/>
    <col min="5" max="5" style="21" width="15.290714285714287" customWidth="1" bestFit="1"/>
    <col min="6" max="6" style="21" width="22.14785714285714" customWidth="1" bestFit="1"/>
    <col min="7" max="7" style="20" width="13.576428571428572" customWidth="1" bestFit="1"/>
    <col min="8" max="8" style="20" width="10.005" customWidth="1" bestFit="1"/>
    <col min="9" max="9" style="19" width="12.862142857142858" customWidth="1" bestFit="1"/>
    <col min="10" max="10" style="19" width="21.290714285714284" customWidth="1" bestFit="1"/>
    <col min="11" max="11" style="21" width="15.719285714285713" customWidth="1" bestFit="1"/>
  </cols>
  <sheetData>
    <row x14ac:dyDescent="0.25" r="1" customHeight="1" ht="18.75">
      <c r="A1" s="1" t="s">
        <v>0</v>
      </c>
      <c r="B1" s="2" t="s">
        <v>3</v>
      </c>
      <c r="C1" s="2" t="s">
        <v>4</v>
      </c>
      <c r="D1" s="7" t="s">
        <v>5</v>
      </c>
      <c r="E1" s="8" t="s">
        <v>6</v>
      </c>
      <c r="F1" s="8" t="s">
        <v>14</v>
      </c>
      <c r="G1" s="7" t="s">
        <v>8</v>
      </c>
      <c r="H1" s="7" t="s">
        <v>9</v>
      </c>
      <c r="I1" s="2" t="s">
        <v>10</v>
      </c>
      <c r="J1" s="2" t="s">
        <v>11</v>
      </c>
      <c r="K1" s="8" t="s">
        <v>15</v>
      </c>
    </row>
    <row x14ac:dyDescent="0.25" r="2" customHeight="1" ht="21.75">
      <c r="A2" s="3">
        <v>45818</v>
      </c>
      <c r="B2" s="9" t="s">
        <v>16</v>
      </c>
      <c r="C2" s="9" t="s">
        <v>17</v>
      </c>
      <c r="D2" s="10">
        <v>2</v>
      </c>
      <c r="E2" s="4">
        <v>31.25</v>
      </c>
      <c r="F2" s="4">
        <v>24.5</v>
      </c>
      <c r="G2" s="10">
        <v>20</v>
      </c>
      <c r="H2" s="10">
        <v>16</v>
      </c>
      <c r="I2" s="4">
        <f>(E2-F2)*D2*G2</f>
      </c>
      <c r="J2" s="4">
        <f>I2-H2</f>
      </c>
      <c r="K2" s="4">
        <v>2355</v>
      </c>
    </row>
    <row x14ac:dyDescent="0.25" r="3" customHeight="1" ht="21.75">
      <c r="A3" s="3"/>
      <c r="B3" s="9" t="s">
        <v>18</v>
      </c>
      <c r="C3" s="9" t="s">
        <v>19</v>
      </c>
      <c r="D3" s="10">
        <v>1</v>
      </c>
      <c r="E3" s="4">
        <v>70.5</v>
      </c>
      <c r="F3" s="4">
        <v>41</v>
      </c>
      <c r="G3" s="10">
        <v>15</v>
      </c>
      <c r="H3" s="10">
        <v>8</v>
      </c>
      <c r="I3" s="4">
        <f>(E3-F3)*D3*G3</f>
      </c>
      <c r="J3" s="4">
        <f>I3-H3</f>
      </c>
      <c r="K3" s="4">
        <v>8469</v>
      </c>
    </row>
    <row x14ac:dyDescent="0.25" r="4" customHeight="1" ht="21.75">
      <c r="A4" s="3"/>
      <c r="B4" s="9" t="s">
        <v>20</v>
      </c>
      <c r="C4" s="9" t="s">
        <v>17</v>
      </c>
      <c r="D4" s="10">
        <v>6</v>
      </c>
      <c r="E4" s="4">
        <v>8.58333333</v>
      </c>
      <c r="F4" s="4">
        <v>8</v>
      </c>
      <c r="G4" s="10">
        <v>10</v>
      </c>
      <c r="H4" s="10">
        <f>18+18</f>
      </c>
      <c r="I4" s="4">
        <f>(E4-F4)*D4*G4</f>
      </c>
      <c r="J4" s="4">
        <f>I4-H4</f>
      </c>
      <c r="K4" s="4">
        <v>5726.1666</v>
      </c>
    </row>
    <row x14ac:dyDescent="0.25" r="5" customHeight="1" ht="21.75">
      <c r="A5" s="3"/>
      <c r="B5" s="9" t="s">
        <v>21</v>
      </c>
      <c r="C5" s="9" t="s">
        <v>19</v>
      </c>
      <c r="D5" s="10">
        <v>2</v>
      </c>
      <c r="E5" s="4">
        <f>(48+28)/2</f>
      </c>
      <c r="F5" s="4">
        <v>30</v>
      </c>
      <c r="G5" s="10">
        <v>5</v>
      </c>
      <c r="H5" s="10">
        <v>40</v>
      </c>
      <c r="I5" s="4">
        <f>(E5-F5)*D5*G5</f>
      </c>
      <c r="J5" s="4">
        <f>I5-H5</f>
      </c>
      <c r="K5" s="4">
        <f>(79060+79030)/2</f>
      </c>
    </row>
    <row x14ac:dyDescent="0.25" r="6" customHeight="1" ht="21.75">
      <c r="A6" s="3"/>
      <c r="B6" s="9" t="s">
        <v>22</v>
      </c>
      <c r="C6" s="9" t="s">
        <v>13</v>
      </c>
      <c r="D6" s="10">
        <v>3</v>
      </c>
      <c r="E6" s="4">
        <f>(36.5+2*30)/3</f>
      </c>
      <c r="F6" s="4">
        <v>30</v>
      </c>
      <c r="G6" s="10">
        <v>10</v>
      </c>
      <c r="H6" s="10">
        <v>9</v>
      </c>
      <c r="I6" s="4">
        <f>(E6-F6)*D6*G6</f>
      </c>
      <c r="J6" s="4">
        <f>I6-H6</f>
      </c>
      <c r="K6" s="4">
        <f>(3033+2*3070)/3</f>
      </c>
    </row>
    <row x14ac:dyDescent="0.25" r="7" customHeight="1" ht="21.75">
      <c r="A7" s="3"/>
      <c r="B7" s="9" t="s">
        <v>23</v>
      </c>
      <c r="C7" s="9" t="s">
        <v>13</v>
      </c>
      <c r="D7" s="10">
        <v>8</v>
      </c>
      <c r="E7" s="4">
        <v>7.1875</v>
      </c>
      <c r="F7" s="4">
        <v>7</v>
      </c>
      <c r="G7" s="10">
        <v>10</v>
      </c>
      <c r="H7" s="4">
        <f>2.4*3+12</f>
      </c>
      <c r="I7" s="4">
        <f>(E7-F7)*D7*G7</f>
      </c>
      <c r="J7" s="4">
        <f>I7-H7</f>
      </c>
      <c r="K7" s="4">
        <f>(2380+2383*2+2403*5)/8</f>
      </c>
    </row>
    <row x14ac:dyDescent="0.25" r="8" customHeight="1" ht="21.75">
      <c r="A8" s="3"/>
      <c r="B8" s="9" t="s">
        <v>22</v>
      </c>
      <c r="C8" s="9" t="s">
        <v>13</v>
      </c>
      <c r="D8" s="10">
        <v>1</v>
      </c>
      <c r="E8" s="4">
        <v>30.5</v>
      </c>
      <c r="F8" s="4">
        <v>30</v>
      </c>
      <c r="G8" s="10">
        <v>10</v>
      </c>
      <c r="H8" s="10">
        <v>3</v>
      </c>
      <c r="I8" s="4">
        <f>(E8-F8)*D8*G8</f>
      </c>
      <c r="J8" s="4">
        <f>I8-H8</f>
      </c>
      <c r="K8" s="4">
        <v>3056</v>
      </c>
    </row>
    <row x14ac:dyDescent="0.25" r="9" customHeight="1" ht="21.75">
      <c r="A9" s="3"/>
      <c r="B9" s="9" t="s">
        <v>24</v>
      </c>
      <c r="C9" s="9" t="s">
        <v>17</v>
      </c>
      <c r="D9" s="10">
        <v>4</v>
      </c>
      <c r="E9" s="4">
        <v>28.5</v>
      </c>
      <c r="F9" s="4">
        <v>22</v>
      </c>
      <c r="G9" s="10">
        <v>5</v>
      </c>
      <c r="H9" s="10">
        <v>24</v>
      </c>
      <c r="I9" s="4">
        <f>(E9-F9)*D9*G9</f>
      </c>
      <c r="J9" s="4">
        <f>I9-H9</f>
      </c>
      <c r="K9" s="4">
        <f>(13515+13490)/2</f>
      </c>
    </row>
    <row x14ac:dyDescent="0.25" r="10" customHeight="1" ht="21.75">
      <c r="A10" s="3"/>
      <c r="B10" s="9" t="s">
        <v>25</v>
      </c>
      <c r="C10" s="9" t="s">
        <v>17</v>
      </c>
      <c r="D10" s="10">
        <v>2</v>
      </c>
      <c r="E10" s="4">
        <v>35</v>
      </c>
      <c r="F10" s="4">
        <v>29</v>
      </c>
      <c r="G10" s="10">
        <v>20</v>
      </c>
      <c r="H10" s="10">
        <v>8</v>
      </c>
      <c r="I10" s="4">
        <f>(E10-F10)*D10*G10</f>
      </c>
      <c r="J10" s="4">
        <f>I10-H10</f>
      </c>
      <c r="K10" s="4">
        <v>1708</v>
      </c>
    </row>
    <row x14ac:dyDescent="0.25" r="11" customHeight="1" ht="21.75">
      <c r="A11" s="3"/>
      <c r="B11" s="9" t="s">
        <v>26</v>
      </c>
      <c r="C11" s="9" t="s">
        <v>19</v>
      </c>
      <c r="D11" s="10">
        <v>2</v>
      </c>
      <c r="E11" s="4">
        <v>206</v>
      </c>
      <c r="F11" s="4">
        <v>202</v>
      </c>
      <c r="G11" s="10">
        <v>3</v>
      </c>
      <c r="H11" s="10">
        <v>16</v>
      </c>
      <c r="I11" s="4">
        <f>(E11-F11)*D11*G11</f>
      </c>
      <c r="J11" s="4">
        <f>I11-H11</f>
      </c>
      <c r="K11" s="4">
        <f>(32875+32805)/2</f>
      </c>
    </row>
    <row x14ac:dyDescent="0.25" r="12" customHeight="1" ht="21.75">
      <c r="A12" s="3"/>
      <c r="B12" s="9" t="s">
        <v>27</v>
      </c>
      <c r="C12" s="9" t="s">
        <v>19</v>
      </c>
      <c r="D12" s="10">
        <v>2</v>
      </c>
      <c r="E12" s="4">
        <v>75</v>
      </c>
      <c r="F12" s="4">
        <v>65.5</v>
      </c>
      <c r="G12" s="10">
        <v>15</v>
      </c>
      <c r="H12" s="10">
        <v>16</v>
      </c>
      <c r="I12" s="4">
        <f>(E12-F12)*D12*G12</f>
      </c>
      <c r="J12" s="4">
        <f>I12-H12</f>
      </c>
      <c r="K12" s="4">
        <v>8888</v>
      </c>
    </row>
    <row x14ac:dyDescent="0.25" r="13" customHeight="1" ht="18.75">
      <c r="A13" s="14"/>
      <c r="B13" s="15"/>
      <c r="C13" s="15"/>
      <c r="D13" s="16"/>
      <c r="E13" s="17"/>
      <c r="F13" s="17"/>
      <c r="G13" s="16"/>
      <c r="H13" s="16"/>
      <c r="I13" s="17"/>
      <c r="J13" s="17"/>
      <c r="K13" s="17"/>
    </row>
    <row x14ac:dyDescent="0.25" r="14" customHeight="1" ht="18.75">
      <c r="A14" s="14"/>
      <c r="B14" s="15"/>
      <c r="C14" s="15"/>
      <c r="D14" s="16"/>
      <c r="E14" s="17"/>
      <c r="F14" s="17"/>
      <c r="G14" s="16"/>
      <c r="H14" s="16"/>
      <c r="I14" s="17"/>
      <c r="J14" s="17"/>
      <c r="K14" s="17"/>
    </row>
    <row x14ac:dyDescent="0.25" r="15" customHeight="1" ht="18.75">
      <c r="A15" s="14"/>
      <c r="B15" s="15"/>
      <c r="C15" s="15"/>
      <c r="D15" s="16"/>
      <c r="E15" s="17"/>
      <c r="F15" s="17"/>
      <c r="G15" s="16"/>
      <c r="H15" s="16"/>
      <c r="I15" s="17"/>
      <c r="J15" s="17"/>
      <c r="K15" s="17"/>
    </row>
    <row x14ac:dyDescent="0.25" r="16" customHeight="1" ht="18.75">
      <c r="A16" s="14"/>
      <c r="B16" s="15"/>
      <c r="C16" s="15"/>
      <c r="D16" s="16"/>
      <c r="E16" s="17"/>
      <c r="F16" s="17"/>
      <c r="G16" s="16"/>
      <c r="H16" s="16"/>
      <c r="I16" s="17"/>
      <c r="J16" s="17"/>
      <c r="K1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"/>
  <sheetViews>
    <sheetView workbookViewId="0"/>
  </sheetViews>
  <sheetFormatPr defaultRowHeight="15" x14ac:dyDescent="0.25"/>
  <cols>
    <col min="1" max="1" style="5" width="13.719285714285713" customWidth="1" bestFit="1"/>
    <col min="2" max="2" style="11" width="13.862142857142858" customWidth="1" bestFit="1"/>
    <col min="3" max="3" style="11" width="13.576428571428572" customWidth="1" bestFit="1"/>
    <col min="4" max="4" style="12" width="13.576428571428572" customWidth="1" bestFit="1"/>
    <col min="5" max="5" style="13" width="15.290714285714287" customWidth="1" bestFit="1"/>
    <col min="6" max="6" style="13" width="12.147857142857141" customWidth="1" bestFit="1"/>
    <col min="7" max="7" style="12" width="14.576428571428572" customWidth="1" bestFit="1"/>
    <col min="8" max="8" style="12" width="12.862142857142858" customWidth="1" bestFit="1"/>
    <col min="9" max="9" style="6" width="14.719285714285713" customWidth="1" bestFit="1"/>
    <col min="10" max="10" style="6" width="22.433571428571426" customWidth="1" bestFit="1"/>
  </cols>
  <sheetData>
    <row x14ac:dyDescent="0.25" r="1" customHeight="1" ht="12">
      <c r="A1" s="1" t="s">
        <v>0</v>
      </c>
      <c r="B1" s="2" t="s">
        <v>3</v>
      </c>
      <c r="C1" s="2" t="s">
        <v>4</v>
      </c>
      <c r="D1" s="7" t="s">
        <v>5</v>
      </c>
      <c r="E1" s="8" t="s">
        <v>6</v>
      </c>
      <c r="F1" s="8" t="s">
        <v>7</v>
      </c>
      <c r="G1" s="7" t="s">
        <v>8</v>
      </c>
      <c r="H1" s="7" t="s">
        <v>9</v>
      </c>
      <c r="I1" s="2" t="s">
        <v>10</v>
      </c>
      <c r="J1" s="2" t="s">
        <v>11</v>
      </c>
    </row>
    <row x14ac:dyDescent="0.25" r="2" customHeight="1" ht="18.75">
      <c r="A2" s="3">
        <v>45818</v>
      </c>
      <c r="B2" s="9" t="s">
        <v>12</v>
      </c>
      <c r="C2" s="9" t="s">
        <v>13</v>
      </c>
      <c r="D2" s="10">
        <v>1</v>
      </c>
      <c r="E2" s="4">
        <v>14.5</v>
      </c>
      <c r="F2" s="4">
        <v>18</v>
      </c>
      <c r="G2" s="10">
        <v>10</v>
      </c>
      <c r="H2" s="10">
        <v>2</v>
      </c>
      <c r="I2" s="4">
        <f>(E2-F2)*D2*G2</f>
      </c>
      <c r="J2" s="4">
        <f>I2-H2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5" width="11.43357142857143" customWidth="1" bestFit="1"/>
    <col min="2" max="2" style="6" width="12.290714285714287" customWidth="1" bestFit="1"/>
    <col min="3" max="3" style="6" width="9.719285714285713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</row>
    <row x14ac:dyDescent="0.25" r="2" customHeight="1" ht="18.75">
      <c r="A2" s="3">
        <v>45818</v>
      </c>
      <c r="B2" s="4">
        <f>SUM(持有!J:J)+SUM(已平仓!J:J)</f>
      </c>
      <c r="C2" s="4">
        <f>B2/2000000+1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持有</vt:lpstr>
      <vt:lpstr>已平仓</vt:lpstr>
      <vt:lpstr>总盈亏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2025-06-12T08:15:19.325Z</dcterms:created>
  <dcterms:modified xsi:type="dcterms:W3CDTF">2025-06-12T08:15:19.325Z</dcterms:modified>
</cp:coreProperties>
</file>