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yijiangpang/Desktop/"/>
    </mc:Choice>
  </mc:AlternateContent>
  <xr:revisionPtr revIDLastSave="0" documentId="13_ncr:1_{A4D21063-7E3B-574F-AF22-BD2F2FF1A9F5}" xr6:coauthVersionLast="47" xr6:coauthVersionMax="47" xr10:uidLastSave="{00000000-0000-0000-0000-000000000000}"/>
  <bookViews>
    <workbookView xWindow="-1740" yWindow="-21100" windowWidth="38400" windowHeight="21100" xr2:uid="{00000000-000D-0000-FFFF-FFFF00000000}"/>
  </bookViews>
  <sheets>
    <sheet name="Calculator_NC2MCI" sheetId="8" r:id="rId1"/>
    <sheet name="Calculator_NC2aMCI" sheetId="9" r:id="rId2"/>
    <sheet name="Calculator_MCI2AD3" sheetId="10" r:id="rId3"/>
    <sheet name="Calculator_MCI2AD2" sheetId="12" r:id="rId4"/>
    <sheet name="NC2MCI_LinearRegression" sheetId="7" r:id="rId5"/>
    <sheet name="NC2aMCI_LinearRegression" sheetId="13" r:id="rId6"/>
    <sheet name="MCI2AD3_LinearRegression" sheetId="15" r:id="rId7"/>
    <sheet name="MCI2AD2_LinearRegression" sheetId="1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9" i="13" l="1"/>
  <c r="M39" i="13" s="1"/>
  <c r="N39" i="13" s="1"/>
  <c r="O39" i="13" s="1"/>
  <c r="L38" i="13"/>
  <c r="M38" i="13" s="1"/>
  <c r="N38" i="13" s="1"/>
  <c r="O38" i="13" s="1"/>
  <c r="L57" i="13"/>
  <c r="M57" i="13" s="1"/>
  <c r="N57" i="13" s="1"/>
  <c r="O57" i="13" s="1"/>
  <c r="L58" i="13"/>
  <c r="M58" i="13" s="1"/>
  <c r="L59" i="13"/>
  <c r="M59" i="13" s="1"/>
  <c r="N59" i="13" s="1"/>
  <c r="O59" i="13" s="1"/>
  <c r="L60" i="13"/>
  <c r="M60" i="13" s="1"/>
  <c r="N60" i="13" s="1"/>
  <c r="O60" i="13" s="1"/>
  <c r="L61" i="13"/>
  <c r="M61" i="13" s="1"/>
  <c r="N61" i="13" s="1"/>
  <c r="O61" i="13" s="1"/>
  <c r="L62" i="13"/>
  <c r="M62" i="13" s="1"/>
  <c r="N62" i="13" s="1"/>
  <c r="O62" i="13" s="1"/>
  <c r="L63" i="13"/>
  <c r="M63" i="13" s="1"/>
  <c r="N63" i="13" s="1"/>
  <c r="O63" i="13" s="1"/>
  <c r="L64" i="13"/>
  <c r="M64" i="13" s="1"/>
  <c r="N64" i="13" s="1"/>
  <c r="O64" i="13" s="1"/>
  <c r="L65" i="13"/>
  <c r="M65" i="13" s="1"/>
  <c r="N65" i="13" s="1"/>
  <c r="O65" i="13" s="1"/>
  <c r="L66" i="13"/>
  <c r="M66" i="13" s="1"/>
  <c r="N66" i="13" s="1"/>
  <c r="O66" i="13" s="1"/>
  <c r="L67" i="13"/>
  <c r="M67" i="13" s="1"/>
  <c r="N67" i="13" s="1"/>
  <c r="O67" i="13" s="1"/>
  <c r="L68" i="13"/>
  <c r="M68" i="13" s="1"/>
  <c r="L3" i="13"/>
  <c r="M3" i="13" s="1"/>
  <c r="N3" i="13" s="1"/>
  <c r="O3" i="13" s="1"/>
  <c r="L4" i="13"/>
  <c r="M4" i="13" s="1"/>
  <c r="L5" i="13"/>
  <c r="M5" i="13" s="1"/>
  <c r="N5" i="13" s="1"/>
  <c r="O5" i="13" s="1"/>
  <c r="L6" i="13"/>
  <c r="M6" i="13" s="1"/>
  <c r="N6" i="13" s="1"/>
  <c r="O6" i="13" s="1"/>
  <c r="L7" i="13"/>
  <c r="M7" i="13" s="1"/>
  <c r="N7" i="13" s="1"/>
  <c r="O7" i="13" s="1"/>
  <c r="L8" i="13"/>
  <c r="M8" i="13" s="1"/>
  <c r="N8" i="13" s="1"/>
  <c r="O8" i="13" s="1"/>
  <c r="L9" i="13"/>
  <c r="M9" i="13" s="1"/>
  <c r="N9" i="13" s="1"/>
  <c r="O9" i="13" s="1"/>
  <c r="L10" i="13"/>
  <c r="M10" i="13" s="1"/>
  <c r="L11" i="13"/>
  <c r="M11" i="13" s="1"/>
  <c r="N11" i="13" s="1"/>
  <c r="O11" i="13" s="1"/>
  <c r="L12" i="13"/>
  <c r="M12" i="13" s="1"/>
  <c r="N12" i="13" s="1"/>
  <c r="O12" i="13" s="1"/>
  <c r="L13" i="13"/>
  <c r="M13" i="13" s="1"/>
  <c r="N13" i="13" s="1"/>
  <c r="O13" i="13" s="1"/>
  <c r="L14" i="13"/>
  <c r="M14" i="13" s="1"/>
  <c r="N14" i="13" s="1"/>
  <c r="O14" i="13" s="1"/>
  <c r="L15" i="13"/>
  <c r="M15" i="13" s="1"/>
  <c r="N15" i="13" s="1"/>
  <c r="O15" i="13" s="1"/>
  <c r="L16" i="13"/>
  <c r="M16" i="13" s="1"/>
  <c r="N16" i="13" s="1"/>
  <c r="O16" i="13" s="1"/>
  <c r="L17" i="13"/>
  <c r="M17" i="13" s="1"/>
  <c r="N17" i="13" s="1"/>
  <c r="O17" i="13" s="1"/>
  <c r="L18" i="13"/>
  <c r="M18" i="13" s="1"/>
  <c r="N18" i="13" s="1"/>
  <c r="O18" i="13" s="1"/>
  <c r="L19" i="13"/>
  <c r="M19" i="13" s="1"/>
  <c r="L20" i="13"/>
  <c r="J20" i="13"/>
  <c r="I20" i="13"/>
  <c r="H20" i="13"/>
  <c r="G20" i="13"/>
  <c r="F20" i="13"/>
  <c r="E20" i="13"/>
  <c r="D20" i="13"/>
  <c r="L27" i="13"/>
  <c r="J27" i="13"/>
  <c r="I27" i="13"/>
  <c r="H27" i="13"/>
  <c r="G27" i="13"/>
  <c r="F27" i="13"/>
  <c r="E27" i="13"/>
  <c r="D27" i="13"/>
  <c r="L28" i="13"/>
  <c r="J28" i="13"/>
  <c r="I28" i="13"/>
  <c r="H28" i="13"/>
  <c r="G28" i="13"/>
  <c r="F28" i="13"/>
  <c r="E28" i="13"/>
  <c r="D28" i="13"/>
  <c r="L33" i="13"/>
  <c r="J33" i="13"/>
  <c r="I33" i="13"/>
  <c r="H33" i="13"/>
  <c r="G33" i="13"/>
  <c r="F33" i="13"/>
  <c r="E33" i="13"/>
  <c r="D33" i="13"/>
  <c r="J39" i="13"/>
  <c r="I39" i="13"/>
  <c r="H39" i="13"/>
  <c r="G39" i="13"/>
  <c r="F39" i="13"/>
  <c r="E39" i="13"/>
  <c r="D39" i="13"/>
  <c r="J38" i="13"/>
  <c r="I38" i="13"/>
  <c r="H38" i="13"/>
  <c r="G38" i="13"/>
  <c r="F38" i="13"/>
  <c r="E38" i="13"/>
  <c r="D38" i="13"/>
  <c r="L55" i="13"/>
  <c r="J55" i="13"/>
  <c r="I55" i="13"/>
  <c r="H55" i="13"/>
  <c r="G55" i="13"/>
  <c r="F55" i="13"/>
  <c r="E55" i="13"/>
  <c r="D55" i="13"/>
  <c r="L54" i="13"/>
  <c r="J54" i="13"/>
  <c r="I54" i="13"/>
  <c r="H54" i="13"/>
  <c r="G54" i="13"/>
  <c r="F54" i="13"/>
  <c r="E54" i="13"/>
  <c r="D54" i="13"/>
  <c r="L39" i="7"/>
  <c r="M39" i="7" s="1"/>
  <c r="N39" i="7" s="1"/>
  <c r="L38" i="7"/>
  <c r="M38" i="7" s="1"/>
  <c r="N38" i="7" s="1"/>
  <c r="O38" i="7" s="1"/>
  <c r="L37" i="7"/>
  <c r="M37" i="7" s="1"/>
  <c r="N37" i="7" s="1"/>
  <c r="O37" i="7" s="1"/>
  <c r="L45" i="7"/>
  <c r="M45" i="7" s="1"/>
  <c r="N45" i="7" s="1"/>
  <c r="O45" i="7" s="1"/>
  <c r="L52" i="7"/>
  <c r="M52" i="7" s="1"/>
  <c r="N52" i="7" s="1"/>
  <c r="O52" i="7" s="1"/>
  <c r="L60" i="7"/>
  <c r="M60" i="7" s="1"/>
  <c r="N60" i="7" s="1"/>
  <c r="O60" i="7" s="1"/>
  <c r="L10" i="7"/>
  <c r="M10" i="7" s="1"/>
  <c r="N10" i="7" s="1"/>
  <c r="L11" i="7"/>
  <c r="M11" i="7" s="1"/>
  <c r="L12" i="7"/>
  <c r="M12" i="7" s="1"/>
  <c r="N12" i="7" s="1"/>
  <c r="L13" i="7"/>
  <c r="M13" i="7" s="1"/>
  <c r="N13" i="7" s="1"/>
  <c r="L14" i="7"/>
  <c r="M14" i="7" s="1"/>
  <c r="N14" i="7" s="1"/>
  <c r="L15" i="7"/>
  <c r="M15" i="7" s="1"/>
  <c r="L16" i="7"/>
  <c r="M16" i="7" s="1"/>
  <c r="L17" i="7"/>
  <c r="M17" i="7" s="1"/>
  <c r="N17" i="7" s="1"/>
  <c r="O17" i="7" s="1"/>
  <c r="L18" i="7"/>
  <c r="M18" i="7" s="1"/>
  <c r="N18" i="7" s="1"/>
  <c r="O18" i="7" s="1"/>
  <c r="L19" i="7"/>
  <c r="M19" i="7" s="1"/>
  <c r="N19" i="7" s="1"/>
  <c r="L20" i="7"/>
  <c r="M20" i="7" s="1"/>
  <c r="N20" i="7" s="1"/>
  <c r="L21" i="7"/>
  <c r="M21" i="7" s="1"/>
  <c r="L23" i="7"/>
  <c r="M23" i="7" s="1"/>
  <c r="N23" i="7" s="1"/>
  <c r="L24" i="7"/>
  <c r="M24" i="7" s="1"/>
  <c r="N24" i="7" s="1"/>
  <c r="L25" i="7"/>
  <c r="M25" i="7" s="1"/>
  <c r="N25" i="7" s="1"/>
  <c r="L26" i="7"/>
  <c r="M26" i="7" s="1"/>
  <c r="L27" i="7"/>
  <c r="M27" i="7" s="1"/>
  <c r="L28" i="7"/>
  <c r="M28" i="7" s="1"/>
  <c r="L29" i="7"/>
  <c r="M29" i="7" s="1"/>
  <c r="N29" i="7" s="1"/>
  <c r="O29" i="7" s="1"/>
  <c r="L30" i="7"/>
  <c r="M30" i="7" s="1"/>
  <c r="N30" i="7" s="1"/>
  <c r="O30" i="7" s="1"/>
  <c r="L31" i="7"/>
  <c r="M31" i="7" s="1"/>
  <c r="N31" i="7" s="1"/>
  <c r="L32" i="7"/>
  <c r="M32" i="7" s="1"/>
  <c r="L33" i="7"/>
  <c r="M33" i="7" s="1"/>
  <c r="N33" i="7" s="1"/>
  <c r="L34" i="7"/>
  <c r="M34" i="7" s="1"/>
  <c r="L35" i="7"/>
  <c r="M35" i="7" s="1"/>
  <c r="N35" i="7" s="1"/>
  <c r="L36" i="7"/>
  <c r="M36" i="7" s="1"/>
  <c r="L40" i="7"/>
  <c r="M40" i="7" s="1"/>
  <c r="N40" i="7" s="1"/>
  <c r="L41" i="7"/>
  <c r="M41" i="7" s="1"/>
  <c r="N41" i="7" s="1"/>
  <c r="L42" i="7"/>
  <c r="M42" i="7" s="1"/>
  <c r="N42" i="7" s="1"/>
  <c r="O42" i="7" s="1"/>
  <c r="L43" i="7"/>
  <c r="M43" i="7" s="1"/>
  <c r="N43" i="7" s="1"/>
  <c r="L44" i="7"/>
  <c r="M44" i="7" s="1"/>
  <c r="L46" i="7"/>
  <c r="M46" i="7" s="1"/>
  <c r="N46" i="7" s="1"/>
  <c r="L47" i="7"/>
  <c r="M47" i="7" s="1"/>
  <c r="N47" i="7" s="1"/>
  <c r="L48" i="7"/>
  <c r="M48" i="7" s="1"/>
  <c r="N48" i="7" s="1"/>
  <c r="L49" i="7"/>
  <c r="M49" i="7" s="1"/>
  <c r="N49" i="7" s="1"/>
  <c r="L50" i="7"/>
  <c r="M50" i="7" s="1"/>
  <c r="N50" i="7" s="1"/>
  <c r="L51" i="7"/>
  <c r="M51" i="7" s="1"/>
  <c r="L53" i="7"/>
  <c r="M53" i="7" s="1"/>
  <c r="N53" i="7" s="1"/>
  <c r="L54" i="7"/>
  <c r="M54" i="7" s="1"/>
  <c r="N54" i="7" s="1"/>
  <c r="L55" i="7"/>
  <c r="M55" i="7" s="1"/>
  <c r="N55" i="7" s="1"/>
  <c r="L56" i="7"/>
  <c r="M56" i="7" s="1"/>
  <c r="N56" i="7" s="1"/>
  <c r="L57" i="7"/>
  <c r="M57" i="7" s="1"/>
  <c r="N57" i="7" s="1"/>
  <c r="L58" i="7"/>
  <c r="M58" i="7" s="1"/>
  <c r="N58" i="7" s="1"/>
  <c r="L59" i="7"/>
  <c r="M59" i="7" s="1"/>
  <c r="L61" i="7"/>
  <c r="M61" i="7" s="1"/>
  <c r="N61" i="7" s="1"/>
  <c r="L62" i="7"/>
  <c r="M62" i="7" s="1"/>
  <c r="N62" i="7" s="1"/>
  <c r="L63" i="7"/>
  <c r="M63" i="7" s="1"/>
  <c r="L64" i="7"/>
  <c r="M64" i="7" s="1"/>
  <c r="L65" i="7"/>
  <c r="M65" i="7" s="1"/>
  <c r="N65" i="7" s="1"/>
  <c r="L66" i="7"/>
  <c r="M66" i="7" s="1"/>
  <c r="N66" i="7" s="1"/>
  <c r="L67" i="7"/>
  <c r="M67" i="7" s="1"/>
  <c r="N67" i="7" s="1"/>
  <c r="L68" i="7"/>
  <c r="M68" i="7" s="1"/>
  <c r="L69" i="7"/>
  <c r="M69" i="7" s="1"/>
  <c r="N69" i="7" s="1"/>
  <c r="L70" i="7"/>
  <c r="M70" i="7" s="1"/>
  <c r="N70" i="7" s="1"/>
  <c r="L71" i="7"/>
  <c r="M71" i="7" s="1"/>
  <c r="N71" i="7" s="1"/>
  <c r="L72" i="7"/>
  <c r="M72" i="7" s="1"/>
  <c r="N72" i="7" s="1"/>
  <c r="L73" i="7"/>
  <c r="M73" i="7" s="1"/>
  <c r="N73" i="7" s="1"/>
  <c r="L74" i="7"/>
  <c r="M74" i="7" s="1"/>
  <c r="N74" i="7" s="1"/>
  <c r="L75" i="7"/>
  <c r="M75" i="7" s="1"/>
  <c r="J60" i="7"/>
  <c r="I60" i="7"/>
  <c r="H60" i="7"/>
  <c r="G60" i="7"/>
  <c r="F60" i="7"/>
  <c r="E60" i="7"/>
  <c r="D60" i="7"/>
  <c r="J52" i="7"/>
  <c r="I52" i="7"/>
  <c r="H52" i="7"/>
  <c r="G52" i="7"/>
  <c r="F52" i="7"/>
  <c r="E52" i="7"/>
  <c r="D52" i="7"/>
  <c r="J45" i="7"/>
  <c r="I45" i="7"/>
  <c r="H45" i="7"/>
  <c r="G45" i="7"/>
  <c r="F45" i="7"/>
  <c r="E45" i="7"/>
  <c r="D45" i="7"/>
  <c r="J39" i="7"/>
  <c r="I39" i="7"/>
  <c r="H39" i="7"/>
  <c r="G39" i="7"/>
  <c r="F39" i="7"/>
  <c r="E39" i="7"/>
  <c r="D39" i="7"/>
  <c r="J38" i="7"/>
  <c r="I38" i="7"/>
  <c r="H38" i="7"/>
  <c r="G38" i="7"/>
  <c r="F38" i="7"/>
  <c r="E38" i="7"/>
  <c r="D38" i="7"/>
  <c r="J37" i="7"/>
  <c r="I37" i="7"/>
  <c r="H37" i="7"/>
  <c r="G37" i="7"/>
  <c r="F37" i="7"/>
  <c r="E37" i="7"/>
  <c r="D37" i="7"/>
  <c r="J22" i="7"/>
  <c r="I22" i="7"/>
  <c r="H22" i="7"/>
  <c r="G22" i="7"/>
  <c r="F22" i="7"/>
  <c r="E22" i="7"/>
  <c r="D22" i="7"/>
  <c r="L74" i="16"/>
  <c r="M74" i="16" s="1"/>
  <c r="N74" i="16" s="1"/>
  <c r="L75" i="16"/>
  <c r="M75" i="16" s="1"/>
  <c r="L76" i="16"/>
  <c r="L77" i="16"/>
  <c r="M77" i="16" s="1"/>
  <c r="L78" i="16"/>
  <c r="M78" i="16" s="1"/>
  <c r="N78" i="16" s="1"/>
  <c r="L79" i="16"/>
  <c r="M79" i="16" s="1"/>
  <c r="N79" i="16" s="1"/>
  <c r="O79" i="16" s="1"/>
  <c r="L80" i="16"/>
  <c r="M80" i="16" s="1"/>
  <c r="N80" i="16" s="1"/>
  <c r="O80" i="16" s="1"/>
  <c r="L81" i="16"/>
  <c r="M81" i="16" s="1"/>
  <c r="N81" i="16" s="1"/>
  <c r="O81" i="16" s="1"/>
  <c r="L82" i="16"/>
  <c r="M82" i="16" s="1"/>
  <c r="L83" i="16"/>
  <c r="M83" i="16" s="1"/>
  <c r="N83" i="16" s="1"/>
  <c r="O83" i="16" s="1"/>
  <c r="L84" i="16"/>
  <c r="M84" i="16" s="1"/>
  <c r="N84" i="16" s="1"/>
  <c r="O84" i="16" s="1"/>
  <c r="L85" i="16"/>
  <c r="M85" i="16" s="1"/>
  <c r="N85" i="16" s="1"/>
  <c r="O85" i="16" s="1"/>
  <c r="L86" i="16"/>
  <c r="M86" i="16" s="1"/>
  <c r="L55" i="15"/>
  <c r="M55" i="15" s="1"/>
  <c r="N55" i="15" s="1"/>
  <c r="L56" i="15"/>
  <c r="M56" i="15" s="1"/>
  <c r="L57" i="15"/>
  <c r="M57" i="15" s="1"/>
  <c r="N57" i="15" s="1"/>
  <c r="L58" i="15"/>
  <c r="M58" i="15" s="1"/>
  <c r="N58" i="15" s="1"/>
  <c r="L59" i="15"/>
  <c r="M59" i="15" s="1"/>
  <c r="L60" i="15"/>
  <c r="M60" i="15" s="1"/>
  <c r="L61" i="15"/>
  <c r="M61" i="15" s="1"/>
  <c r="N61" i="15" s="1"/>
  <c r="L62" i="15"/>
  <c r="M62" i="15" s="1"/>
  <c r="N62" i="15" s="1"/>
  <c r="L63" i="15"/>
  <c r="M63" i="15" s="1"/>
  <c r="L64" i="15"/>
  <c r="M64" i="15" s="1"/>
  <c r="N64" i="15" s="1"/>
  <c r="L65" i="15"/>
  <c r="M65" i="15" s="1"/>
  <c r="N65" i="15" s="1"/>
  <c r="L66" i="15"/>
  <c r="M66" i="15" s="1"/>
  <c r="N66" i="15" s="1"/>
  <c r="L67" i="15"/>
  <c r="M67" i="15" s="1"/>
  <c r="L68" i="15"/>
  <c r="M68" i="15" s="1"/>
  <c r="L69" i="15"/>
  <c r="M69" i="15" s="1"/>
  <c r="L70" i="15"/>
  <c r="M70" i="15" s="1"/>
  <c r="L71" i="15"/>
  <c r="M71" i="15" s="1"/>
  <c r="L72" i="15"/>
  <c r="M72" i="15" s="1"/>
  <c r="L73" i="15"/>
  <c r="M73" i="15" s="1"/>
  <c r="N73" i="15" s="1"/>
  <c r="L74" i="15"/>
  <c r="M74" i="15" s="1"/>
  <c r="L66" i="16"/>
  <c r="M66" i="16" s="1"/>
  <c r="N66" i="16" s="1"/>
  <c r="L67" i="16"/>
  <c r="M67" i="16" s="1"/>
  <c r="N67" i="16" s="1"/>
  <c r="L68" i="16"/>
  <c r="M68" i="16" s="1"/>
  <c r="N68" i="16" s="1"/>
  <c r="L69" i="16"/>
  <c r="M69" i="16" s="1"/>
  <c r="L70" i="16"/>
  <c r="M70" i="16" s="1"/>
  <c r="L71" i="16"/>
  <c r="M71" i="16" s="1"/>
  <c r="L72" i="16"/>
  <c r="M72" i="16" s="1"/>
  <c r="L73" i="16"/>
  <c r="M73" i="16" s="1"/>
  <c r="D87" i="16"/>
  <c r="E87" i="16"/>
  <c r="F87" i="16"/>
  <c r="G87" i="16"/>
  <c r="H87" i="16"/>
  <c r="I87" i="16"/>
  <c r="J87" i="16"/>
  <c r="L87" i="16"/>
  <c r="M87" i="16" s="1"/>
  <c r="N87" i="16" s="1"/>
  <c r="O87" i="16" s="1"/>
  <c r="D88" i="16"/>
  <c r="E88" i="16"/>
  <c r="F88" i="16"/>
  <c r="G88" i="16"/>
  <c r="H88" i="16"/>
  <c r="I88" i="16"/>
  <c r="J88" i="16"/>
  <c r="L88" i="16"/>
  <c r="D75" i="15"/>
  <c r="E75" i="15"/>
  <c r="F75" i="15"/>
  <c r="G75" i="15"/>
  <c r="H75" i="15"/>
  <c r="I75" i="15"/>
  <c r="J75" i="15"/>
  <c r="L75" i="15"/>
  <c r="D76" i="15"/>
  <c r="E76" i="15"/>
  <c r="F76" i="15"/>
  <c r="G76" i="15"/>
  <c r="H76" i="15"/>
  <c r="I76" i="15"/>
  <c r="J76" i="15"/>
  <c r="L76" i="15"/>
  <c r="D77" i="15"/>
  <c r="E77" i="15"/>
  <c r="F77" i="15"/>
  <c r="G77" i="15"/>
  <c r="H77" i="15"/>
  <c r="I77" i="15"/>
  <c r="J77" i="15"/>
  <c r="L77" i="15"/>
  <c r="M77" i="15" s="1"/>
  <c r="N77" i="15" s="1"/>
  <c r="O77" i="15" s="1"/>
  <c r="L3" i="16"/>
  <c r="M3" i="16" s="1"/>
  <c r="L4" i="16"/>
  <c r="M4" i="16" s="1"/>
  <c r="N4" i="16" s="1"/>
  <c r="L5" i="16"/>
  <c r="M5" i="16" s="1"/>
  <c r="N5" i="16" s="1"/>
  <c r="L6" i="16"/>
  <c r="M6" i="16" s="1"/>
  <c r="N6" i="16" s="1"/>
  <c r="O6" i="16" s="1"/>
  <c r="L7" i="16"/>
  <c r="M7" i="16" s="1"/>
  <c r="L8" i="16"/>
  <c r="M8" i="16" s="1"/>
  <c r="N8" i="16" s="1"/>
  <c r="O8" i="16" s="1"/>
  <c r="L9" i="16"/>
  <c r="M9" i="16" s="1"/>
  <c r="N9" i="16" s="1"/>
  <c r="O9" i="16" s="1"/>
  <c r="L10" i="16"/>
  <c r="M10" i="16" s="1"/>
  <c r="L11" i="16"/>
  <c r="M11" i="16" s="1"/>
  <c r="L12" i="16"/>
  <c r="M12" i="16" s="1"/>
  <c r="N12" i="16" s="1"/>
  <c r="L13" i="16"/>
  <c r="M13" i="16" s="1"/>
  <c r="N13" i="16" s="1"/>
  <c r="L14" i="16"/>
  <c r="M14" i="16" s="1"/>
  <c r="L15" i="16"/>
  <c r="M15" i="16" s="1"/>
  <c r="N15" i="16" s="1"/>
  <c r="L16" i="16"/>
  <c r="M16" i="16" s="1"/>
  <c r="N16" i="16" s="1"/>
  <c r="L17" i="16"/>
  <c r="M17" i="16" s="1"/>
  <c r="N17" i="16" s="1"/>
  <c r="L18" i="16"/>
  <c r="M18" i="16" s="1"/>
  <c r="N18" i="16" s="1"/>
  <c r="L19" i="16"/>
  <c r="M19" i="16" s="1"/>
  <c r="N19" i="16" s="1"/>
  <c r="L20" i="16"/>
  <c r="M20" i="16" s="1"/>
  <c r="L21" i="16"/>
  <c r="M21" i="16" s="1"/>
  <c r="N21" i="16" s="1"/>
  <c r="L22" i="16"/>
  <c r="M22" i="16" s="1"/>
  <c r="N22" i="16" s="1"/>
  <c r="L23" i="16"/>
  <c r="M23" i="16" s="1"/>
  <c r="L24" i="16"/>
  <c r="M24" i="16" s="1"/>
  <c r="L25" i="16"/>
  <c r="M25" i="16" s="1"/>
  <c r="L26" i="16"/>
  <c r="M26" i="16" s="1"/>
  <c r="N26" i="16" s="1"/>
  <c r="L27" i="16"/>
  <c r="M27" i="16" s="1"/>
  <c r="N27" i="16" s="1"/>
  <c r="L28" i="16"/>
  <c r="M28" i="16" s="1"/>
  <c r="N28" i="16" s="1"/>
  <c r="L29" i="16"/>
  <c r="M29" i="16" s="1"/>
  <c r="N29" i="16" s="1"/>
  <c r="L30" i="16"/>
  <c r="M30" i="16" s="1"/>
  <c r="L31" i="16"/>
  <c r="M31" i="16" s="1"/>
  <c r="N31" i="16" s="1"/>
  <c r="L32" i="16"/>
  <c r="M32" i="16" s="1"/>
  <c r="N32" i="16" s="1"/>
  <c r="L33" i="16"/>
  <c r="M33" i="16" s="1"/>
  <c r="N33" i="16" s="1"/>
  <c r="L34" i="16"/>
  <c r="M34" i="16" s="1"/>
  <c r="L35" i="16"/>
  <c r="M35" i="16" s="1"/>
  <c r="N35" i="16" s="1"/>
  <c r="L36" i="16"/>
  <c r="M36" i="16" s="1"/>
  <c r="N36" i="16" s="1"/>
  <c r="L37" i="16"/>
  <c r="M37" i="16" s="1"/>
  <c r="N37" i="16" s="1"/>
  <c r="L38" i="16"/>
  <c r="M38" i="16" s="1"/>
  <c r="N38" i="16" s="1"/>
  <c r="L39" i="16"/>
  <c r="M39" i="16" s="1"/>
  <c r="N39" i="16" s="1"/>
  <c r="L40" i="16"/>
  <c r="M40" i="16" s="1"/>
  <c r="L41" i="16"/>
  <c r="M41" i="16" s="1"/>
  <c r="N41" i="16" s="1"/>
  <c r="L42" i="16"/>
  <c r="M42" i="16" s="1"/>
  <c r="L43" i="16"/>
  <c r="M43" i="16" s="1"/>
  <c r="N43" i="16" s="1"/>
  <c r="L44" i="16"/>
  <c r="M44" i="16" s="1"/>
  <c r="L45" i="16"/>
  <c r="M45" i="16" s="1"/>
  <c r="N45" i="16" s="1"/>
  <c r="L46" i="16"/>
  <c r="M46" i="16" s="1"/>
  <c r="N46" i="16" s="1"/>
  <c r="L47" i="16"/>
  <c r="M47" i="16" s="1"/>
  <c r="N47" i="16" s="1"/>
  <c r="L48" i="16"/>
  <c r="M48" i="16" s="1"/>
  <c r="L49" i="16"/>
  <c r="M49" i="16" s="1"/>
  <c r="L50" i="16"/>
  <c r="M50" i="16" s="1"/>
  <c r="N50" i="16" s="1"/>
  <c r="L51" i="16"/>
  <c r="M51" i="16" s="1"/>
  <c r="N51" i="16" s="1"/>
  <c r="L52" i="16"/>
  <c r="M52" i="16" s="1"/>
  <c r="L53" i="16"/>
  <c r="M53" i="16" s="1"/>
  <c r="N53" i="16" s="1"/>
  <c r="L54" i="16"/>
  <c r="M54" i="16" s="1"/>
  <c r="N54" i="16" s="1"/>
  <c r="L55" i="16"/>
  <c r="M55" i="16" s="1"/>
  <c r="N55" i="16" s="1"/>
  <c r="L56" i="16"/>
  <c r="M56" i="16" s="1"/>
  <c r="L57" i="16"/>
  <c r="M57" i="16" s="1"/>
  <c r="N57" i="16" s="1"/>
  <c r="L58" i="16"/>
  <c r="M58" i="16" s="1"/>
  <c r="N58" i="16" s="1"/>
  <c r="L59" i="16"/>
  <c r="M59" i="16" s="1"/>
  <c r="L60" i="16"/>
  <c r="M60" i="16" s="1"/>
  <c r="N60" i="16" s="1"/>
  <c r="L61" i="16"/>
  <c r="M61" i="16" s="1"/>
  <c r="N61" i="16" s="1"/>
  <c r="L62" i="16"/>
  <c r="M62" i="16" s="1"/>
  <c r="N62" i="16" s="1"/>
  <c r="L63" i="16"/>
  <c r="M63" i="16" s="1"/>
  <c r="N63" i="16" s="1"/>
  <c r="L64" i="16"/>
  <c r="M64" i="16" s="1"/>
  <c r="L65" i="16"/>
  <c r="M65" i="16" s="1"/>
  <c r="N65" i="16" s="1"/>
  <c r="L2" i="16"/>
  <c r="M2" i="16" s="1"/>
  <c r="N2" i="16" s="1"/>
  <c r="L3" i="15"/>
  <c r="M3" i="15" s="1"/>
  <c r="L4" i="15"/>
  <c r="M4" i="15" s="1"/>
  <c r="N4" i="15" s="1"/>
  <c r="L5" i="15"/>
  <c r="M5" i="15" s="1"/>
  <c r="L6" i="15"/>
  <c r="M6" i="15" s="1"/>
  <c r="N6" i="15" s="1"/>
  <c r="O6" i="15" s="1"/>
  <c r="L7" i="15"/>
  <c r="M7" i="15" s="1"/>
  <c r="N7" i="15" s="1"/>
  <c r="O7" i="15" s="1"/>
  <c r="L8" i="15"/>
  <c r="M8" i="15" s="1"/>
  <c r="L9" i="15"/>
  <c r="M9" i="15" s="1"/>
  <c r="L10" i="15"/>
  <c r="M10" i="15" s="1"/>
  <c r="L11" i="15"/>
  <c r="M11" i="15" s="1"/>
  <c r="L12" i="15"/>
  <c r="M12" i="15" s="1"/>
  <c r="N12" i="15" s="1"/>
  <c r="L13" i="15"/>
  <c r="M13" i="15" s="1"/>
  <c r="N13" i="15" s="1"/>
  <c r="L14" i="15"/>
  <c r="M14" i="15" s="1"/>
  <c r="N14" i="15" s="1"/>
  <c r="L15" i="15"/>
  <c r="M15" i="15" s="1"/>
  <c r="L16" i="15"/>
  <c r="M16" i="15" s="1"/>
  <c r="N16" i="15" s="1"/>
  <c r="L17" i="15"/>
  <c r="M17" i="15" s="1"/>
  <c r="N17" i="15" s="1"/>
  <c r="L18" i="15"/>
  <c r="M18" i="15" s="1"/>
  <c r="N18" i="15" s="1"/>
  <c r="L19" i="15"/>
  <c r="M19" i="15" s="1"/>
  <c r="L20" i="15"/>
  <c r="M20" i="15" s="1"/>
  <c r="L21" i="15"/>
  <c r="M21" i="15" s="1"/>
  <c r="N21" i="15" s="1"/>
  <c r="L22" i="15"/>
  <c r="M22" i="15" s="1"/>
  <c r="L23" i="15"/>
  <c r="M23" i="15" s="1"/>
  <c r="N23" i="15" s="1"/>
  <c r="L24" i="15"/>
  <c r="M24" i="15" s="1"/>
  <c r="L25" i="15"/>
  <c r="M25" i="15" s="1"/>
  <c r="N25" i="15" s="1"/>
  <c r="L26" i="15"/>
  <c r="M26" i="15" s="1"/>
  <c r="N26" i="15" s="1"/>
  <c r="L27" i="15"/>
  <c r="M27" i="15" s="1"/>
  <c r="N27" i="15" s="1"/>
  <c r="L28" i="15"/>
  <c r="M28" i="15" s="1"/>
  <c r="L29" i="15"/>
  <c r="M29" i="15" s="1"/>
  <c r="N29" i="15" s="1"/>
  <c r="L30" i="15"/>
  <c r="M30" i="15" s="1"/>
  <c r="N30" i="15" s="1"/>
  <c r="L31" i="15"/>
  <c r="M31" i="15" s="1"/>
  <c r="N31" i="15" s="1"/>
  <c r="L32" i="15"/>
  <c r="M32" i="15" s="1"/>
  <c r="L33" i="15"/>
  <c r="M33" i="15" s="1"/>
  <c r="L34" i="15"/>
  <c r="M34" i="15" s="1"/>
  <c r="L35" i="15"/>
  <c r="M35" i="15" s="1"/>
  <c r="N35" i="15" s="1"/>
  <c r="L36" i="15"/>
  <c r="M36" i="15" s="1"/>
  <c r="N36" i="15" s="1"/>
  <c r="L37" i="15"/>
  <c r="M37" i="15" s="1"/>
  <c r="N37" i="15" s="1"/>
  <c r="L38" i="15"/>
  <c r="M38" i="15" s="1"/>
  <c r="L39" i="15"/>
  <c r="M39" i="15" s="1"/>
  <c r="N39" i="15" s="1"/>
  <c r="L40" i="15"/>
  <c r="M40" i="15" s="1"/>
  <c r="N40" i="15" s="1"/>
  <c r="L41" i="15"/>
  <c r="M41" i="15" s="1"/>
  <c r="N41" i="15" s="1"/>
  <c r="L42" i="15"/>
  <c r="M42" i="15" s="1"/>
  <c r="L43" i="15"/>
  <c r="M43" i="15" s="1"/>
  <c r="N43" i="15" s="1"/>
  <c r="L44" i="15"/>
  <c r="M44" i="15" s="1"/>
  <c r="L45" i="15"/>
  <c r="M45" i="15" s="1"/>
  <c r="N45" i="15" s="1"/>
  <c r="L46" i="15"/>
  <c r="M46" i="15" s="1"/>
  <c r="N46" i="15" s="1"/>
  <c r="L47" i="15"/>
  <c r="M47" i="15" s="1"/>
  <c r="N47" i="15" s="1"/>
  <c r="L48" i="15"/>
  <c r="M48" i="15" s="1"/>
  <c r="L49" i="15"/>
  <c r="M49" i="15" s="1"/>
  <c r="N49" i="15" s="1"/>
  <c r="L50" i="15"/>
  <c r="M50" i="15" s="1"/>
  <c r="N50" i="15" s="1"/>
  <c r="L51" i="15"/>
  <c r="M51" i="15" s="1"/>
  <c r="N51" i="15" s="1"/>
  <c r="L52" i="15"/>
  <c r="M52" i="15" s="1"/>
  <c r="N52" i="15" s="1"/>
  <c r="L53" i="15"/>
  <c r="M53" i="15" s="1"/>
  <c r="N53" i="15" s="1"/>
  <c r="L54" i="15"/>
  <c r="M54" i="15" s="1"/>
  <c r="N54" i="15" s="1"/>
  <c r="L2" i="15"/>
  <c r="M2" i="15" s="1"/>
  <c r="N2" i="15" s="1"/>
  <c r="L21" i="13"/>
  <c r="M21" i="13" s="1"/>
  <c r="N21" i="13" s="1"/>
  <c r="L22" i="13"/>
  <c r="M22" i="13" s="1"/>
  <c r="N22" i="13" s="1"/>
  <c r="L23" i="13"/>
  <c r="M23" i="13" s="1"/>
  <c r="N23" i="13" s="1"/>
  <c r="L24" i="13"/>
  <c r="M24" i="13" s="1"/>
  <c r="N24" i="13" s="1"/>
  <c r="L25" i="13"/>
  <c r="M25" i="13" s="1"/>
  <c r="N25" i="13" s="1"/>
  <c r="L26" i="13"/>
  <c r="M26" i="13" s="1"/>
  <c r="L29" i="13"/>
  <c r="M29" i="13" s="1"/>
  <c r="N29" i="13" s="1"/>
  <c r="L30" i="13"/>
  <c r="M30" i="13" s="1"/>
  <c r="N30" i="13" s="1"/>
  <c r="L31" i="13"/>
  <c r="M31" i="13" s="1"/>
  <c r="N31" i="13" s="1"/>
  <c r="L32" i="13"/>
  <c r="M32" i="13" s="1"/>
  <c r="L34" i="13"/>
  <c r="M34" i="13" s="1"/>
  <c r="N34" i="13" s="1"/>
  <c r="L35" i="13"/>
  <c r="M35" i="13" s="1"/>
  <c r="N35" i="13" s="1"/>
  <c r="L36" i="13"/>
  <c r="M36" i="13" s="1"/>
  <c r="N36" i="13" s="1"/>
  <c r="L37" i="13"/>
  <c r="M37" i="13" s="1"/>
  <c r="L40" i="13"/>
  <c r="M40" i="13" s="1"/>
  <c r="N40" i="13" s="1"/>
  <c r="L41" i="13"/>
  <c r="M41" i="13" s="1"/>
  <c r="N41" i="13" s="1"/>
  <c r="L42" i="13"/>
  <c r="M42" i="13" s="1"/>
  <c r="L43" i="13"/>
  <c r="M43" i="13" s="1"/>
  <c r="N43" i="13" s="1"/>
  <c r="L44" i="13"/>
  <c r="M44" i="13" s="1"/>
  <c r="N44" i="13" s="1"/>
  <c r="L45" i="13"/>
  <c r="M45" i="13" s="1"/>
  <c r="N45" i="13" s="1"/>
  <c r="L46" i="13"/>
  <c r="M46" i="13" s="1"/>
  <c r="N46" i="13" s="1"/>
  <c r="L47" i="13"/>
  <c r="M47" i="13" s="1"/>
  <c r="L48" i="13"/>
  <c r="M48" i="13" s="1"/>
  <c r="N48" i="13" s="1"/>
  <c r="L49" i="13"/>
  <c r="M49" i="13" s="1"/>
  <c r="N49" i="13" s="1"/>
  <c r="L50" i="13"/>
  <c r="M50" i="13" s="1"/>
  <c r="L51" i="13"/>
  <c r="M51" i="13" s="1"/>
  <c r="N51" i="13" s="1"/>
  <c r="L52" i="13"/>
  <c r="M52" i="13" s="1"/>
  <c r="N52" i="13" s="1"/>
  <c r="L53" i="13"/>
  <c r="M53" i="13" s="1"/>
  <c r="L56" i="13"/>
  <c r="M56" i="13" s="1"/>
  <c r="N56" i="13" s="1"/>
  <c r="O56" i="13" s="1"/>
  <c r="L2" i="13"/>
  <c r="M2" i="13" s="1"/>
  <c r="N2" i="13" s="1"/>
  <c r="L76" i="7"/>
  <c r="E76" i="7"/>
  <c r="F76" i="7"/>
  <c r="G76" i="7"/>
  <c r="H76" i="7"/>
  <c r="I76" i="7"/>
  <c r="J76" i="7"/>
  <c r="D76" i="7"/>
  <c r="L3" i="7"/>
  <c r="M3" i="7" s="1"/>
  <c r="L4" i="7"/>
  <c r="M4" i="7" s="1"/>
  <c r="L5" i="7"/>
  <c r="M5" i="7" s="1"/>
  <c r="N5" i="7" s="1"/>
  <c r="L6" i="7"/>
  <c r="M6" i="7" s="1"/>
  <c r="L7" i="7"/>
  <c r="M7" i="7" s="1"/>
  <c r="N7" i="7" s="1"/>
  <c r="L8" i="7"/>
  <c r="M8" i="7" s="1"/>
  <c r="N8" i="7" s="1"/>
  <c r="L9" i="7"/>
  <c r="M9" i="7" s="1"/>
  <c r="L2" i="7"/>
  <c r="M2" i="7" s="1"/>
  <c r="N2" i="7" s="1"/>
  <c r="N26" i="13" l="1"/>
  <c r="N37" i="13"/>
  <c r="N42" i="13"/>
  <c r="N47" i="13"/>
  <c r="N50" i="13"/>
  <c r="N53" i="13"/>
  <c r="N58" i="13"/>
  <c r="O58" i="13" s="1"/>
  <c r="N68" i="13"/>
  <c r="N32" i="13"/>
  <c r="N19" i="13"/>
  <c r="O19" i="13" s="1"/>
  <c r="N10" i="13"/>
  <c r="O10" i="13" s="1"/>
  <c r="N4" i="13"/>
  <c r="M55" i="13"/>
  <c r="N55" i="13" s="1"/>
  <c r="O55" i="13" s="1"/>
  <c r="M54" i="13"/>
  <c r="N54" i="13" s="1"/>
  <c r="O54" i="13" s="1"/>
  <c r="M33" i="13"/>
  <c r="N33" i="13" s="1"/>
  <c r="O33" i="13" s="1"/>
  <c r="M28" i="13"/>
  <c r="N28" i="13" s="1"/>
  <c r="O28" i="13" s="1"/>
  <c r="M27" i="13"/>
  <c r="N27" i="13" s="1"/>
  <c r="O27" i="13" s="1"/>
  <c r="M20" i="13"/>
  <c r="N20" i="13" s="1"/>
  <c r="O20" i="13" s="1"/>
  <c r="N75" i="7"/>
  <c r="O75" i="7" s="1"/>
  <c r="O65" i="7"/>
  <c r="N68" i="7"/>
  <c r="O68" i="7" s="1"/>
  <c r="N59" i="7"/>
  <c r="O59" i="7" s="1"/>
  <c r="N51" i="7"/>
  <c r="O51" i="7" s="1"/>
  <c r="O39" i="7"/>
  <c r="N44" i="7"/>
  <c r="O44" i="7" s="1"/>
  <c r="N26" i="7"/>
  <c r="O26" i="7" s="1"/>
  <c r="N34" i="7"/>
  <c r="N36" i="7" s="1"/>
  <c r="O14" i="7"/>
  <c r="O49" i="7"/>
  <c r="O13" i="7"/>
  <c r="O50" i="7"/>
  <c r="O48" i="7"/>
  <c r="O24" i="7"/>
  <c r="O12" i="7"/>
  <c r="O10" i="7"/>
  <c r="O23" i="7"/>
  <c r="N9" i="7"/>
  <c r="O8" i="7"/>
  <c r="O7" i="7"/>
  <c r="N6" i="7"/>
  <c r="O6" i="7" s="1"/>
  <c r="O66" i="7"/>
  <c r="N28" i="7"/>
  <c r="O28" i="7" s="1"/>
  <c r="N16" i="7"/>
  <c r="O16" i="7" s="1"/>
  <c r="N63" i="7"/>
  <c r="O63" i="7" s="1"/>
  <c r="N27" i="7"/>
  <c r="N15" i="7"/>
  <c r="O15" i="7" s="1"/>
  <c r="N3" i="7"/>
  <c r="O3" i="7" s="1"/>
  <c r="O33" i="7"/>
  <c r="O56" i="7"/>
  <c r="O20" i="7"/>
  <c r="O67" i="7"/>
  <c r="O55" i="7"/>
  <c r="O43" i="7"/>
  <c r="O19" i="7"/>
  <c r="M76" i="7"/>
  <c r="N76" i="7" s="1"/>
  <c r="O76" i="7" s="1"/>
  <c r="N82" i="16"/>
  <c r="O82" i="16" s="1"/>
  <c r="O78" i="16"/>
  <c r="N86" i="16"/>
  <c r="O86" i="16" s="1"/>
  <c r="N77" i="16"/>
  <c r="O77" i="16" s="1"/>
  <c r="M76" i="16"/>
  <c r="M88" i="16"/>
  <c r="N88" i="16" s="1"/>
  <c r="O88" i="16" s="1"/>
  <c r="R64" i="16" s="1"/>
  <c r="O36" i="13"/>
  <c r="N19" i="15"/>
  <c r="N69" i="16"/>
  <c r="O69" i="16" s="1"/>
  <c r="N56" i="16"/>
  <c r="O56" i="16" s="1"/>
  <c r="N48" i="16"/>
  <c r="O48" i="16" s="1"/>
  <c r="N40" i="16"/>
  <c r="O40" i="16" s="1"/>
  <c r="N34" i="16"/>
  <c r="O34" i="16" s="1"/>
  <c r="N30" i="16"/>
  <c r="O30" i="16" s="1"/>
  <c r="N20" i="16"/>
  <c r="O20" i="16" s="1"/>
  <c r="N14" i="16"/>
  <c r="O14" i="16" s="1"/>
  <c r="N42" i="16"/>
  <c r="N44" i="16" s="1"/>
  <c r="O55" i="16"/>
  <c r="O43" i="16"/>
  <c r="O19" i="16"/>
  <c r="N75" i="16"/>
  <c r="O33" i="16"/>
  <c r="O18" i="16"/>
  <c r="O45" i="16"/>
  <c r="O65" i="16"/>
  <c r="O29" i="16"/>
  <c r="N49" i="16"/>
  <c r="O37" i="16"/>
  <c r="O16" i="16"/>
  <c r="O68" i="16"/>
  <c r="N72" i="16"/>
  <c r="O72" i="16" s="1"/>
  <c r="N24" i="16"/>
  <c r="O24" i="16" s="1"/>
  <c r="O13" i="16"/>
  <c r="O60" i="16"/>
  <c r="O51" i="16"/>
  <c r="O39" i="16"/>
  <c r="O27" i="16"/>
  <c r="O15" i="16"/>
  <c r="O67" i="16"/>
  <c r="N71" i="16"/>
  <c r="N59" i="16"/>
  <c r="O59" i="16" s="1"/>
  <c r="N23" i="16"/>
  <c r="O74" i="16"/>
  <c r="O17" i="16"/>
  <c r="O28" i="16"/>
  <c r="O63" i="16"/>
  <c r="O50" i="16"/>
  <c r="O38" i="16"/>
  <c r="O66" i="16"/>
  <c r="N70" i="16"/>
  <c r="N10" i="16"/>
  <c r="N3" i="16"/>
  <c r="O3" i="16" s="1"/>
  <c r="N67" i="15"/>
  <c r="O67" i="15" s="1"/>
  <c r="N63" i="15"/>
  <c r="O63" i="15" s="1"/>
  <c r="N56" i="15"/>
  <c r="O56" i="15" s="1"/>
  <c r="N42" i="15"/>
  <c r="O42" i="15" s="1"/>
  <c r="N32" i="15"/>
  <c r="O32" i="15" s="1"/>
  <c r="N15" i="15"/>
  <c r="O15" i="15" s="1"/>
  <c r="O55" i="15"/>
  <c r="O30" i="15"/>
  <c r="O18" i="15"/>
  <c r="O66" i="15"/>
  <c r="O29" i="15"/>
  <c r="O17" i="15"/>
  <c r="O65" i="15"/>
  <c r="N72" i="15"/>
  <c r="N74" i="15" s="1"/>
  <c r="N24" i="15"/>
  <c r="O24" i="15" s="1"/>
  <c r="O19" i="15"/>
  <c r="O52" i="15"/>
  <c r="O16" i="15"/>
  <c r="O64" i="15"/>
  <c r="N59" i="15"/>
  <c r="O59" i="15" s="1"/>
  <c r="O43" i="15"/>
  <c r="O51" i="15"/>
  <c r="O39" i="15"/>
  <c r="O27" i="15"/>
  <c r="N70" i="15"/>
  <c r="O70" i="15" s="1"/>
  <c r="N34" i="15"/>
  <c r="O34" i="15" s="1"/>
  <c r="N10" i="15"/>
  <c r="O10" i="15" s="1"/>
  <c r="O23" i="15"/>
  <c r="O50" i="15"/>
  <c r="O14" i="15"/>
  <c r="N69" i="15"/>
  <c r="N33" i="15"/>
  <c r="N9" i="15"/>
  <c r="O45" i="15"/>
  <c r="O49" i="15"/>
  <c r="O37" i="15"/>
  <c r="O13" i="15"/>
  <c r="O73" i="15"/>
  <c r="N68" i="15"/>
  <c r="N44" i="15"/>
  <c r="O44" i="15" s="1"/>
  <c r="N20" i="15"/>
  <c r="N22" i="15" s="1"/>
  <c r="N8" i="15"/>
  <c r="O8" i="15" s="1"/>
  <c r="N3" i="15"/>
  <c r="O3" i="15" s="1"/>
  <c r="O44" i="13"/>
  <c r="O49" i="13"/>
  <c r="O37" i="13"/>
  <c r="O43" i="13"/>
  <c r="O24" i="13"/>
  <c r="O23" i="13"/>
  <c r="O30" i="13"/>
  <c r="O34" i="13"/>
  <c r="O52" i="13"/>
  <c r="M76" i="15"/>
  <c r="N76" i="15" s="1"/>
  <c r="O76" i="15" s="1"/>
  <c r="M75" i="15"/>
  <c r="N75" i="15" s="1"/>
  <c r="O75" i="15" s="1"/>
  <c r="O26" i="16"/>
  <c r="O31" i="16"/>
  <c r="O5" i="16"/>
  <c r="O35" i="16"/>
  <c r="O32" i="16"/>
  <c r="O2" i="16"/>
  <c r="O4" i="16"/>
  <c r="O53" i="16"/>
  <c r="O47" i="16"/>
  <c r="O62" i="16"/>
  <c r="O54" i="16"/>
  <c r="O57" i="16"/>
  <c r="O46" i="16"/>
  <c r="O41" i="16"/>
  <c r="O22" i="16"/>
  <c r="O61" i="16"/>
  <c r="O58" i="16"/>
  <c r="O21" i="16"/>
  <c r="O12" i="16"/>
  <c r="O36" i="16"/>
  <c r="O46" i="15"/>
  <c r="O41" i="15"/>
  <c r="O62" i="15"/>
  <c r="O31" i="15"/>
  <c r="O26" i="15"/>
  <c r="O54" i="15"/>
  <c r="O57" i="15"/>
  <c r="O4" i="15"/>
  <c r="O2" i="15"/>
  <c r="O35" i="15"/>
  <c r="O25" i="15"/>
  <c r="O58" i="15"/>
  <c r="O61" i="15"/>
  <c r="O47" i="15"/>
  <c r="O53" i="15"/>
  <c r="O12" i="15"/>
  <c r="O21" i="15"/>
  <c r="O40" i="15"/>
  <c r="O36" i="15"/>
  <c r="O2" i="13"/>
  <c r="O35" i="13"/>
  <c r="O22" i="13"/>
  <c r="O31" i="13"/>
  <c r="O46" i="13"/>
  <c r="O21" i="13"/>
  <c r="O40" i="13"/>
  <c r="O74" i="7"/>
  <c r="O73" i="7"/>
  <c r="O72" i="7"/>
  <c r="O71" i="7"/>
  <c r="O70" i="7"/>
  <c r="O69" i="7"/>
  <c r="O47" i="7"/>
  <c r="O53" i="7"/>
  <c r="O61" i="7"/>
  <c r="O58" i="7"/>
  <c r="O54" i="7"/>
  <c r="O57" i="7"/>
  <c r="O5" i="7"/>
  <c r="O46" i="7"/>
  <c r="O40" i="7"/>
  <c r="O25" i="7"/>
  <c r="O2" i="7"/>
  <c r="O35" i="7"/>
  <c r="O62" i="7"/>
  <c r="O31" i="7"/>
  <c r="O41" i="7"/>
  <c r="O53" i="13" l="1"/>
  <c r="O68" i="13"/>
  <c r="R64" i="13" s="1"/>
  <c r="O42" i="13"/>
  <c r="O32" i="13"/>
  <c r="O26" i="13"/>
  <c r="O4" i="13"/>
  <c r="O29" i="13"/>
  <c r="N64" i="7"/>
  <c r="O64" i="7" s="1"/>
  <c r="O27" i="7"/>
  <c r="N32" i="7"/>
  <c r="O32" i="7" s="1"/>
  <c r="N21" i="7"/>
  <c r="O21" i="7" s="1"/>
  <c r="N11" i="7"/>
  <c r="O11" i="7" s="1"/>
  <c r="O34" i="7"/>
  <c r="O36" i="7"/>
  <c r="O9" i="7"/>
  <c r="N4" i="7"/>
  <c r="O4" i="7" s="1"/>
  <c r="N76" i="16"/>
  <c r="O76" i="16" s="1"/>
  <c r="N25" i="16"/>
  <c r="O25" i="16" s="1"/>
  <c r="O70" i="16"/>
  <c r="N73" i="16"/>
  <c r="O73" i="16" s="1"/>
  <c r="N64" i="16"/>
  <c r="O64" i="16" s="1"/>
  <c r="O49" i="16"/>
  <c r="N52" i="16"/>
  <c r="O52" i="16" s="1"/>
  <c r="N11" i="16"/>
  <c r="O11" i="16" s="1"/>
  <c r="O75" i="16"/>
  <c r="N7" i="16"/>
  <c r="O7" i="16" s="1"/>
  <c r="O71" i="16"/>
  <c r="O42" i="16"/>
  <c r="O44" i="16"/>
  <c r="O23" i="16"/>
  <c r="O10" i="16"/>
  <c r="O68" i="15"/>
  <c r="N71" i="15"/>
  <c r="O71" i="15" s="1"/>
  <c r="N60" i="15"/>
  <c r="O60" i="15" s="1"/>
  <c r="N48" i="15"/>
  <c r="O48" i="15" s="1"/>
  <c r="O33" i="15"/>
  <c r="N38" i="15"/>
  <c r="O38" i="15" s="1"/>
  <c r="N28" i="15"/>
  <c r="O28" i="15" s="1"/>
  <c r="N11" i="15"/>
  <c r="N5" i="15"/>
  <c r="O72" i="15"/>
  <c r="O74" i="15"/>
  <c r="O69" i="15"/>
  <c r="R64" i="15"/>
  <c r="O20" i="15"/>
  <c r="O22" i="15"/>
  <c r="O9" i="15"/>
  <c r="O41" i="13"/>
  <c r="O51" i="13"/>
  <c r="O25" i="13"/>
  <c r="O48" i="13"/>
  <c r="O50" i="13"/>
  <c r="O45" i="13"/>
  <c r="O47" i="13"/>
  <c r="R64" i="7"/>
  <c r="P2" i="7" l="1"/>
  <c r="B26" i="8" s="1"/>
  <c r="Q64" i="7"/>
  <c r="P2" i="16"/>
  <c r="B26" i="12" s="1"/>
  <c r="Q64" i="16"/>
  <c r="O5" i="15"/>
  <c r="O11" i="15"/>
  <c r="P2" i="13"/>
  <c r="B27" i="9" s="1"/>
  <c r="Q64" i="13"/>
  <c r="B28" i="8" l="1" a="1"/>
  <c r="B28" i="8" s="1"/>
  <c r="B27" i="8"/>
  <c r="B28" i="12" a="1"/>
  <c r="B28" i="12" s="1"/>
  <c r="B27" i="12"/>
  <c r="B28" i="9" a="1"/>
  <c r="B28" i="9" s="1"/>
  <c r="B26" i="9"/>
  <c r="Q64" i="15"/>
  <c r="P2" i="15"/>
  <c r="B26" i="10" l="1"/>
  <c r="B27" i="10"/>
  <c r="B28" i="10" a="1"/>
  <c r="B28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<sst xmlns="http://schemas.openxmlformats.org/spreadsheetml/2006/main" count="587" uniqueCount="262">
  <si>
    <t>Enter Raw Score</t>
  </si>
  <si>
    <t>CRAFTVRS</t>
  </si>
  <si>
    <t>MINTTOTS</t>
  </si>
  <si>
    <t>MOCATOTS</t>
  </si>
  <si>
    <t>ANIMALS</t>
  </si>
  <si>
    <t>TRAILA</t>
  </si>
  <si>
    <t>VEG</t>
  </si>
  <si>
    <t>Features</t>
  </si>
  <si>
    <t>DECCLCOG_0</t>
  </si>
  <si>
    <t>DECCLCOG_1</t>
  </si>
  <si>
    <t>DECCLCOG_2</t>
  </si>
  <si>
    <t>COGMODE_0</t>
  </si>
  <si>
    <t>COGMODE_1</t>
  </si>
  <si>
    <t>COGMODE_2</t>
  </si>
  <si>
    <t>COGMODE_3</t>
  </si>
  <si>
    <t>COGMODE_4</t>
  </si>
  <si>
    <t>COGMODE_5</t>
  </si>
  <si>
    <t>COGMODE_6</t>
  </si>
  <si>
    <t>NACCCOGF_0</t>
  </si>
  <si>
    <t>NACCCOGF_1</t>
  </si>
  <si>
    <t>NACCCOGF_2</t>
  </si>
  <si>
    <t>NACCCOGF_3</t>
  </si>
  <si>
    <t>NACCCOGF_4</t>
  </si>
  <si>
    <t>NACCCOGF_5</t>
  </si>
  <si>
    <t>NACCCOGF_6</t>
  </si>
  <si>
    <t>NACCCOGF_7</t>
  </si>
  <si>
    <t>NACCCOGF_8</t>
  </si>
  <si>
    <t>NACCCOGF_9</t>
  </si>
  <si>
    <t>NORMEXAM_0</t>
  </si>
  <si>
    <t>NORMEXAM_1</t>
  </si>
  <si>
    <t>NORMEXAM_2</t>
  </si>
  <si>
    <t>NORMEXAM_3</t>
  </si>
  <si>
    <t>COGSTAT_0</t>
  </si>
  <si>
    <t>COGSTAT_1</t>
  </si>
  <si>
    <t>COGSTAT_2</t>
  </si>
  <si>
    <t>COGSTAT_3</t>
  </si>
  <si>
    <t>COGSTAT_4</t>
  </si>
  <si>
    <t>COGSTAT_5</t>
  </si>
  <si>
    <t>HIPPATR_0</t>
  </si>
  <si>
    <t>HIPPATR_1</t>
  </si>
  <si>
    <t>HIPPATR_2</t>
  </si>
  <si>
    <t>HIPPATR_3</t>
  </si>
  <si>
    <t>MOMODE_0</t>
  </si>
  <si>
    <t>MOMODE_1</t>
  </si>
  <si>
    <t>MOMODE_2</t>
  </si>
  <si>
    <t>MOMODE_3</t>
  </si>
  <si>
    <t>MOMODE_4</t>
  </si>
  <si>
    <t>CDRLANG_0</t>
  </si>
  <si>
    <t>CDRLANG_1</t>
  </si>
  <si>
    <t>CDRLANG_2</t>
  </si>
  <si>
    <t>CDRLANG_3</t>
  </si>
  <si>
    <t>CDRLANG_4</t>
  </si>
  <si>
    <t>CDRLANG_5</t>
  </si>
  <si>
    <t>CRAFTDTI</t>
  </si>
  <si>
    <t>NACCMOTF_0</t>
  </si>
  <si>
    <t>NACCMOTF_1</t>
  </si>
  <si>
    <t>NACCMOTF_2</t>
  </si>
  <si>
    <t>NACCMOTF_3</t>
  </si>
  <si>
    <t>NACCMOTF_4</t>
  </si>
  <si>
    <t>NACCMOTF_5</t>
  </si>
  <si>
    <t>NACCMOTF_6</t>
  </si>
  <si>
    <t>MOCAREGI</t>
  </si>
  <si>
    <t>DECIN_0</t>
  </si>
  <si>
    <t>DECIN_1</t>
  </si>
  <si>
    <t>DECIN_2</t>
  </si>
  <si>
    <t>DECIN_3</t>
  </si>
  <si>
    <t>DECSUB_0</t>
  </si>
  <si>
    <t>DECSUB_1</t>
  </si>
  <si>
    <t>DECSUB_2</t>
  </si>
  <si>
    <t>DECSUB_3</t>
  </si>
  <si>
    <t>BEMODE_0</t>
  </si>
  <si>
    <t>BEMODE_1</t>
  </si>
  <si>
    <t>BEMODE_2</t>
  </si>
  <si>
    <t>BEMODE_3</t>
  </si>
  <si>
    <t>BEMODE_4</t>
  </si>
  <si>
    <t>BEMODE_5</t>
  </si>
  <si>
    <t>BEMODE_6</t>
  </si>
  <si>
    <t>features</t>
  </si>
  <si>
    <t>DECCLCOG</t>
  </si>
  <si>
    <t>COGMODE</t>
  </si>
  <si>
    <t>NACCCOGF</t>
  </si>
  <si>
    <t>NORMEXAM</t>
  </si>
  <si>
    <t>COGSTAT</t>
  </si>
  <si>
    <t>HIPPATR</t>
  </si>
  <si>
    <t>MOMODE</t>
  </si>
  <si>
    <t>CDRLANG</t>
  </si>
  <si>
    <t>NACCMOTF</t>
  </si>
  <si>
    <t>DECIN</t>
  </si>
  <si>
    <t>DECSUB</t>
  </si>
  <si>
    <t>BEMODE</t>
  </si>
  <si>
    <t>True value</t>
  </si>
  <si>
    <t>One-hot encode</t>
  </si>
  <si>
    <t>feature values</t>
  </si>
  <si>
    <t>weights</t>
  </si>
  <si>
    <t>invalid</t>
  </si>
  <si>
    <t>mean</t>
  </si>
  <si>
    <t>num_class</t>
  </si>
  <si>
    <t>class_interval</t>
  </si>
  <si>
    <t>value_min</t>
  </si>
  <si>
    <t>value_max</t>
  </si>
  <si>
    <t>scale_min</t>
  </si>
  <si>
    <t>scale_max</t>
  </si>
  <si>
    <t>{'mean': 24, 'num_class': 10, 'class_interval': 1.4, 'value_min': 16.0, 'value_max': 30.0, 'scale_min': 0.0, 'scale_max': 9.0,}</t>
  </si>
  <si>
    <t>{'mean': 22, 'num_class': 10, 'class_interval': 3.6, 'value_min': 0.0, 'value_max': 36.0, 'scale_min': 0.0, 'scale_max': 9.0,}</t>
  </si>
  <si>
    <t>{'mean': 16, 'num_class': 10, 'class_interval': 2.5, 'value_min': 1.0, 'value_max': 26.0, 'scale_min': 0.0, 'scale_max': 9.0,}</t>
  </si>
  <si>
    <t>{'mean': 21, 'num_class': 10, 'class_interval': 4.5, 'value_min': 4.0, 'value_max': 49.0, 'scale_min': 0.0, 'scale_max': 9.0,}</t>
  </si>
  <si>
    <t>{'mean': 67, 'num_class': 10, 'class_interval': 13.7, 'value_min': 13.0, 'value_max': 150.0, 'scale_min': 0.0, 'scale_max': 9.0,}</t>
  </si>
  <si>
    <t>{'mean': 18, 'num_class': 10, 'class_interval': 2.1, 'value_min': 8.0, 'value_max': 29.0, 'scale_min': 0.0, 'scale_max': 9.0,}</t>
  </si>
  <si>
    <t>{'mean': 11, 'num_class': 10, 'class_interval': 1.1, 'value_min': 0.0, 'value_max': 11.0, 'scale_min': 0.0, 'scale_max': 9.0,}</t>
  </si>
  <si>
    <t>{'mean': 31, 'num_class': 10, 'class_interval': 3.1, 'value_min': 1.0, 'value_max': 32.0, 'scale_min': 0.0, 'scale_max': 9.0,}</t>
  </si>
  <si>
    <t>True value_unknown</t>
  </si>
  <si>
    <t>Note:</t>
  </si>
  <si>
    <t>Replace empty value, invalid code such as -4, 99, 999, 9999, 88, 88.8, 888, 888.8, 8888 with [invalid]</t>
  </si>
  <si>
    <t>valye*weight</t>
  </si>
  <si>
    <t>Prediction result</t>
  </si>
  <si>
    <t>Probability threadhold</t>
  </si>
  <si>
    <t>accuracy</t>
  </si>
  <si>
    <t>predicted value</t>
  </si>
  <si>
    <t>Model accuracy</t>
  </si>
  <si>
    <t>sum_continous_features</t>
  </si>
  <si>
    <t>sum_categorical_features</t>
  </si>
  <si>
    <t>unseen</t>
  </si>
  <si>
    <t>DECCLMOT</t>
  </si>
  <si>
    <t>JUDGMENT</t>
  </si>
  <si>
    <t>OTHCOG</t>
  </si>
  <si>
    <t>NACCBEHF</t>
  </si>
  <si>
    <t>UDSBENTD</t>
  </si>
  <si>
    <t>DIGBACCT</t>
  </si>
  <si>
    <t>TOBAC30</t>
  </si>
  <si>
    <t>COMMUN</t>
  </si>
  <si>
    <t>MEMORY</t>
  </si>
  <si>
    <t>COGORI</t>
  </si>
  <si>
    <t>DEP</t>
  </si>
  <si>
    <t>INDEPEND</t>
  </si>
  <si>
    <t>COGJUDG</t>
  </si>
  <si>
    <t>URINEINC</t>
  </si>
  <si>
    <t>COURSE</t>
  </si>
  <si>
    <t>COGVIS</t>
  </si>
  <si>
    <t>BRNINJ</t>
  </si>
  <si>
    <t>AMYLPET</t>
  </si>
  <si>
    <t>DYSILL</t>
  </si>
  <si>
    <t>UDSVERNF</t>
  </si>
  <si>
    <t>FDGAD</t>
  </si>
  <si>
    <t>MEDSIF</t>
  </si>
  <si>
    <t>AMYLCSF</t>
  </si>
  <si>
    <t>NACCNE4S</t>
  </si>
  <si>
    <t>DECCLMOT_0</t>
  </si>
  <si>
    <t>DECCLMOT_1</t>
  </si>
  <si>
    <t>DECCLMOT_2</t>
  </si>
  <si>
    <t>JUDGMENT_0</t>
  </si>
  <si>
    <t>JUDGMENT_1</t>
  </si>
  <si>
    <t>JUDGMENT_2</t>
  </si>
  <si>
    <t>OTHCOG_0</t>
  </si>
  <si>
    <t>OTHCOG_1</t>
  </si>
  <si>
    <t>OTHCOG_2</t>
  </si>
  <si>
    <t>NACCBEHF_0</t>
  </si>
  <si>
    <t>NACCBEHF_1</t>
  </si>
  <si>
    <t>NACCBEHF_2</t>
  </si>
  <si>
    <t>NACCBEHF_3</t>
  </si>
  <si>
    <t>NACCBEHF_4</t>
  </si>
  <si>
    <t>NACCBEHF_5</t>
  </si>
  <si>
    <t>NACCBEHF_6</t>
  </si>
  <si>
    <t>NACCBEHF_7</t>
  </si>
  <si>
    <t>NACCBEHF_8</t>
  </si>
  <si>
    <t>NACCBEHF_9</t>
  </si>
  <si>
    <t>{'mean': 20, 'num_class': 10, 'class_interval': 3.6, 'value_min': 0.0, 'value_max': 36.0, 'scale_min': 0.0, 'scale_max': 9.0,}</t>
  </si>
  <si>
    <t>{'mean': 20, 'num_class': 10, 'class_interval': 3.2, 'value_min': 5.0, 'value_max': 37.0, 'scale_min': 0.0, 'scale_max': 9.0,}</t>
  </si>
  <si>
    <t>{'mean': 14, 'num_class': 10, 'class_interval': 2.5, 'value_min': 1.0, 'value_max': 26.0, 'scale_min': 0.0, 'scale_max': 9.0,}</t>
  </si>
  <si>
    <t>{'mean': 12, 'num_class': 10, 'class_interval': 1.6, 'value_min': 1.0, 'value_max': 17.0, 'scale_min': 0.0, 'scale_max': 9.0,}</t>
  </si>
  <si>
    <t>{'mean': 48, 'num_class': 10, 'class_interval': 13.0, 'value_min': 14.0, 'value_max': 144.0, 'scale_min': 0.0, 'scale_max': 9.0,}</t>
  </si>
  <si>
    <t>{'mean': 7, 'num_class': 10, 'class_interval': 1.3, 'value_min': 0.0, 'value_max': 13.0, 'scale_min': 0.0, 'scale_max': 9.0,}</t>
  </si>
  <si>
    <t>{'mean': 30, 'num_class': 10, 'class_interval': 2.8, 'value_min': 4.0, 'value_max': 32.0, 'scale_min': 0.0, 'scale_max': 9.0,}</t>
  </si>
  <si>
    <t>TOBAC30_0</t>
  </si>
  <si>
    <t>TOBAC30_1</t>
  </si>
  <si>
    <t>TOBAC30_2</t>
  </si>
  <si>
    <t>TOBAC30_3</t>
  </si>
  <si>
    <t>JUDGMENT_3</t>
  </si>
  <si>
    <t>COMMUN_0</t>
  </si>
  <si>
    <t>COMMUN_1</t>
  </si>
  <si>
    <t>COMMUN_2</t>
  </si>
  <si>
    <t>COMMUN_3</t>
  </si>
  <si>
    <t>MEMORY_0</t>
  </si>
  <si>
    <t>MEMORY_1</t>
  </si>
  <si>
    <t>MEMORY_2</t>
  </si>
  <si>
    <t>MEMORY_3</t>
  </si>
  <si>
    <t>MEMORY_4</t>
  </si>
  <si>
    <t>MEMORY_5</t>
  </si>
  <si>
    <t>COGORI_0</t>
  </si>
  <si>
    <t>COGORI_1</t>
  </si>
  <si>
    <t>COGORI_2</t>
  </si>
  <si>
    <t>COGORI_3</t>
  </si>
  <si>
    <t>DEP_0</t>
  </si>
  <si>
    <t>DEP_1</t>
  </si>
  <si>
    <t>DEP_2</t>
  </si>
  <si>
    <t>INDEPEND_0</t>
  </si>
  <si>
    <t>INDEPEND_1</t>
  </si>
  <si>
    <t>INDEPEND_2</t>
  </si>
  <si>
    <t>INDEPEND_3</t>
  </si>
  <si>
    <t>INDEPEND_4</t>
  </si>
  <si>
    <t>INDEPEND_5</t>
  </si>
  <si>
    <t>COGJUDG_0</t>
  </si>
  <si>
    <t>COGJUDG_1</t>
  </si>
  <si>
    <t>COGJUDG_2</t>
  </si>
  <si>
    <t>COGJUDG_3</t>
  </si>
  <si>
    <t>URINEINC_0</t>
  </si>
  <si>
    <t>URINEINC_1</t>
  </si>
  <si>
    <t>URINEINC_2</t>
  </si>
  <si>
    <t>URINEINC_3</t>
  </si>
  <si>
    <t>COURSE_0</t>
  </si>
  <si>
    <t>COURSE_1</t>
  </si>
  <si>
    <t>COURSE_2</t>
  </si>
  <si>
    <t>COURSE_3</t>
  </si>
  <si>
    <t>COURSE_4</t>
  </si>
  <si>
    <t>COURSE_5</t>
  </si>
  <si>
    <t>COURSE_6</t>
  </si>
  <si>
    <t>COURSE_7</t>
  </si>
  <si>
    <t>COGVIS_0</t>
  </si>
  <si>
    <t>COGVIS_1</t>
  </si>
  <si>
    <t>COGVIS_2</t>
  </si>
  <si>
    <t>COGVIS_3</t>
  </si>
  <si>
    <t>BRNINJ_0</t>
  </si>
  <si>
    <t>BRNINJ_1</t>
  </si>
  <si>
    <t>BRNINJ_2</t>
  </si>
  <si>
    <t>AMYLPET_0</t>
  </si>
  <si>
    <t>AMYLPET_1</t>
  </si>
  <si>
    <t>AMYLPET_2</t>
  </si>
  <si>
    <t>AMYLPET_3</t>
  </si>
  <si>
    <t>DYSILL_0</t>
  </si>
  <si>
    <t>DYSILL_1</t>
  </si>
  <si>
    <t>DYSILL_2</t>
  </si>
  <si>
    <t>{'mean': 8, 'num_class': 10, 'class_interval': 1.7, 'value_min': 0.0, 'value_max': 17.0, 'scale_min': 0.0, 'scale_max': 9.0,}</t>
  </si>
  <si>
    <t>{'mean': 15, 'num_class': 10, 'class_interval': 3.5, 'value_min': 0.0, 'value_max': 35.0, 'scale_min': 0.0, 'scale_max': 9.0,}</t>
  </si>
  <si>
    <t>{'mean': 15, 'num_class': 10, 'class_interval': 3.6, 'value_min': 0.0, 'value_max': 36.0, 'scale_min': 0.0, 'scale_max': 9.0,}</t>
  </si>
  <si>
    <t>JUDGMENT_4</t>
  </si>
  <si>
    <t>TOBAC30_4</t>
  </si>
  <si>
    <t>FDGAD_0</t>
  </si>
  <si>
    <t>FDGAD_1</t>
  </si>
  <si>
    <t>FDGAD_2</t>
  </si>
  <si>
    <t>FDGAD_3</t>
  </si>
  <si>
    <t>MEDSIF_0</t>
  </si>
  <si>
    <t>MEDSIF_1</t>
  </si>
  <si>
    <t>MEDSIF_2</t>
  </si>
  <si>
    <t>MEDSIF_3</t>
  </si>
  <si>
    <t>MEDSIF_4</t>
  </si>
  <si>
    <t>AMYLCSF_0</t>
  </si>
  <si>
    <t>AMYLCSF_1</t>
  </si>
  <si>
    <t>AMYLCSF_2</t>
  </si>
  <si>
    <t>AMYLCSF_3</t>
  </si>
  <si>
    <t>NACCNE4S_0</t>
  </si>
  <si>
    <t>NACCNE4S_1</t>
  </si>
  <si>
    <t>NACCNE4S_2</t>
  </si>
  <si>
    <t>NACCNE4S_3</t>
  </si>
  <si>
    <t>NACCNE4S_4</t>
  </si>
  <si>
    <t>{'mean': 9, 'num_class': 10, 'class_interval': 1.7, 'value_min': 0.0, 'value_max': 17.0, 'scale_min': 0.0, 'scale_max': 9.0,}</t>
  </si>
  <si>
    <t>{'mean': 77, 'num_class': 10, 'class_interval': 13.7, 'value_min': 13.0, 'value_max': 150.0, 'scale_min': 0.0, 'scale_max': 9.0,}</t>
  </si>
  <si>
    <t>HYPOSOM</t>
  </si>
  <si>
    <t>HYPOSOM_0</t>
  </si>
  <si>
    <t>HYPOSOM_1</t>
  </si>
  <si>
    <t>HYPOSOM_2</t>
  </si>
  <si>
    <t>HYPOSOM_3</t>
  </si>
  <si>
    <t>Eatimated Probability of Conversion</t>
  </si>
  <si>
    <t>The probability conversion and its accuracy were shown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</si>
</sst>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indexed="62"/>
      <name val="Calibri"/>
      <family val="2"/>
    </font>
    <font>
      <sz val="11"/>
      <color theme="1"/>
      <name val="Calibri"/>
      <family val="2"/>
      <scheme val="minor"/>
    </font>
    <font>
      <b/>
      <sz val="13"/>
      <color indexed="56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1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CC99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8DB4E2"/>
        <bgColor rgb="FF000000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0" borderId="2" applyNumberFormat="0" applyFill="0" applyAlignment="0" applyProtection="0"/>
    <xf numFmtId="0" fontId="5" fillId="3" borderId="1" applyNumberFormat="0" applyAlignment="0" applyProtection="0"/>
    <xf numFmtId="0" fontId="10" fillId="5" borderId="0" applyNumberFormat="0" applyBorder="0" applyAlignment="0" applyProtection="0"/>
  </cellStyleXfs>
  <cellXfs count="25">
    <xf numFmtId="0" fontId="0" fillId="0" borderId="0" xfId="0"/>
    <xf numFmtId="0" fontId="8" fillId="0" borderId="0" xfId="0" applyFont="1" applyFill="1" applyAlignment="1">
      <alignment horizontal="center" vertical="top" wrapText="1"/>
    </xf>
    <xf numFmtId="0" fontId="2" fillId="3" borderId="4" xfId="3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7" fillId="2" borderId="3" xfId="1" applyFont="1" applyBorder="1" applyAlignment="1" applyProtection="1">
      <alignment wrapText="1"/>
    </xf>
    <xf numFmtId="0" fontId="7" fillId="2" borderId="3" xfId="1" applyFont="1" applyBorder="1" applyProtection="1"/>
    <xf numFmtId="0" fontId="6" fillId="0" borderId="0" xfId="0" applyFont="1" applyProtection="1"/>
    <xf numFmtId="0" fontId="0" fillId="0" borderId="0" xfId="0" applyProtection="1"/>
    <xf numFmtId="0" fontId="4" fillId="0" borderId="0" xfId="2" applyBorder="1" applyAlignment="1" applyProtection="1">
      <alignment horizontal="left" vertical="center"/>
    </xf>
    <xf numFmtId="0" fontId="0" fillId="0" borderId="0" xfId="0" applyAlignment="1">
      <alignment horizontal="left"/>
    </xf>
    <xf numFmtId="0" fontId="0" fillId="0" borderId="5" xfId="0" applyBorder="1"/>
    <xf numFmtId="0" fontId="9" fillId="0" borderId="5" xfId="0" applyFont="1" applyFill="1" applyBorder="1" applyProtection="1"/>
    <xf numFmtId="0" fontId="1" fillId="0" borderId="5" xfId="4" applyFont="1" applyFill="1" applyBorder="1" applyAlignment="1" applyProtection="1">
      <alignment horizontal="center" vertical="center"/>
    </xf>
    <xf numFmtId="0" fontId="1" fillId="0" borderId="5" xfId="4" applyFont="1" applyFill="1" applyBorder="1" applyAlignment="1" applyProtection="1">
      <alignment horizontal="center"/>
    </xf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11" fontId="0" fillId="0" borderId="0" xfId="0" applyNumberFormat="1"/>
    <xf numFmtId="0" fontId="12" fillId="0" borderId="0" xfId="0" applyFont="1"/>
    <xf numFmtId="0" fontId="0" fillId="0" borderId="0" xfId="0" applyFill="1"/>
    <xf numFmtId="0" fontId="0" fillId="0" borderId="0" xfId="0" applyAlignment="1"/>
    <xf numFmtId="0" fontId="8" fillId="0" borderId="0" xfId="0" applyFont="1" applyAlignment="1">
      <alignment horizontal="center" vertical="top" wrapText="1"/>
    </xf>
    <xf numFmtId="0" fontId="13" fillId="0" borderId="0" xfId="0" applyFont="1"/>
    <xf numFmtId="0" fontId="9" fillId="4" borderId="6" xfId="0" applyFont="1" applyFill="1" applyBorder="1" applyAlignment="1" applyProtection="1">
      <alignment wrapText="1"/>
    </xf>
    <xf numFmtId="0" fontId="6" fillId="0" borderId="0" xfId="0" applyFont="1" applyAlignment="1" applyProtection="1">
      <alignment wrapText="1"/>
    </xf>
    <xf numFmtId="0" fontId="14" fillId="6" borderId="6" xfId="0" applyFont="1" applyFill="1" applyBorder="1" applyAlignment="1">
      <alignment wrapText="1"/>
    </xf>
  </cellXfs>
  <cellStyles count="5">
    <cellStyle name="40% - Accent1" xfId="1" builtinId="31"/>
    <cellStyle name="Good" xfId="4" builtinId="26"/>
    <cellStyle name="Heading 2" xfId="2" builtinId="17"/>
    <cellStyle name="Input" xfId="3" builtinId="20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165100</xdr:rowOff>
    </xdr:from>
    <xdr:to>
      <xdr:col>8</xdr:col>
      <xdr:colOff>129357</xdr:colOff>
      <xdr:row>121</xdr:row>
      <xdr:rowOff>165100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66356C-03C6-F8FD-0069-ADA2D1512C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121" b="4319"/>
        <a:stretch/>
      </xdr:blipFill>
      <xdr:spPr bwMode="auto">
        <a:xfrm>
          <a:off x="0" y="18262600"/>
          <a:ext cx="7368357" cy="49530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101600</xdr:rowOff>
    </xdr:from>
    <xdr:to>
      <xdr:col>8</xdr:col>
      <xdr:colOff>526114</xdr:colOff>
      <xdr:row>122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87C857-E607-49EA-2245-8431E025BB6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121" b="4319"/>
        <a:stretch/>
      </xdr:blipFill>
      <xdr:spPr bwMode="auto">
        <a:xfrm>
          <a:off x="0" y="18199100"/>
          <a:ext cx="7765114" cy="52197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95</xdr:row>
      <xdr:rowOff>114300</xdr:rowOff>
    </xdr:from>
    <xdr:to>
      <xdr:col>7</xdr:col>
      <xdr:colOff>85769</xdr:colOff>
      <xdr:row>118</xdr:row>
      <xdr:rowOff>101600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0D31FE-03A2-FFE9-0933-B0F4435F6D5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121" b="4319"/>
        <a:stretch/>
      </xdr:blipFill>
      <xdr:spPr bwMode="auto">
        <a:xfrm>
          <a:off x="0" y="19189700"/>
          <a:ext cx="6499269" cy="43688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104</xdr:row>
      <xdr:rowOff>127000</xdr:rowOff>
    </xdr:from>
    <xdr:to>
      <xdr:col>8</xdr:col>
      <xdr:colOff>204930</xdr:colOff>
      <xdr:row>130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CCFBC5E-89C6-A3EA-20EA-4C2EB0509A9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6121" b="4319"/>
        <a:stretch/>
      </xdr:blipFill>
      <xdr:spPr bwMode="auto">
        <a:xfrm>
          <a:off x="0" y="19939000"/>
          <a:ext cx="7443930" cy="50038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A8F7E-22C2-EA4A-932F-52841B38A7D1}">
  <dimension ref="A1:G44"/>
  <sheetViews>
    <sheetView tabSelected="1" workbookViewId="0">
      <selection activeCell="D20" sqref="D20"/>
    </sheetView>
  </sheetViews>
  <sheetFormatPr baseColWidth="10" defaultRowHeight="15" x14ac:dyDescent="0.2"/>
  <cols>
    <col min="1" max="1" width="37.33203125" bestFit="1" customWidth="1"/>
    <col min="2" max="2" width="18.33203125" bestFit="1" customWidth="1"/>
    <col min="4" max="4" width="101.1640625" bestFit="1" customWidth="1"/>
    <col min="5" max="5" width="10" customWidth="1"/>
    <col min="6" max="6" width="12.1640625" bestFit="1" customWidth="1"/>
  </cols>
  <sheetData>
    <row r="1" spans="1:7" ht="17" x14ac:dyDescent="0.2">
      <c r="A1" s="8" t="s">
        <v>7</v>
      </c>
      <c r="B1" s="8" t="s">
        <v>0</v>
      </c>
      <c r="G1" s="19"/>
    </row>
    <row r="2" spans="1:7" ht="20" x14ac:dyDescent="0.25">
      <c r="A2" s="4" t="s">
        <v>78</v>
      </c>
      <c r="B2" s="2">
        <v>1</v>
      </c>
      <c r="D2" s="6" t="s">
        <v>111</v>
      </c>
    </row>
    <row r="3" spans="1:7" ht="20" x14ac:dyDescent="0.25">
      <c r="A3" s="4" t="s">
        <v>79</v>
      </c>
      <c r="B3" s="2">
        <v>1</v>
      </c>
      <c r="D3" s="6" t="s">
        <v>112</v>
      </c>
    </row>
    <row r="4" spans="1:7" ht="20" x14ac:dyDescent="0.25">
      <c r="A4" s="4" t="s">
        <v>80</v>
      </c>
      <c r="B4" s="2">
        <v>4</v>
      </c>
    </row>
    <row r="5" spans="1:7" ht="20" x14ac:dyDescent="0.25">
      <c r="A5" s="4" t="s">
        <v>3</v>
      </c>
      <c r="B5" s="2">
        <v>22</v>
      </c>
    </row>
    <row r="6" spans="1:7" ht="20" x14ac:dyDescent="0.25">
      <c r="A6" s="4" t="s">
        <v>81</v>
      </c>
      <c r="B6" s="2">
        <v>2</v>
      </c>
    </row>
    <row r="7" spans="1:7" ht="20" x14ac:dyDescent="0.25">
      <c r="A7" s="4" t="s">
        <v>82</v>
      </c>
      <c r="B7" s="2">
        <v>0</v>
      </c>
    </row>
    <row r="8" spans="1:7" ht="20" x14ac:dyDescent="0.25">
      <c r="A8" s="4" t="s">
        <v>83</v>
      </c>
      <c r="B8" s="2">
        <v>1</v>
      </c>
    </row>
    <row r="9" spans="1:7" ht="20" x14ac:dyDescent="0.25">
      <c r="A9" s="4" t="s">
        <v>1</v>
      </c>
      <c r="B9" s="2">
        <v>13</v>
      </c>
    </row>
    <row r="10" spans="1:7" ht="19" x14ac:dyDescent="0.25">
      <c r="A10" s="5" t="s">
        <v>6</v>
      </c>
      <c r="B10" s="2">
        <v>4</v>
      </c>
    </row>
    <row r="11" spans="1:7" ht="20" x14ac:dyDescent="0.25">
      <c r="A11" s="4" t="s">
        <v>4</v>
      </c>
      <c r="B11" s="2">
        <v>8</v>
      </c>
    </row>
    <row r="12" spans="1:7" ht="19" x14ac:dyDescent="0.25">
      <c r="A12" s="5" t="s">
        <v>84</v>
      </c>
      <c r="B12" s="2">
        <v>0</v>
      </c>
    </row>
    <row r="13" spans="1:7" ht="20" x14ac:dyDescent="0.25">
      <c r="A13" s="4" t="s">
        <v>5</v>
      </c>
      <c r="B13" s="2">
        <v>58</v>
      </c>
    </row>
    <row r="14" spans="1:7" ht="20" x14ac:dyDescent="0.25">
      <c r="A14" s="4" t="s">
        <v>85</v>
      </c>
      <c r="B14" s="2">
        <v>0.5</v>
      </c>
    </row>
    <row r="15" spans="1:7" ht="20" x14ac:dyDescent="0.25">
      <c r="A15" s="4" t="s">
        <v>53</v>
      </c>
      <c r="B15" s="2">
        <v>20</v>
      </c>
    </row>
    <row r="16" spans="1:7" ht="20" x14ac:dyDescent="0.25">
      <c r="A16" s="4" t="s">
        <v>86</v>
      </c>
      <c r="B16" s="2">
        <v>0</v>
      </c>
    </row>
    <row r="17" spans="1:2" ht="20" x14ac:dyDescent="0.25">
      <c r="A17" s="4" t="s">
        <v>61</v>
      </c>
      <c r="B17" s="2">
        <v>8</v>
      </c>
    </row>
    <row r="18" spans="1:2" ht="20" x14ac:dyDescent="0.25">
      <c r="A18" s="4" t="s">
        <v>87</v>
      </c>
      <c r="B18" s="2">
        <v>0</v>
      </c>
    </row>
    <row r="19" spans="1:2" ht="20" x14ac:dyDescent="0.25">
      <c r="A19" s="4" t="s">
        <v>88</v>
      </c>
      <c r="B19" s="2">
        <v>0</v>
      </c>
    </row>
    <row r="20" spans="1:2" ht="20" x14ac:dyDescent="0.25">
      <c r="A20" s="4" t="s">
        <v>89</v>
      </c>
      <c r="B20" s="2">
        <v>0</v>
      </c>
    </row>
    <row r="21" spans="1:2" ht="20" x14ac:dyDescent="0.25">
      <c r="A21" s="4" t="s">
        <v>2</v>
      </c>
      <c r="B21" s="2">
        <v>25</v>
      </c>
    </row>
    <row r="22" spans="1:2" ht="19" x14ac:dyDescent="0.25">
      <c r="A22" s="6"/>
      <c r="B22" s="6"/>
    </row>
    <row r="23" spans="1:2" ht="19" x14ac:dyDescent="0.25">
      <c r="A23" s="6"/>
      <c r="B23" s="6"/>
    </row>
    <row r="24" spans="1:2" ht="20" thickBot="1" x14ac:dyDescent="0.3">
      <c r="A24" s="6"/>
      <c r="B24" s="6"/>
    </row>
    <row r="25" spans="1:2" ht="40" x14ac:dyDescent="0.25">
      <c r="A25" s="22" t="s">
        <v>261</v>
      </c>
      <c r="B25" s="6"/>
    </row>
    <row r="26" spans="1:2" ht="19" x14ac:dyDescent="0.25">
      <c r="A26" s="11" t="s">
        <v>114</v>
      </c>
      <c r="B26" s="12" t="str">
        <f>IF(NC2MCI_LinearRegression!P2&gt;0.5, "Positive", "Negative")</f>
        <v>Positive</v>
      </c>
    </row>
    <row r="27" spans="1:2" ht="19" x14ac:dyDescent="0.25">
      <c r="A27" s="11" t="s">
        <v>260</v>
      </c>
      <c r="B27" s="12">
        <f>NC2MCI_LinearRegression!P2</f>
        <v>0.89179003347099561</v>
      </c>
    </row>
    <row r="28" spans="1:2" ht="19" x14ac:dyDescent="0.25">
      <c r="A28" s="11" t="s">
        <v>118</v>
      </c>
      <c r="B28" s="13" cm="1">
        <f t="array" ref="B28">INDEX(NC2MCI_LinearRegression!B86:B95, MATCH(TRUE, NC2MCI_LinearRegression!A86:A95&gt;NC2MCI_LinearRegression!P2,0))</f>
        <v>0.95</v>
      </c>
    </row>
    <row r="29" spans="1:2" ht="19" x14ac:dyDescent="0.25">
      <c r="A29" s="6"/>
      <c r="B29" s="6"/>
    </row>
    <row r="30" spans="1:2" ht="19" x14ac:dyDescent="0.25">
      <c r="A30" s="6"/>
      <c r="B30" s="6"/>
    </row>
    <row r="31" spans="1:2" ht="19" x14ac:dyDescent="0.25">
      <c r="B31" s="23"/>
    </row>
    <row r="32" spans="1:2" ht="19" x14ac:dyDescent="0.25">
      <c r="B32" s="6"/>
    </row>
    <row r="33" spans="1:2" ht="19" x14ac:dyDescent="0.25">
      <c r="B33" s="6"/>
    </row>
    <row r="44" spans="1:2" x14ac:dyDescent="0.2">
      <c r="A44" s="7"/>
      <c r="B44" s="3"/>
    </row>
  </sheetData>
  <conditionalFormatting sqref="B27">
    <cfRule type="cellIs" dxfId="15" priority="6" operator="equal">
      <formula>TRUE</formula>
    </cfRule>
  </conditionalFormatting>
  <dataValidations count="20">
    <dataValidation allowBlank="1" showInputMessage="1" showErrorMessage="1" prompt="based on the clinician’s judgment, is the subject currently experiencing meaningful impairment in cognition?_x000a_0=No _x000a_1 = Yes _x000a_-4= Not available: UDS form submitted did not collect data in this way, or a skip pattern precludes response to this question_x000a_" sqref="A2" xr:uid="{59ED4D5C-B3E9-A241-BAEC-52A6DB269EBC}"/>
    <dataValidation allowBlank="1" showInputMessage="1" showErrorMessage="1" prompt="Mode of onset of cognitive symptoms_x000a_0=No impairment in cognition _x000a_1 = Gradual _x000a_2 = Subacute _x000a_3 = Abrupt _x000a_4 = Other (specify) _x000a_99 = Unknown_x000a_" sqref="A3" xr:uid="{C5F9CFA3-780F-584F-B9E0-D35806189018}"/>
    <dataValidation allowBlank="1" showInputMessage="1" showErrorMessage="1" prompt="Indicate the predominant symptom that was first recognized as a decline in the subject’s cognition_x000a_0=No impairment in cognition _x000a_1 = Memory _x000a_2 = Orientation _x000a_3=Executive function - judgment, planning, problem-solving _x000a_4 = Language _x000a_5=Visuospatial function" sqref="A4" xr:uid="{33F9B39F-AFB4-6B49-8184-987CE280AE6E}"/>
    <dataValidation allowBlank="1" showInputMessage="1" showErrorMessage="1" prompt="MoCA Total Raw Score - uncorrected _x000a_0–30 _x000a_88=Item(s) or whole test not administered _x000a_-4=Not available: UDS form submitted did not collect data in this way, or a skip pattern precludes response to this question" sqref="A5" xr:uid="{CA15575B-FCF6-BF4D-8323-76D91678D3BD}"/>
    <dataValidation allowBlank="1" showInputMessage="1" showErrorMessage="1" prompt="Were there abnormal neurological exam findings? _x000a_0 = No abnormal findings _x000a_1 = Yes - abnormal findings were consistent with syndromes listed in Questions 2-8 _x000a_2 = Yes - abnormal findings were consistent with age-associated changes or irrelevant to dementi" sqref="A6" xr:uid="{72F19F2A-2423-D549-8415-6F2D041F3B47}"/>
    <dataValidation allowBlank="1" showInputMessage="1" showErrorMessage="1" prompt="Per clinician, based on the neuropsychological examination, the subject’s cognitive status is deemed _x000a_0=Clinician unable to render opinion _x000a_1=better than normal for age _x000a_2=Normal for age _x000a_3 = One or two test scores abnormal _x000a_4=Three or more scores are abn" sqref="A7" xr:uid="{60093BB4-3CC1-E645-999F-516BF63E51A0}"/>
    <dataValidation allowBlank="1" showInputMessage="1" showErrorMessage="1" prompt="Hippocampal atrophy _x000a_0 = No _x000a_1 = Yes _x000a_8 = Unknown/not assessed _x000a_-4 = Not applicable: UDS form submitted did not collect data in this way, or a skip pattern precludes response to this question" sqref="A8" xr:uid="{5D0C449E-BDD4-C24D-B920-75C2551242CA}"/>
    <dataValidation allowBlank="1" showInputMessage="1" showErrorMessage="1" prompt="Craft Story 21 Recall (Immediate) - Total story units recalled, verbatim scoring _x000a_0-44 _x000a_95=Physical problem _x000a_96=Cognitive/behavior problem _x000a_97=Other problem _x000a_98=Verbal refusal _x000a_-4 = Not available: UDS form submitted did not collect data in this way, or a " sqref="A9" xr:uid="{4CEAC29A-A386-6847-9D43-59E17925A080}"/>
    <dataValidation allowBlank="1" showInputMessage="1" showErrorMessage="1" prompt="Vegetables - Total number of vegetables named in 60 seconds _x000a_0-77 _x000a_95=Physical problem _x000a_96=Cognitive/behavior problem _x000a_97=Other problem _x000a_98=Verbal refusal _x000a_-4 = Not available: UDS form submitted did not collect data in this way, or a skip pattern preclude" sqref="A10" xr:uid="{FFFB8C21-000C-5545-883C-4FB5DBE012A5}"/>
    <dataValidation allowBlank="1" showInputMessage="1" showErrorMessage="1" prompt="Animals - Total number of animals named in 60 seconds_x000a_0-77 _x000a_95=Physical problem _x000a_96=Cognitive/behavior problem _x000a_97=Other problem _x000a_98=Verbal refusal _x000a_-4 = Not available: UDS form submitted did not collect data in this way, or a skip pattern precludes respo" sqref="A11" xr:uid="{37E9F0A4-56B7-0148-B264-1F8D3D86D49A}"/>
    <dataValidation allowBlank="1" showInputMessage="1" showErrorMessage="1" prompt="Mode of onset of motor symptoms _x000a_0=No motor symptoms _x000a_1 = Gradual _x000a_2 = Subacute _x000a_3 = Abrupt _x000a_4 = Other _x000a_99 = Unknown_x000a_" sqref="A12" xr:uid="{BD556A1F-725A-CE44-895B-E8738254EFCB}"/>
    <dataValidation allowBlank="1" showInputMessage="1" showErrorMessage="1" prompt="Trail Making Test Part A - Total number of seconds to complete _x000a_0–150 _x000a_995=Physical problem _x000a_996=Cognitive/behavior problem _x000a_997=Other problem _x000a_998=Verbal refusal _x000a_-4=Not available: UDS form submitted did not collect data in this way, or a skip pattern pr" sqref="A13" xr:uid="{AE15E549-261F-F74B-84BE-B8F8F63F0FFA}"/>
    <dataValidation allowBlank="1" showInputMessage="1" showErrorMessage="1" prompt="Indicate whether the subject currently is meaningfully impaired, relative to previously attained abilities, in attention or concentration _x000a_0=No _x000a_1=Yes _x000a_9 = Unknown" sqref="A14" xr:uid="{269C2334-36FB-EC40-8193-FB0448DBE7DB}"/>
    <dataValidation allowBlank="1" showInputMessage="1" showErrorMessage="1" prompt="Craft Story 21 Recall (Immediate) - Total story units recalled, verbatim scoring_x000a_0-44 _x000a_95=Physical problem _x000a_96=Cognitive/behavior problem _x000a_97=Other problem _x000a_98=Verbal refusal _x000a_-4 = Not available: UDS form submitted did not collect data in this way, or a s" sqref="A15" xr:uid="{47D102CA-8217-C74F-81EF-C95809C403C7}"/>
    <dataValidation allowBlank="1" showInputMessage="1" showErrorMessage="1" prompt="Indicate the predominant symptom that was first recognized as a decline in the subject’s motor function _x000a_0=No motor symptoms _x000a_1=Gait disorder _x000a_2 = Falls _x000a_3=Tremor _x000a_4 = Slowness _x000a_99 = Unknown" sqref="A16" xr:uid="{B3C7AF41-FCAA-A44E-86B1-2FE8A0487FC5}"/>
    <dataValidation allowBlank="1" showInputMessage="1" showErrorMessage="1" prompt="MoCA: Memory - Registration (two trials) _x000a_0–10 _x000a_95=Physical problem _x000a_96=Cognitive/behavior problem _x000a_97=Other problem _x000a_98=Verbal refusal _x000a_-4=Not available: UDS form submitted did not collect data in this way, or a skip pattern precludes response to this qu" sqref="A17" xr:uid="{5C7C5788-058D-2A41-BDA1-E38DC05BF34D}"/>
    <dataValidation allowBlank="1" showInputMessage="1" showErrorMessage="1" prompt="Does the co-participant report a decline in subject’s memory (relative to previously attained abilities)? _x000a_0=No _x000a_1=Yes _x000a_8=There is no co-participant _x000a_9 = Unknown" sqref="A18" xr:uid="{A3F76E69-B39E-A540-9FC9-79C8087CA3D1}"/>
    <dataValidation allowBlank="1" showInputMessage="1" showErrorMessage="1" prompt="Does the subject report a decline in memory (relative to previously attained abilities)? _x000a_0=No _x000a_1=Yes _x000a_8=Could not be assessed/subject too impaired 9= Unknown_x000a_" sqref="A19" xr:uid="{EFF5CBF4-2805-9A46-9753-8B654437F7EB}"/>
    <dataValidation allowBlank="1" showInputMessage="1" showErrorMessage="1" prompt="Mode of onset of behavioral symptoms _x000a_0=No behavioral symptoms _x000a_1 = Gradual _x000a_2 = Subacute _x000a_3=Abrupt _x000a_4=Other (specify) _x000a_99 = Unknown" sqref="A20" xr:uid="{B495615A-207F-AF4F-8994-167ED3F1DEB7}"/>
    <dataValidation allowBlank="1" showInputMessage="1" showErrorMessage="1" prompt="Multilingual Naming Test (MINT) -Total score_x000a_0-32_x000a_95=Physical problem _x000a_96=Cognitive/behavior problem _x000a_97=Other problem_x000a_98=Verbal refusal_x000a_-4=Not available: UDS form submitted did not collect data in this way, or a skip pattern precludes response to this qu" sqref="A21" xr:uid="{5EECF2C0-F4D5-A64F-8487-AA1FF0CE757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0317-4A4D-B748-9A9B-A79DA6A710D6}">
  <dimension ref="A1:D44"/>
  <sheetViews>
    <sheetView workbookViewId="0">
      <selection activeCell="D34" sqref="D34"/>
    </sheetView>
  </sheetViews>
  <sheetFormatPr baseColWidth="10" defaultRowHeight="15" x14ac:dyDescent="0.2"/>
  <cols>
    <col min="1" max="1" width="38.1640625" customWidth="1"/>
    <col min="2" max="2" width="18.33203125" bestFit="1" customWidth="1"/>
    <col min="4" max="4" width="102.33203125" bestFit="1" customWidth="1"/>
    <col min="5" max="5" width="24.33203125" bestFit="1" customWidth="1"/>
    <col min="6" max="6" width="12.1640625" bestFit="1" customWidth="1"/>
    <col min="7" max="7" width="33.83203125" bestFit="1" customWidth="1"/>
  </cols>
  <sheetData>
    <row r="1" spans="1:4" ht="17" x14ac:dyDescent="0.2">
      <c r="A1" s="8" t="s">
        <v>7</v>
      </c>
      <c r="B1" s="8" t="s">
        <v>0</v>
      </c>
    </row>
    <row r="2" spans="1:4" ht="20" x14ac:dyDescent="0.25">
      <c r="A2" s="4" t="s">
        <v>78</v>
      </c>
      <c r="B2" s="2">
        <v>1</v>
      </c>
      <c r="D2" s="6" t="s">
        <v>111</v>
      </c>
    </row>
    <row r="3" spans="1:4" ht="20" x14ac:dyDescent="0.25">
      <c r="A3" s="4" t="s">
        <v>79</v>
      </c>
      <c r="B3" s="2">
        <v>1</v>
      </c>
      <c r="D3" s="6" t="s">
        <v>112</v>
      </c>
    </row>
    <row r="4" spans="1:4" ht="20" x14ac:dyDescent="0.25">
      <c r="A4" s="4" t="s">
        <v>80</v>
      </c>
      <c r="B4" s="2">
        <v>4</v>
      </c>
    </row>
    <row r="5" spans="1:4" ht="20" x14ac:dyDescent="0.25">
      <c r="A5" s="4" t="s">
        <v>1</v>
      </c>
      <c r="B5" s="2">
        <v>18</v>
      </c>
    </row>
    <row r="6" spans="1:4" ht="20" x14ac:dyDescent="0.25">
      <c r="A6" s="4" t="s">
        <v>82</v>
      </c>
      <c r="B6" s="2">
        <v>0</v>
      </c>
    </row>
    <row r="7" spans="1:4" ht="20" x14ac:dyDescent="0.25">
      <c r="A7" s="4" t="s">
        <v>4</v>
      </c>
      <c r="B7" s="2">
        <v>8</v>
      </c>
    </row>
    <row r="8" spans="1:4" ht="20" x14ac:dyDescent="0.25">
      <c r="A8" s="4" t="s">
        <v>6</v>
      </c>
      <c r="B8" s="2">
        <v>4</v>
      </c>
    </row>
    <row r="9" spans="1:4" ht="20" x14ac:dyDescent="0.25">
      <c r="A9" s="4" t="s">
        <v>81</v>
      </c>
      <c r="B9" s="2">
        <v>2</v>
      </c>
    </row>
    <row r="10" spans="1:4" ht="19" x14ac:dyDescent="0.25">
      <c r="A10" s="5" t="s">
        <v>53</v>
      </c>
      <c r="B10" s="2">
        <v>20</v>
      </c>
    </row>
    <row r="11" spans="1:4" ht="20" x14ac:dyDescent="0.25">
      <c r="A11" s="4" t="s">
        <v>83</v>
      </c>
      <c r="B11" s="2">
        <v>1</v>
      </c>
    </row>
    <row r="12" spans="1:4" ht="19" x14ac:dyDescent="0.25">
      <c r="A12" s="5" t="s">
        <v>126</v>
      </c>
      <c r="B12" s="2">
        <v>10</v>
      </c>
    </row>
    <row r="13" spans="1:4" ht="20" x14ac:dyDescent="0.25">
      <c r="A13" s="4" t="s">
        <v>5</v>
      </c>
      <c r="B13" s="2">
        <v>58</v>
      </c>
    </row>
    <row r="14" spans="1:4" ht="20" x14ac:dyDescent="0.25">
      <c r="A14" s="4" t="s">
        <v>122</v>
      </c>
      <c r="B14" s="2">
        <v>0</v>
      </c>
    </row>
    <row r="15" spans="1:4" ht="20" x14ac:dyDescent="0.25">
      <c r="A15" s="4" t="s">
        <v>84</v>
      </c>
      <c r="B15" s="2">
        <v>0</v>
      </c>
    </row>
    <row r="16" spans="1:4" ht="20" x14ac:dyDescent="0.25">
      <c r="A16" s="4" t="s">
        <v>88</v>
      </c>
      <c r="B16" s="2">
        <v>18</v>
      </c>
    </row>
    <row r="17" spans="1:2" ht="20" x14ac:dyDescent="0.25">
      <c r="A17" s="4" t="s">
        <v>123</v>
      </c>
      <c r="B17" s="2">
        <v>0</v>
      </c>
    </row>
    <row r="18" spans="1:2" ht="20" x14ac:dyDescent="0.25">
      <c r="A18" s="4" t="s">
        <v>127</v>
      </c>
      <c r="B18" s="2">
        <v>5</v>
      </c>
    </row>
    <row r="19" spans="1:2" ht="20" x14ac:dyDescent="0.25">
      <c r="A19" s="4" t="s">
        <v>2</v>
      </c>
      <c r="B19" s="2">
        <v>32</v>
      </c>
    </row>
    <row r="20" spans="1:2" ht="20" x14ac:dyDescent="0.25">
      <c r="A20" s="4" t="s">
        <v>124</v>
      </c>
      <c r="B20" s="2">
        <v>0</v>
      </c>
    </row>
    <row r="21" spans="1:2" ht="20" x14ac:dyDescent="0.25">
      <c r="A21" s="4" t="s">
        <v>125</v>
      </c>
      <c r="B21" s="2">
        <v>0</v>
      </c>
    </row>
    <row r="22" spans="1:2" ht="19" x14ac:dyDescent="0.25">
      <c r="A22" s="6"/>
      <c r="B22" s="6"/>
    </row>
    <row r="23" spans="1:2" ht="19" x14ac:dyDescent="0.25">
      <c r="A23" s="6"/>
      <c r="B23" s="6"/>
    </row>
    <row r="24" spans="1:2" ht="20" thickBot="1" x14ac:dyDescent="0.3">
      <c r="A24" s="6"/>
      <c r="B24" s="6"/>
    </row>
    <row r="25" spans="1:2" ht="40" x14ac:dyDescent="0.25">
      <c r="A25" s="22" t="s">
        <v>261</v>
      </c>
      <c r="B25" s="6"/>
    </row>
    <row r="26" spans="1:2" ht="19" x14ac:dyDescent="0.25">
      <c r="A26" s="11" t="s">
        <v>114</v>
      </c>
      <c r="B26" s="12" t="str">
        <f>IF(NC2aMCI_LinearRegression!P2&gt;0.5, "Positive", "Negative")</f>
        <v>Positive</v>
      </c>
    </row>
    <row r="27" spans="1:2" ht="19" x14ac:dyDescent="0.25">
      <c r="A27" s="11" t="s">
        <v>260</v>
      </c>
      <c r="B27" s="12">
        <f>NC2aMCI_LinearRegression!P2</f>
        <v>0.84859704555418214</v>
      </c>
    </row>
    <row r="28" spans="1:2" ht="19" x14ac:dyDescent="0.25">
      <c r="A28" s="11" t="s">
        <v>118</v>
      </c>
      <c r="B28" s="13" cm="1">
        <f t="array" ref="B28">INDEX(NC2aMCI_LinearRegression!B86:B95, MATCH(TRUE, NC2aMCI_LinearRegression!A86:A95&gt;NC2aMCI_LinearRegression!P2,0))</f>
        <v>0.9</v>
      </c>
    </row>
    <row r="29" spans="1:2" ht="19" x14ac:dyDescent="0.25">
      <c r="A29" s="6"/>
      <c r="B29" s="6"/>
    </row>
    <row r="30" spans="1:2" ht="19" x14ac:dyDescent="0.25">
      <c r="A30" s="6"/>
      <c r="B30" s="6"/>
    </row>
    <row r="31" spans="1:2" ht="19" x14ac:dyDescent="0.25">
      <c r="A31" s="6"/>
      <c r="B31" s="6"/>
    </row>
    <row r="32" spans="1:2" ht="19" x14ac:dyDescent="0.25">
      <c r="A32" s="6"/>
      <c r="B32" s="6"/>
    </row>
    <row r="33" spans="1:2" ht="19" x14ac:dyDescent="0.25">
      <c r="A33" s="6"/>
      <c r="B33" s="6"/>
    </row>
    <row r="44" spans="1:2" x14ac:dyDescent="0.2">
      <c r="A44" s="7"/>
      <c r="B44" s="3"/>
    </row>
  </sheetData>
  <conditionalFormatting sqref="B27">
    <cfRule type="cellIs" dxfId="11" priority="4" operator="equal">
      <formula>TRUE</formula>
    </cfRule>
  </conditionalFormatting>
  <dataValidations count="20">
    <dataValidation allowBlank="1" showInputMessage="1" showErrorMessage="1" prompt="Indicate the predominant symptom that was first recognized as a decline in the subject’s behavior_x000a_0=No behavioral symptoms_x000a_1 = Apathy/withdrawal _x000a_2=Depressed mood _x000a_3 = Psychosis_x000a_4 = Disinhibition_x000a_5 = Irritability_x000a_6 = Agitation_x000a_7=Personality change_x000a_8=REM s" sqref="A21" xr:uid="{57698E91-DDB5-EE4F-8721-56904B969977}"/>
    <dataValidation allowBlank="1" showInputMessage="1" showErrorMessage="1" prompt="Presumptive etiologic diagnosis - Other neurological, genetic, or infectious_x000a_0 = No (assumed assessed and found_x000a_not present) _x000a_1 = Yes_x000a_-4 = Not applicable: UDS form submitted did not collect data in this way, or a skip pattern precludes response to this qu" sqref="A20" xr:uid="{83224B06-6FBF-FA4F-9A3C-0DC883154E90}"/>
    <dataValidation allowBlank="1" showInputMessage="1" showErrorMessage="1" prompt="Multilingual Naming Test (MINT) -Total score_x000a_0-32_x000a_95=Physical problem _x000a_96=Cognitive/behavior problem _x000a_97=Other problem_x000a_98=Verbal refusal_x000a_-4=Not available: UDS form submitted_x000a_did not collect data in this way, or a skip pattern precludes response to this qu" sqref="A19" xr:uid="{27B04F09-0182-D840-A3E0-FD9C4CCDDA8C}"/>
    <dataValidation allowBlank="1" showInputMessage="1" showErrorMessage="1" prompt="Number Span Test: backward - Number of correct trials_x000a_0–14_x000a_95=Physical problem 96=Cognitive/behavior problem 97=Other problem_x000a_98=Verbal refusal_x000a_-4=Not available: UDS form submitted did not collect data in this way, or a skip pattern precludes response to " sqref="A18" xr:uid="{F711FB97-F237-394C-A37D-2335590B4937}"/>
    <dataValidation allowBlank="1" showInputMessage="1" showErrorMessage="1" prompt="Judgment and problem-solving_x000a_0.0 = No impairment_x000a_0.5 = Questionable impairment _x000a_1.0 = Mild impairment_x000a_2.0 = Moderate impairment _x000a_3.0 = Severe impairment _x000a_" sqref="A17" xr:uid="{FC52B0B2-3325-6846-A9C0-30DE2F89CC7C}"/>
    <dataValidation allowBlank="1" showInputMessage="1" showErrorMessage="1" prompt="Does the subject report a decline in memory (relative to previously attained abilities)?_x000a_0=No_x000a_1=Yes_x000a_8=Could not be assessed/subject too_x000a_impaired _x000a_9= Unknown_x000a_" sqref="A16" xr:uid="{3592A740-19EB-5C49-9BE5-516FD53DC5BE}"/>
    <dataValidation allowBlank="1" showInputMessage="1" showErrorMessage="1" prompt="Mode of onset of motor symptoms_x000a_0=No motor symptoms_x000a_1 = Gradual_x000a_2 = Subacute_x000a_3 = Abrupt_x000a_4 = Other_x000a_99 = Unknown_x000a_" sqref="A15" xr:uid="{7149DA46-14FF-E643-A103-E574972A4341}"/>
    <dataValidation allowBlank="1" showInputMessage="1" showErrorMessage="1" prompt="based on the clinician’s judgment, is the subject currently experiencing any motor symptoms?_x000a_0=No_x000a_1 = Yes_x000a_-4= Not available: UDS form submitted did not collect data in this way, or a skip pattern precludes response to this question " sqref="A14" xr:uid="{2D0DE0C1-66F0-744E-97B0-14D1CA7151BC}"/>
    <dataValidation allowBlank="1" showInputMessage="1" showErrorMessage="1" prompt="Trail Making Test Part A - Total number of seconds to complete _x000a_0–150 _x000a_995=Physical problem _x000a_996=Cognitive/behavior problem _x000a_997=Other problem _x000a_998=Verbal refusal _x000a_-4=Not available: UDS form submitted did not collect data in this way, or a skip pattern pr" sqref="A13" xr:uid="{C2E1C009-BE64-F44B-9C65-3B22F6706D13}"/>
    <dataValidation allowBlank="1" showInputMessage="1" showErrorMessage="1" prompt="Total score for 10 to 15 minute delayed drawing of benson figure _x000a_0–17 _x000a_95=Physical problem _x000a_96=Cognitive/behavior problem _x000a_97=Other problem _x000a_98=Verbal refusal _x000a_-4=Not available: UDS form submitted did not collect data in this way, or a skip pattern precl" sqref="A12" xr:uid="{6CB5471A-3F37-C945-90F7-6E89B10F5ACF}"/>
    <dataValidation allowBlank="1" showInputMessage="1" showErrorMessage="1" prompt="Hippocampal atrophy _x000a_0 = No _x000a_1 = Yes _x000a_8 = Unknown/not assessed _x000a_-4 = Not applicable: UDS form submitted did not collect data in this way, or a skip pattern precludes response to this question" sqref="A11" xr:uid="{E963B52E-376B-2846-B827-A091B642CD57}"/>
    <dataValidation allowBlank="1" showInputMessage="1" showErrorMessage="1" prompt="Craft Story 21 Recall (Immediate) - Total story units recalled, verbatim scoring_x000a_0-44 _x000a_95=Physical problem _x000a_96=Cognitive/behavior problem _x000a_97=Other problem _x000a_98=Verbal refusal _x000a_-4 = Not available: UDS form submitted did not collect data in this way, or a s" sqref="A10" xr:uid="{F31AAAE7-9EFB-E142-B2C6-CA29CA17335A}"/>
    <dataValidation allowBlank="1" showInputMessage="1" showErrorMessage="1" prompt="Were there abnormal neurological exam findings?_x000a_0 = No abnormal findings_x000a_1 = Yes - abnormal findings were consistent with syndromes listed in Questions 2-8_x000a_2 = Yes - abnormal findings were consistent with age-associated changes or irrelevant to dementing " sqref="A9" xr:uid="{0A49C3D9-0705-2D4C-BE8B-2E681D787835}"/>
    <dataValidation allowBlank="1" showInputMessage="1" showErrorMessage="1" prompt="Vegetables - Total number of vegetables named in 60 seconds _x000a_0-77 _x000a_95=Physical problem _x000a_96=Cognitive/behavior problem _x000a_97=Other problem _x000a_98=Verbal refusal _x000a_-4 = Not available: UDS form submitted did not collect data in this way, or a skip pattern preclude" sqref="A8" xr:uid="{0E71BD77-4261-E544-B200-3475CF422E0A}"/>
    <dataValidation allowBlank="1" showInputMessage="1" showErrorMessage="1" prompt="Animals - Total number of animals named in 60 seconds_x000a_0-77 _x000a_95=Physical problem _x000a_96=Cognitive/behavior problem _x000a_97=Other problem _x000a_98=Verbal refusal _x000a_-4 = Not available: UDS form submitted did not collect data in this way, or a skip pattern precludes respo" sqref="A7" xr:uid="{98717ED5-234C-BE4E-A3BA-EE5D58960D88}"/>
    <dataValidation allowBlank="1" showInputMessage="1" showErrorMessage="1" prompt="Per clinician, based on the neuropsychological examination, the subject’s cognitive status is deemed _x000a_0=Clinician unable to render opinion _x000a_1=better than normal for age _x000a_2=Normal for age _x000a_3 = One or two test scores abnormal _x000a_4=Three or more scores are abn" sqref="A6" xr:uid="{A1B8EA9F-4D9D-B747-B4CD-C78BFF08000F}"/>
    <dataValidation allowBlank="1" showInputMessage="1" showErrorMessage="1" prompt="Craft Story 21 Recall (Immediate) - Total story units recalled, verbatim scoring _x000a_0-44 _x000a_95=Physical problem _x000a_96=Cognitive/behavior problem _x000a_97=Other problem _x000a_98=Verbal refusal _x000a_-4 = Not available: UDS form submitted did not collect data in this way, or a " sqref="A5" xr:uid="{A5215B0A-495C-BF4C-9449-24A3303E200A}"/>
    <dataValidation allowBlank="1" showInputMessage="1" showErrorMessage="1" prompt="Indicate the predominant symptom that was first recognized as a decline in the subject’s cognition_x000a_0=No impairment in cognition _x000a_1 = Memory _x000a_2 = Orientation _x000a_3=Executive function - judgment, planning, problem-solving _x000a_4 = Language _x000a_5=Visuospatial function" sqref="A4" xr:uid="{2B000F47-2EAA-5945-AA7C-9C2260E22B94}"/>
    <dataValidation allowBlank="1" showInputMessage="1" showErrorMessage="1" prompt="Mode of onset of cognitive symptoms_x000a_0=No impairment in cognition _x000a_1 = Gradual _x000a_2 = Subacute _x000a_3 = Abrupt _x000a_4 = Other (specify) _x000a_99 = Unknown_x000a__x000a_" sqref="A3" xr:uid="{46FBA9C0-2FEF-9F48-81A7-4BB198DD26F6}"/>
    <dataValidation allowBlank="1" showInputMessage="1" showErrorMessage="1" prompt="based on the clinician’s judgment, is the subject currently experiencing meaningful impairment in cognition?_x000a_0=No _x000a_1 = Yes _x000a_-4= Not available: UDS form submitted did not collect data in this way, or a skip pattern precludes response to this question_x000a_" sqref="A2" xr:uid="{82E3CF05-1CCE-0A42-961E-C1BCD1406C4A}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D007-4743-314A-AB42-F54F4C3FA18E}">
  <dimension ref="A1:D44"/>
  <sheetViews>
    <sheetView workbookViewId="0">
      <selection activeCell="D37" sqref="D37"/>
    </sheetView>
  </sheetViews>
  <sheetFormatPr baseColWidth="10" defaultRowHeight="15" x14ac:dyDescent="0.2"/>
  <cols>
    <col min="1" max="1" width="37.1640625" customWidth="1"/>
    <col min="2" max="2" width="18.33203125" bestFit="1" customWidth="1"/>
    <col min="4" max="4" width="103.5" bestFit="1" customWidth="1"/>
    <col min="5" max="5" width="8.83203125" customWidth="1"/>
    <col min="6" max="6" width="8" customWidth="1"/>
  </cols>
  <sheetData>
    <row r="1" spans="1:4" ht="17" x14ac:dyDescent="0.2">
      <c r="A1" s="8" t="s">
        <v>7</v>
      </c>
      <c r="B1" s="8" t="s">
        <v>0</v>
      </c>
    </row>
    <row r="2" spans="1:4" ht="20" x14ac:dyDescent="0.25">
      <c r="A2" s="4" t="s">
        <v>129</v>
      </c>
      <c r="B2" s="2">
        <v>0.5</v>
      </c>
      <c r="D2" s="6" t="s">
        <v>111</v>
      </c>
    </row>
    <row r="3" spans="1:4" ht="20" x14ac:dyDescent="0.25">
      <c r="A3" s="4" t="s">
        <v>130</v>
      </c>
      <c r="B3" s="2">
        <v>1</v>
      </c>
      <c r="D3" s="6" t="s">
        <v>112</v>
      </c>
    </row>
    <row r="4" spans="1:4" ht="20" x14ac:dyDescent="0.25">
      <c r="A4" s="4" t="s">
        <v>131</v>
      </c>
      <c r="B4" s="2">
        <v>0</v>
      </c>
    </row>
    <row r="5" spans="1:4" ht="20" x14ac:dyDescent="0.25">
      <c r="A5" s="4" t="s">
        <v>123</v>
      </c>
      <c r="B5" s="2">
        <v>0.5</v>
      </c>
    </row>
    <row r="6" spans="1:4" ht="20" x14ac:dyDescent="0.25">
      <c r="A6" s="4" t="s">
        <v>132</v>
      </c>
      <c r="B6" s="2">
        <v>0</v>
      </c>
    </row>
    <row r="7" spans="1:4" ht="20" x14ac:dyDescent="0.25">
      <c r="A7" s="4" t="s">
        <v>133</v>
      </c>
      <c r="B7" s="2">
        <v>1</v>
      </c>
    </row>
    <row r="8" spans="1:4" ht="20" x14ac:dyDescent="0.25">
      <c r="A8" s="4" t="s">
        <v>134</v>
      </c>
      <c r="B8" s="2">
        <v>1</v>
      </c>
    </row>
    <row r="9" spans="1:4" ht="20" x14ac:dyDescent="0.25">
      <c r="A9" s="4" t="s">
        <v>82</v>
      </c>
      <c r="B9" s="2">
        <v>4</v>
      </c>
    </row>
    <row r="10" spans="1:4" ht="19" x14ac:dyDescent="0.25">
      <c r="A10" s="5" t="s">
        <v>135</v>
      </c>
      <c r="B10" s="2">
        <v>0</v>
      </c>
    </row>
    <row r="11" spans="1:4" ht="20" x14ac:dyDescent="0.25">
      <c r="A11" s="4" t="s">
        <v>89</v>
      </c>
      <c r="B11" s="2">
        <v>0</v>
      </c>
    </row>
    <row r="12" spans="1:4" ht="19" x14ac:dyDescent="0.25">
      <c r="A12" s="5" t="s">
        <v>136</v>
      </c>
      <c r="B12" s="2">
        <v>1</v>
      </c>
    </row>
    <row r="13" spans="1:4" ht="20" x14ac:dyDescent="0.25">
      <c r="A13" s="4" t="s">
        <v>137</v>
      </c>
      <c r="B13" s="2">
        <v>1</v>
      </c>
    </row>
    <row r="14" spans="1:4" ht="21" customHeight="1" x14ac:dyDescent="0.25">
      <c r="A14" s="4" t="s">
        <v>138</v>
      </c>
      <c r="B14" s="2">
        <v>0</v>
      </c>
    </row>
    <row r="15" spans="1:4" ht="20" x14ac:dyDescent="0.25">
      <c r="A15" s="4" t="s">
        <v>139</v>
      </c>
      <c r="B15" s="2">
        <v>8</v>
      </c>
    </row>
    <row r="16" spans="1:4" ht="20" x14ac:dyDescent="0.25">
      <c r="A16" s="4" t="s">
        <v>83</v>
      </c>
      <c r="B16" s="2">
        <v>0</v>
      </c>
    </row>
    <row r="17" spans="1:2" ht="20" x14ac:dyDescent="0.25">
      <c r="A17" s="4" t="s">
        <v>140</v>
      </c>
      <c r="B17" s="2">
        <v>0</v>
      </c>
    </row>
    <row r="18" spans="1:2" ht="20" x14ac:dyDescent="0.25">
      <c r="A18" s="4" t="s">
        <v>126</v>
      </c>
      <c r="B18" s="2">
        <v>0</v>
      </c>
    </row>
    <row r="19" spans="1:2" ht="20" x14ac:dyDescent="0.25">
      <c r="A19" s="4" t="s">
        <v>1</v>
      </c>
      <c r="B19" s="2">
        <v>5</v>
      </c>
    </row>
    <row r="20" spans="1:2" ht="20" x14ac:dyDescent="0.25">
      <c r="A20" s="4" t="s">
        <v>4</v>
      </c>
      <c r="B20" s="2">
        <v>9</v>
      </c>
    </row>
    <row r="21" spans="1:2" ht="20" x14ac:dyDescent="0.25">
      <c r="A21" s="4" t="s">
        <v>141</v>
      </c>
      <c r="B21" s="2">
        <v>1</v>
      </c>
    </row>
    <row r="22" spans="1:2" ht="19" x14ac:dyDescent="0.25">
      <c r="A22" s="6"/>
      <c r="B22" s="6"/>
    </row>
    <row r="23" spans="1:2" ht="19" x14ac:dyDescent="0.25">
      <c r="A23" s="6"/>
      <c r="B23" s="6"/>
    </row>
    <row r="24" spans="1:2" ht="20" thickBot="1" x14ac:dyDescent="0.3">
      <c r="A24" s="6"/>
      <c r="B24" s="6"/>
    </row>
    <row r="25" spans="1:2" ht="40" x14ac:dyDescent="0.25">
      <c r="A25" s="24" t="s">
        <v>261</v>
      </c>
      <c r="B25" s="6"/>
    </row>
    <row r="26" spans="1:2" ht="19" x14ac:dyDescent="0.25">
      <c r="A26" s="11" t="s">
        <v>114</v>
      </c>
      <c r="B26" s="12" t="str">
        <f>IF(MCI2AD3_LinearRegression!P2&gt;0.5, "Positive", "Negative")</f>
        <v>Positive</v>
      </c>
    </row>
    <row r="27" spans="1:2" ht="19" x14ac:dyDescent="0.25">
      <c r="A27" s="11" t="s">
        <v>260</v>
      </c>
      <c r="B27" s="12">
        <f>MCI2AD3_LinearRegression!P2</f>
        <v>0.95362935915789171</v>
      </c>
    </row>
    <row r="28" spans="1:2" ht="19" x14ac:dyDescent="0.25">
      <c r="A28" s="11" t="s">
        <v>118</v>
      </c>
      <c r="B28" s="13" cm="1">
        <f t="array" ref="B28">INDEX(MCI2AD3_LinearRegression!B86:B95, MATCH(TRUE, MCI2AD3_LinearRegression!A86:A95&gt;MCI2AD3_LinearRegression!P2,0))</f>
        <v>0.95</v>
      </c>
    </row>
    <row r="29" spans="1:2" ht="19" x14ac:dyDescent="0.25">
      <c r="A29" s="6"/>
      <c r="B29" s="6"/>
    </row>
    <row r="30" spans="1:2" ht="19" x14ac:dyDescent="0.25">
      <c r="A30" s="6"/>
      <c r="B30" s="6"/>
    </row>
    <row r="31" spans="1:2" ht="19" x14ac:dyDescent="0.25">
      <c r="A31" s="6"/>
      <c r="B31" s="6"/>
    </row>
    <row r="32" spans="1:2" ht="19" x14ac:dyDescent="0.25">
      <c r="A32" s="6"/>
      <c r="B32" s="6"/>
    </row>
    <row r="33" spans="1:2" ht="19" x14ac:dyDescent="0.25">
      <c r="A33" s="6"/>
      <c r="B33" s="6"/>
    </row>
    <row r="44" spans="1:2" x14ac:dyDescent="0.2">
      <c r="A44" s="7"/>
      <c r="B44" s="3"/>
    </row>
  </sheetData>
  <conditionalFormatting sqref="B27">
    <cfRule type="cellIs" dxfId="7" priority="4" operator="equal">
      <formula>TRUE</formula>
    </cfRule>
  </conditionalFormatting>
  <dataValidations count="20">
    <dataValidation allowBlank="1" showInputMessage="1" showErrorMessage="1" prompt="Community affairs_x000a_0.0 = No impairment_x000a_0.5 = Questionable impairment _x000a_1.0 = Mild impairment_x000a_2.0 = Moderate impairment _x000a_3.0 = Severe impairment_x000a_" sqref="A2" xr:uid="{8EF6D63F-F6A6-5B43-AB5B-432867845971}"/>
    <dataValidation allowBlank="1" showInputMessage="1" showErrorMessage="1" prompt="Memory_x000a_0.0 = No impairment_x000a_0.5 = Questionable impairment _x000a_1.0 = Mild impairment_x000a_2.0 = Moderate impairment _x000a_3.0 = Severe impairment_x000a_" sqref="A3" xr:uid="{CBB8B5C6-CF43-0242-A232-08F3F159C065}"/>
    <dataValidation allowBlank="1" showInputMessage="1" showErrorMessage="1" prompt="Indicate whether the subject currently is meaningfully impaired, relative to previously attained abilities, in orientation_x000a_0=No_x000a_1 = Yes_x000a_9 = Unknown_x000a_-4= Not available: UDS form submitted did not collect data in this way, or a skip pattern precludes respons" sqref="A4" xr:uid="{051EDF80-C67A-7D4B-A021-7072B00CD1AD}"/>
    <dataValidation allowBlank="1" showInputMessage="1" showErrorMessage="1" prompt="Judgment and problem-solving_x000a_0.0 = No impairment_x000a_0.5 = Questionable impairment _x000a_1.0 = Mild impairment_x000a_2.0 = Moderate impairment _x000a_3.0 = Severe impairment_x000a_" sqref="A5" xr:uid="{FD464D9F-E93D-7B49-A704-DF42D20D902D}"/>
    <dataValidation allowBlank="1" showInputMessage="1" showErrorMessage="1" prompt="Presumptive etiologic diagnosis - Depression_x000a_0 = No (assumed assessed and found not present) _x000a_1 = Yes_x000a_" sqref="A6" xr:uid="{29BAC0D9-B9AD-ED46-8AF6-D32589D5D657}"/>
    <dataValidation allowBlank="1" showInputMessage="1" showErrorMessage="1" prompt="Level of independence_x000a_1=Able to live independently_x000a_2=Requires some assistance with complex activities_x000a_3=Requires some assistance with basic_x000a_activities _x000a_4=Completely dependent _x000a_9 = Unknown_x000a_" sqref="A7" xr:uid="{20BC6F48-4195-5744-ABC9-63AB446763F1}"/>
    <dataValidation allowBlank="1" showInputMessage="1" showErrorMessage="1" prompt="Indicate whether the subject currently is meaningfully impaired, relative to previously attained abilities, in executive function -  judgment, planning, or problem-solving_x000a_0=No_x000a_1=Yes_x000a_9 = Unknown_x000a_" sqref="A8" xr:uid="{3710108A-E6C2-BE49-B57D-436B07A10896}"/>
    <dataValidation allowBlank="1" showInputMessage="1" showErrorMessage="1" prompt="Per clinician, based on the neuropsychological examination, the subject’s cognitive status is deemed_x000a_0=Clinician unable to render opinion 1=better than normal for age 2=Normal for age_x000a_3 = One or two test scores abnormal 4=Three or more scores are abnormal" sqref="A9" xr:uid="{1EC31D8D-0039-4641-A4C4-3C1783FF8E7A}"/>
    <dataValidation allowBlank="1" showInputMessage="1" showErrorMessage="1" prompt="Incontinence present - urinary_x000a_0 = No _x000a_1 = Yes_x000a_8 = Not assessed_x000a_-4 = Not available: UDS form submitted did not collect data in this way, or a skip pattern precludes response to this question _x000a_" sqref="A10" xr:uid="{B24A5BFA-B815-ED46-98C7-A599A898F458}"/>
    <dataValidation allowBlank="1" showInputMessage="1" showErrorMessage="1" prompt="Mode of onset of behavioral symptoms_x000a_0=No behavioral symptoms_x000a_1 = Gradual_x000a_2 = Subacute_x000a_3=Abrupt_x000a_4=Other (specify)_x000a_99 = Unknown_x000a_" sqref="A11" xr:uid="{7E8B8996-E90B-D24C-B8BD-BE94EA762AE6}"/>
    <dataValidation allowBlank="1" showInputMessage="1" showErrorMessage="1" prompt="Overall course of decline of cognitive/ behavioral/motor syndrome_x000a_1=Gradually progressive_x000a_2 = Stepwise_x000a_3 = Static_x000a_4 = Fluctuating_x000a_5 = Improved_x000a_8=Not applicable_x000a_9 = Unknown_x000a_" sqref="A12" xr:uid="{BC309787-673D-8E44-8599-64E431D21CF5}"/>
    <dataValidation allowBlank="1" showInputMessage="1" showErrorMessage="1" prompt="Indicate whether the subject currently is meaningfully impaired, relative to previously attained abilities, in visuospatial function_x000a_0=No_x000a_1=Yes_x000a_9 = Unknown_x000a_" sqref="A13" xr:uid="{A073C64D-6B0B-7D4C-9499-65581A7DCF3F}"/>
    <dataValidation allowBlank="1" showInputMessage="1" showErrorMessage="1" prompt="Presumptive etiologic diagnosis — Traumatic brain injury (TbI)_x000a_0 = No (assumed assessed and found not present)_x000a_1 = Yes _x000a_" sqref="A14" xr:uid="{F1486C39-4C35-014C-866C-5EE9F7D25945}"/>
    <dataValidation allowBlank="1" showInputMessage="1" showErrorMessage="1" prompt="Abnormally elevated amyloid on PET_x000a_0 = No_x000a_1 = Yes_x000a_8 = Unknown/not assessed_x000a_-4 = Not applicable: UDS form submitted did not collect data in this way, or a skip pattern precludes response to this question_x000a_" sqref="A15" xr:uid="{083E3A09-DAA3-8C47-BFCD-B4107BB04156}"/>
    <dataValidation allowBlank="1" showInputMessage="1" showErrorMessage="1" prompt="Hippocampal atrophy_x000a_0 = No_x000a_1 = Yes_x000a_8 = Unknown/not assessed_x000a_-4 = Not applicable: UDS form submitted did not collect data in this way, or a skip pattern precludes response to this question_x000a_" sqref="A16" xr:uid="{82513CC1-62F8-0549-93BA-5949DAD673DB}"/>
    <dataValidation allowBlank="1" showInputMessage="1" showErrorMessage="1" prompt="Presumptive etiologic diagnosis of the cognitive disorder — Cognitive impairment due to systemic disease/medical illness_x000a_0 = No (assumed assessed and found not present) _x000a_1 = Yes _x000a_" sqref="A17" xr:uid="{C6A92A83-A25B-E74E-A8F4-D017B42E5C66}"/>
    <dataValidation allowBlank="1" showInputMessage="1" showErrorMessage="1" prompt="Total score for 10 to 15 minute delayed drawing of benson figure_x000a_0–17_x000a_95=Physical problem _x000a_96=Cognitive/behavior problem _x000a_97=Other problem_x000a_98=Verbal refusal_x000a_-4=Not available: UDS form submitted did not collect data in this way, or a skip pattern precludes" sqref="A18" xr:uid="{8723A3D1-75B8-704D-A96A-FC36CD5CA162}"/>
    <dataValidation allowBlank="1" showInputMessage="1" showErrorMessage="1" prompt="Craft Story 21 Recall (Immediate) - Total story units recalled, verbatim scoring_x000a_0-44 _x000a_95=Physical problem _x000a_96=Cognitive/behavior problem _x000a_97=Other problem _x000a_98=Verbal refusal _x000a_-4 = Not available: UDS form submitted did not collect data in this way, or a s" sqref="A19" xr:uid="{E7B78E99-FE67-FE4C-BB9F-483CA758B471}"/>
    <dataValidation allowBlank="1" showInputMessage="1" showErrorMessage="1" prompt="Animals - Total number of animals named in 60 seconds_x000a_0-77 _x000a_95=Physical problem _x000a_96=Cognitive/behavior problem _x000a_97=Other problem _x000a_98=Verbal refusal _x000a_-4 = Not available: UDS form submitted did not collect data in this way, or a skip pattern precludes respo" sqref="A20" xr:uid="{FDFF626E-7F57-EA46-AB1D-BF74223DE5BE}"/>
    <dataValidation allowBlank="1" showInputMessage="1" showErrorMessage="1" prompt="Number of non-F-words and rule violation errors in 1 minute_x000a_0–15_x000a_95=Physical problem 96=Cognitive/behavior problem 97=Other problem_x000a_98 = Verbal refusal_x000a_-4 = Not available: UDS form submitted did not collect data in this way, or a skip pattern precludes re" sqref="A21" xr:uid="{9050C0D6-C346-9348-821A-6FDF1A67A34F}"/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DCF9-9624-1D46-B36D-49399EB04BA4}">
  <dimension ref="A1:G44"/>
  <sheetViews>
    <sheetView workbookViewId="0">
      <selection activeCell="D34" sqref="D34"/>
    </sheetView>
  </sheetViews>
  <sheetFormatPr baseColWidth="10" defaultRowHeight="15" x14ac:dyDescent="0.2"/>
  <cols>
    <col min="1" max="1" width="37.33203125" bestFit="1" customWidth="1"/>
    <col min="2" max="2" width="18.33203125" bestFit="1" customWidth="1"/>
    <col min="4" max="4" width="100.6640625" bestFit="1" customWidth="1"/>
    <col min="5" max="5" width="10.6640625" customWidth="1"/>
    <col min="6" max="6" width="12.1640625" bestFit="1" customWidth="1"/>
  </cols>
  <sheetData>
    <row r="1" spans="1:7" ht="17" x14ac:dyDescent="0.2">
      <c r="A1" s="8" t="s">
        <v>7</v>
      </c>
      <c r="B1" s="8" t="s">
        <v>0</v>
      </c>
      <c r="G1" s="19"/>
    </row>
    <row r="2" spans="1:7" ht="20" x14ac:dyDescent="0.25">
      <c r="A2" s="4" t="s">
        <v>130</v>
      </c>
      <c r="B2" s="2">
        <v>1</v>
      </c>
      <c r="D2" s="6" t="s">
        <v>111</v>
      </c>
    </row>
    <row r="3" spans="1:7" ht="20" x14ac:dyDescent="0.25">
      <c r="A3" s="4" t="s">
        <v>131</v>
      </c>
      <c r="B3" s="2">
        <v>1</v>
      </c>
      <c r="D3" s="6" t="s">
        <v>112</v>
      </c>
    </row>
    <row r="4" spans="1:7" ht="20" x14ac:dyDescent="0.25">
      <c r="A4" s="4" t="s">
        <v>132</v>
      </c>
      <c r="B4" s="2">
        <v>0</v>
      </c>
    </row>
    <row r="5" spans="1:7" ht="20" x14ac:dyDescent="0.25">
      <c r="A5" s="4" t="s">
        <v>133</v>
      </c>
      <c r="B5" s="2">
        <v>2</v>
      </c>
    </row>
    <row r="6" spans="1:7" ht="20" x14ac:dyDescent="0.25">
      <c r="A6" s="4" t="s">
        <v>123</v>
      </c>
      <c r="B6" s="2">
        <v>1</v>
      </c>
    </row>
    <row r="7" spans="1:7" ht="20" x14ac:dyDescent="0.25">
      <c r="A7" s="4" t="s">
        <v>128</v>
      </c>
      <c r="B7" s="2">
        <v>9</v>
      </c>
    </row>
    <row r="8" spans="1:7" ht="20" x14ac:dyDescent="0.25">
      <c r="A8" s="4" t="s">
        <v>134</v>
      </c>
      <c r="B8" s="2">
        <v>1</v>
      </c>
    </row>
    <row r="9" spans="1:7" ht="20" x14ac:dyDescent="0.25">
      <c r="A9" s="4" t="s">
        <v>82</v>
      </c>
      <c r="B9" s="2">
        <v>0</v>
      </c>
    </row>
    <row r="10" spans="1:7" ht="19" x14ac:dyDescent="0.25">
      <c r="A10" s="5" t="s">
        <v>87</v>
      </c>
      <c r="B10" s="2">
        <v>1</v>
      </c>
    </row>
    <row r="11" spans="1:7" ht="20" x14ac:dyDescent="0.25">
      <c r="A11" s="4" t="s">
        <v>137</v>
      </c>
      <c r="B11" s="2">
        <v>1</v>
      </c>
    </row>
    <row r="12" spans="1:7" ht="19" x14ac:dyDescent="0.25">
      <c r="A12" s="5" t="s">
        <v>142</v>
      </c>
      <c r="B12" s="2">
        <v>1</v>
      </c>
    </row>
    <row r="13" spans="1:7" ht="20" x14ac:dyDescent="0.25">
      <c r="A13" s="4" t="s">
        <v>139</v>
      </c>
      <c r="B13" s="2">
        <v>1</v>
      </c>
    </row>
    <row r="14" spans="1:7" ht="20" x14ac:dyDescent="0.25">
      <c r="A14" s="4" t="s">
        <v>136</v>
      </c>
      <c r="B14" s="2">
        <v>1</v>
      </c>
    </row>
    <row r="15" spans="1:7" ht="20" x14ac:dyDescent="0.25">
      <c r="A15" s="4" t="s">
        <v>143</v>
      </c>
      <c r="B15" s="2">
        <v>7</v>
      </c>
    </row>
    <row r="16" spans="1:7" ht="20" x14ac:dyDescent="0.25">
      <c r="A16" s="4" t="s">
        <v>144</v>
      </c>
      <c r="B16" s="2">
        <v>8</v>
      </c>
    </row>
    <row r="17" spans="1:2" ht="20" x14ac:dyDescent="0.25">
      <c r="A17" s="4" t="s">
        <v>83</v>
      </c>
      <c r="B17" s="2">
        <v>1</v>
      </c>
    </row>
    <row r="18" spans="1:2" ht="20" x14ac:dyDescent="0.25">
      <c r="A18" s="4" t="s">
        <v>145</v>
      </c>
      <c r="B18" s="2">
        <v>1</v>
      </c>
    </row>
    <row r="19" spans="1:2" ht="20" x14ac:dyDescent="0.25">
      <c r="A19" s="4" t="s">
        <v>255</v>
      </c>
      <c r="B19" s="2">
        <v>0</v>
      </c>
    </row>
    <row r="20" spans="1:2" ht="20" x14ac:dyDescent="0.25">
      <c r="A20" s="4" t="s">
        <v>126</v>
      </c>
      <c r="B20" s="2">
        <v>97</v>
      </c>
    </row>
    <row r="21" spans="1:2" ht="20" x14ac:dyDescent="0.25">
      <c r="A21" s="4" t="s">
        <v>5</v>
      </c>
      <c r="B21" s="2">
        <v>46</v>
      </c>
    </row>
    <row r="22" spans="1:2" ht="19" x14ac:dyDescent="0.25">
      <c r="A22" s="6"/>
      <c r="B22" s="6"/>
    </row>
    <row r="23" spans="1:2" ht="19" x14ac:dyDescent="0.25">
      <c r="A23" s="6"/>
      <c r="B23" s="6"/>
    </row>
    <row r="24" spans="1:2" ht="20" thickBot="1" x14ac:dyDescent="0.3">
      <c r="A24" s="6"/>
      <c r="B24" s="6"/>
    </row>
    <row r="25" spans="1:2" ht="40" x14ac:dyDescent="0.25">
      <c r="A25" s="24" t="s">
        <v>261</v>
      </c>
      <c r="B25" s="6"/>
    </row>
    <row r="26" spans="1:2" ht="19" x14ac:dyDescent="0.25">
      <c r="A26" s="11" t="s">
        <v>114</v>
      </c>
      <c r="B26" s="12" t="str">
        <f>IF(MCI2AD2_LinearRegression!P2&gt;0.5, "Positive", "Negative")</f>
        <v>Positive</v>
      </c>
    </row>
    <row r="27" spans="1:2" ht="19" x14ac:dyDescent="0.25">
      <c r="A27" s="11" t="s">
        <v>260</v>
      </c>
      <c r="B27" s="12">
        <f>MCI2AD2_LinearRegression!P2</f>
        <v>0.83824149360175704</v>
      </c>
    </row>
    <row r="28" spans="1:2" ht="19" x14ac:dyDescent="0.25">
      <c r="A28" s="11" t="s">
        <v>118</v>
      </c>
      <c r="B28" s="13" cm="1">
        <f t="array" ref="B28">INDEX(MCI2AD2_LinearRegression!B95:B104, MATCH(TRUE, MCI2AD2_LinearRegression!A95:A104&gt;MCI2AD2_LinearRegression!P2,0))</f>
        <v>0.94</v>
      </c>
    </row>
    <row r="29" spans="1:2" ht="19" x14ac:dyDescent="0.25">
      <c r="A29" s="6"/>
      <c r="B29" s="6"/>
    </row>
    <row r="30" spans="1:2" ht="19" x14ac:dyDescent="0.25">
      <c r="A30" s="6"/>
      <c r="B30" s="6"/>
    </row>
    <row r="31" spans="1:2" ht="19" x14ac:dyDescent="0.25">
      <c r="A31" s="6"/>
      <c r="B31" s="6"/>
    </row>
    <row r="32" spans="1:2" ht="19" x14ac:dyDescent="0.25">
      <c r="A32" s="6"/>
      <c r="B32" s="6"/>
    </row>
    <row r="33" spans="1:2" ht="19" x14ac:dyDescent="0.25">
      <c r="A33" s="6"/>
      <c r="B33" s="6"/>
    </row>
    <row r="44" spans="1:2" x14ac:dyDescent="0.2">
      <c r="A44" s="7"/>
      <c r="B44" s="3"/>
    </row>
  </sheetData>
  <conditionalFormatting sqref="B27">
    <cfRule type="cellIs" dxfId="3" priority="5" operator="equal">
      <formula>TRUE</formula>
    </cfRule>
  </conditionalFormatting>
  <dataValidations count="20">
    <dataValidation allowBlank="1" showInputMessage="1" showErrorMessage="1" prompt="Trail Making Test Part A - Total number of seconds to complete_x000a_0 - 150 _x000a_995=Physical problem 996=Cognitive/behavior problem 997=Other problem _x000a_998=Verbal refusal _x000a_-4=Not available: UDS form submitted did not collect data in this way, or a skip pattern pre" sqref="A21" xr:uid="{45A20946-117F-734C-AEF1-0C187C1A0B42}"/>
    <dataValidation allowBlank="1" showInputMessage="1" showErrorMessage="1" prompt="Total score for 10 to 15 minute delayed drawing of benson figure_x000a_0–17_x000a_95=Physical problem 96=Cognitive/behavior problem 97=Other problem_x000a_98=Verbal refusal_x000a_-4=Not available: UDS form submitted did not collect data in this way, or a skip pattern precludes r" sqref="A20" xr:uid="{757E2B20-C4CF-2E42-A411-7393385C43BB}"/>
    <dataValidation allowBlank="1" showInputMessage="1" showErrorMessage="1" prompt="Hyposomnia/insomnia present _x000a_0 = No_x000a_1 = Yes_x000a_8 = Not assessed_x000a_-4 = Not available: UDS form submitted did not collect data in this way, or a skip pattern precludes response to this question" sqref="A19" xr:uid="{E21366C1-8FD7-F848-85AE-CAAA99E3645C}"/>
    <dataValidation allowBlank="1" showInputMessage="1" showErrorMessage="1" prompt="Number of APOE e4 alleles_x000a_0 = no e4 allele _x000a_1 = 1 copy of e4 allele _x000a_2 = 2 copies of e4 allele _x000a_9 = missing/unknown/not assessed_x000a_" sqref="A18" xr:uid="{35DF9500-1367-234A-B641-87C3DE9641D9}"/>
    <dataValidation allowBlank="1" showInputMessage="1" showErrorMessage="1" prompt="Hippocampal atrophy_x000a_0 = No_x000a_1 = Yes_x000a_8 = Unknown/not assessed_x000a_-4 = Not applicable: UDS form submitted did not collect data in this way, or a skip pattern precludes response to this question_x000a_" sqref="A17" xr:uid="{CA3D3FA6-A646-3545-8824-077F88A69418}"/>
    <dataValidation allowBlank="1" showInputMessage="1" showErrorMessage="1" prompt="Abnormally low amyloid in CSF_x000a_0 = No _x000a_1 = Yes _x000a_8 = Unknown/not assessed _x000a_-4 = Not applicable: UDS form submitted did not collect data in this way, or a skip pattern precludes response to this question_x000a_" sqref="A16" xr:uid="{FA3FA76D-FE82-074A-A40B-5F7944A82D20}"/>
    <dataValidation allowBlank="1" showInputMessage="1" showErrorMessage="1" prompt="Primary, contributing, or non-contributing cause of cognitive impairment - medications_x000a_1 = Primary_x000a_2 = Contributing_x000a_3 = Non-contributing_x000a_7 = Cognitively impaired but no diagnosis of impairment due to medications_x000a_8 = Diagnosis of normal cognition_x000a_-4 = Not " sqref="A15" xr:uid="{13F1127E-6338-184D-87DD-1AE39B1F5278}"/>
    <dataValidation allowBlank="1" showInputMessage="1" showErrorMessage="1" prompt="Overall course of decline of cognitive/ behavioral/motor syndrome_x000a_1=Gradually progressive_x000a_2 = Stepwise_x000a_3 = Static_x000a_4 = Fluctuating_x000a_5 = Improved_x000a_8=Not applicable_x000a_9 = Unknown_x000a_" sqref="A14" xr:uid="{ED24DF0D-6A57-B343-816D-B00B31C8BF7E}"/>
    <dataValidation allowBlank="1" showInputMessage="1" showErrorMessage="1" prompt="Abnormally elevated amyloid on PET_x000a_0 = No_x000a_1 = Yes_x000a_8 = Unknown/not assessed_x000a_-4 = Not applicable: UDS form submitted did not collect data in this way, or a skip pattern precludes response to this question_x000a_" sqref="A13" xr:uid="{ED5B9170-7DB8-3842-99A3-C6FFB9ABCBE6}"/>
    <dataValidation allowBlank="1" showInputMessage="1" showErrorMessage="1" prompt="FDG-PET pattern of AD_x000a_0 = No_x000a_1 = Yes_x000a_8 = Unknown/not assessed_x000a_-4 = Not applicable: UDS form submitted did not collect data in this way, or a skip pattern precludes response to this question_x000a_" sqref="A12" xr:uid="{C25FFE00-403F-8F4B-BF44-8B0580D878E7}"/>
    <dataValidation allowBlank="1" showInputMessage="1" showErrorMessage="1" prompt="Indicate whether the subject currently is meaningfully impaired, relative to previously attained abilities, in visuospatial function_x000a_0=No_x000a_1=Yes_x000a_9 = Unknown_x000a_" sqref="A11" xr:uid="{4A8EE4BC-95CC-E74C-8E13-C52E9D60501A}"/>
    <dataValidation allowBlank="1" showInputMessage="1" showErrorMessage="1" prompt="Does the co-participant report a decline in subject’s memory (relative to previously attained abilities)?_x000a_0=No_x000a_1=Yes_x000a_8=There is no co-participant _x000a_9 = Unknown_x000a_" sqref="A10" xr:uid="{52D66D40-EEEC-4D42-A47C-E2EFD1FA57A4}"/>
    <dataValidation allowBlank="1" showInputMessage="1" showErrorMessage="1" prompt="Per clinician, based on the neuropsychological examination, the subject’s cognitive status is deemed_x000a_0=Clinician unable to render opinion 1=better than normal for age 2=Normal for age_x000a_3 = One or two test scores abnormal 4=Three or more scores are abnormal" sqref="A9" xr:uid="{07B6B53D-61D7-1249-8C7D-39031D2DFC60}"/>
    <dataValidation allowBlank="1" showInputMessage="1" showErrorMessage="1" prompt="Indicate whether the subject currently is meaningfully impaired, relative to previously attained abilities, in executive function -  judgment, planning, or problem-solving_x000a_0=No_x000a_1=Yes_x000a_9 = Unknown_x000a_" sqref="A8" xr:uid="{D20B9642-0036-3F45-B2CE-024358CD97C1}"/>
    <dataValidation allowBlank="1" showInputMessage="1" showErrorMessage="1" prompt="Smoked cigarettes in last 30 days_x000a_0=No _x000a_1=Yes _x000a_9 = Unknown _x000a_-4= Not available: UDS form submitted did not collect data in this way, or a skip pattern precludes response to this question_x000a_" sqref="A7" xr:uid="{928A1F29-7F4C-EE4F-BFDE-EEF739B6DA34}"/>
    <dataValidation allowBlank="1" showInputMessage="1" showErrorMessage="1" prompt="Judgment and problem-solving_x000a_0.0 = No impairment_x000a_0.5 = Questionable impairment _x000a_1.0 = Mild impairment_x000a_2.0 = Moderate impairment _x000a_3.0 = Severe impairment_x000a_" sqref="A6" xr:uid="{156D80BC-B4BB-3E4E-9390-6C736300D940}"/>
    <dataValidation allowBlank="1" showInputMessage="1" showErrorMessage="1" prompt="Level of independence_x000a_1=Able to live independently_x000a_2=Requires some assistance with complex activities_x000a_3=Requires some assistance with basic_x000a_activities _x000a_4=Completely dependent _x000a_9 = Unknown_x000a_" sqref="A5" xr:uid="{E760D8DE-66C0-7547-A3E1-CB807A0E6DAD}"/>
    <dataValidation allowBlank="1" showInputMessage="1" showErrorMessage="1" prompt="Presumptive etiologic diagnosis - Depression_x000a_0 = No (assumed assessed and found not present) _x000a_1 = Yes_x000a_" sqref="A4" xr:uid="{F496E718-D831-1048-8244-315FC25DE06C}"/>
    <dataValidation allowBlank="1" showInputMessage="1" showErrorMessage="1" prompt="Indicate whether the subject currently is meaningfully impaired, relative to previously attained abilities, in orientation_x000a_0=No_x000a_1 = Yes_x000a_9 = Unknown_x000a_-4= Not available: UDS form submitted did not collect data in this way, or a skip pattern precludes respons" sqref="A3" xr:uid="{365AFC4C-C7AF-D34F-8357-9B474DA8A915}"/>
    <dataValidation allowBlank="1" showInputMessage="1" showErrorMessage="1" prompt="Memory_x000a_0.0 = No impairment_x000a_0.5 = Questionable impairment _x000a_1.0 = Mild impairment_x000a_2.0 = Moderate impairment _x000a_3.0 = Severe impairment_x000a_" sqref="A2" xr:uid="{E51424AD-3288-754E-A4EE-974608512AD6}"/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0C0C6-9CE9-E044-8B09-18756A07C030}">
  <dimension ref="A1:R95"/>
  <sheetViews>
    <sheetView topLeftCell="A43" workbookViewId="0">
      <selection activeCell="P2" sqref="P2"/>
    </sheetView>
  </sheetViews>
  <sheetFormatPr baseColWidth="10" defaultRowHeight="15" x14ac:dyDescent="0.2"/>
  <cols>
    <col min="1" max="1" width="13.5" bestFit="1" customWidth="1"/>
    <col min="2" max="2" width="16.5" style="9" customWidth="1"/>
    <col min="10" max="10" width="8.83203125" bestFit="1" customWidth="1"/>
    <col min="12" max="12" width="12" bestFit="1" customWidth="1"/>
    <col min="13" max="13" width="13.1640625" bestFit="1" customWidth="1"/>
    <col min="14" max="14" width="17" bestFit="1" customWidth="1"/>
    <col min="17" max="17" width="20.5" bestFit="1" customWidth="1"/>
    <col min="18" max="18" width="20.1640625" bestFit="1" customWidth="1"/>
    <col min="19" max="19" width="17" bestFit="1" customWidth="1"/>
  </cols>
  <sheetData>
    <row r="1" spans="1:16" x14ac:dyDescent="0.2">
      <c r="A1" t="s">
        <v>77</v>
      </c>
      <c r="B1" t="s">
        <v>92</v>
      </c>
      <c r="C1" t="s">
        <v>93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L1" t="s">
        <v>90</v>
      </c>
      <c r="M1" t="s">
        <v>91</v>
      </c>
      <c r="N1" t="s">
        <v>110</v>
      </c>
      <c r="O1" t="s">
        <v>113</v>
      </c>
      <c r="P1" t="s">
        <v>117</v>
      </c>
    </row>
    <row r="2" spans="1:16" x14ac:dyDescent="0.2">
      <c r="A2" t="s">
        <v>8</v>
      </c>
      <c r="B2">
        <v>0</v>
      </c>
      <c r="C2">
        <v>4.4741800952583302E-2</v>
      </c>
      <c r="D2" s="1"/>
      <c r="E2" s="1"/>
      <c r="F2" s="1"/>
      <c r="G2" s="1"/>
      <c r="H2" s="1"/>
      <c r="I2" s="1"/>
      <c r="J2" s="1"/>
      <c r="K2" s="1"/>
      <c r="L2" s="1">
        <f>INDEX(Calculator_NC2MCI!$B$2:$B$33, MATCH(LEFT(A2,FIND("_",A2)-1), Calculator_NC2MCI!$A$2:$A$33, 0))</f>
        <v>1</v>
      </c>
      <c r="M2" s="1">
        <f t="shared" ref="M2:M65" si="0">IF(L2=B2,1,0)</f>
        <v>0</v>
      </c>
      <c r="N2" s="1">
        <f>M2</f>
        <v>0</v>
      </c>
      <c r="O2">
        <f>N2*C2</f>
        <v>0</v>
      </c>
      <c r="P2">
        <f>1/(1 + POWER(2.71828, -SUM(O2:O76)))</f>
        <v>0.89179003347099561</v>
      </c>
    </row>
    <row r="3" spans="1:16" x14ac:dyDescent="0.2">
      <c r="A3" t="s">
        <v>9</v>
      </c>
      <c r="B3">
        <v>1</v>
      </c>
      <c r="C3">
        <v>3.4774981823919297E-2</v>
      </c>
      <c r="D3" s="1"/>
      <c r="E3" s="1"/>
      <c r="F3" s="1"/>
      <c r="G3" s="1"/>
      <c r="H3" s="1"/>
      <c r="I3" s="1"/>
      <c r="J3" s="1"/>
      <c r="K3" s="1"/>
      <c r="L3" s="1">
        <f>INDEX(Calculator_NC2MCI!$B$2:$B$33, MATCH(LEFT(A3,FIND("_",A3)-1), Calculator_NC2MCI!$A$2:$A$33, 0))</f>
        <v>1</v>
      </c>
      <c r="M3" s="1">
        <f t="shared" si="0"/>
        <v>1</v>
      </c>
      <c r="N3" s="1">
        <f t="shared" ref="N3:N66" si="1">M3</f>
        <v>1</v>
      </c>
      <c r="O3">
        <f t="shared" ref="O3:O66" si="2">N3*C3</f>
        <v>3.4774981823919297E-2</v>
      </c>
    </row>
    <row r="4" spans="1:16" x14ac:dyDescent="0.2">
      <c r="A4" t="s">
        <v>10</v>
      </c>
      <c r="B4" t="s">
        <v>121</v>
      </c>
      <c r="C4">
        <v>-3.1101600283448199E-2</v>
      </c>
      <c r="D4" s="1"/>
      <c r="E4" s="1"/>
      <c r="F4" s="1"/>
      <c r="G4" s="1"/>
      <c r="H4" s="1"/>
      <c r="I4" s="1"/>
      <c r="J4" s="1"/>
      <c r="K4" s="1"/>
      <c r="L4" s="1">
        <f>INDEX(Calculator_NC2MCI!$B$2:$B$33, MATCH(LEFT(A4,FIND("_",A4)-1), Calculator_NC2MCI!$A$2:$A$33, 0))</f>
        <v>1</v>
      </c>
      <c r="M4" s="1">
        <f t="shared" si="0"/>
        <v>0</v>
      </c>
      <c r="N4" s="1">
        <f>IF(SUM(N2:N3)=0,1,0)</f>
        <v>0</v>
      </c>
      <c r="O4">
        <f t="shared" si="2"/>
        <v>0</v>
      </c>
    </row>
    <row r="5" spans="1:16" x14ac:dyDescent="0.2">
      <c r="A5" t="s">
        <v>11</v>
      </c>
      <c r="B5">
        <v>0</v>
      </c>
      <c r="C5">
        <v>-1.9983324035546E-2</v>
      </c>
      <c r="D5" s="1"/>
      <c r="E5" s="1"/>
      <c r="F5" s="1"/>
      <c r="G5" s="1"/>
      <c r="H5" s="1"/>
      <c r="I5" s="1"/>
      <c r="J5" s="1"/>
      <c r="K5" s="1"/>
      <c r="L5" s="1">
        <f>INDEX(Calculator_NC2MCI!$B$2:$B$33, MATCH(LEFT(A5,FIND("_",A5)-1), Calculator_NC2MCI!$A$2:$A$33, 0))</f>
        <v>1</v>
      </c>
      <c r="M5" s="1">
        <f t="shared" si="0"/>
        <v>0</v>
      </c>
      <c r="N5" s="1">
        <f t="shared" si="1"/>
        <v>0</v>
      </c>
      <c r="O5">
        <f t="shared" si="2"/>
        <v>0</v>
      </c>
    </row>
    <row r="6" spans="1:16" x14ac:dyDescent="0.2">
      <c r="A6" t="s">
        <v>12</v>
      </c>
      <c r="B6">
        <v>1</v>
      </c>
      <c r="C6">
        <v>-4.7442266208891401E-2</v>
      </c>
      <c r="D6" s="1"/>
      <c r="E6" s="1"/>
      <c r="F6" s="1"/>
      <c r="G6" s="1"/>
      <c r="H6" s="1"/>
      <c r="I6" s="1"/>
      <c r="J6" s="1"/>
      <c r="K6" s="1"/>
      <c r="L6" s="1">
        <f>INDEX(Calculator_NC2MCI!$B$2:$B$33, MATCH(LEFT(A6,FIND("_",A6)-1), Calculator_NC2MCI!$A$2:$A$33, 0))</f>
        <v>1</v>
      </c>
      <c r="M6" s="1">
        <f t="shared" si="0"/>
        <v>1</v>
      </c>
      <c r="N6" s="1">
        <f t="shared" si="1"/>
        <v>1</v>
      </c>
      <c r="O6">
        <f t="shared" si="2"/>
        <v>-4.7442266208891401E-2</v>
      </c>
    </row>
    <row r="7" spans="1:16" x14ac:dyDescent="0.2">
      <c r="A7" t="s">
        <v>13</v>
      </c>
      <c r="B7">
        <v>2</v>
      </c>
      <c r="C7">
        <v>-3.6413137049571102E-2</v>
      </c>
      <c r="D7" s="1"/>
      <c r="E7" s="1"/>
      <c r="F7" s="1"/>
      <c r="G7" s="1"/>
      <c r="H7" s="1"/>
      <c r="I7" s="1"/>
      <c r="J7" s="1"/>
      <c r="K7" s="1"/>
      <c r="L7" s="1">
        <f>INDEX(Calculator_NC2MCI!$B$2:$B$33, MATCH(LEFT(A7,FIND("_",A7)-1), Calculator_NC2MCI!$A$2:$A$33, 0))</f>
        <v>1</v>
      </c>
      <c r="M7" s="1">
        <f t="shared" si="0"/>
        <v>0</v>
      </c>
      <c r="N7" s="1">
        <f t="shared" si="1"/>
        <v>0</v>
      </c>
      <c r="O7">
        <f t="shared" si="2"/>
        <v>0</v>
      </c>
    </row>
    <row r="8" spans="1:16" x14ac:dyDescent="0.2">
      <c r="A8" t="s">
        <v>14</v>
      </c>
      <c r="B8">
        <v>3</v>
      </c>
      <c r="C8">
        <v>-1.0940863124334401E-2</v>
      </c>
      <c r="D8" s="1"/>
      <c r="E8" s="1"/>
      <c r="F8" s="1"/>
      <c r="G8" s="1"/>
      <c r="H8" s="1"/>
      <c r="I8" s="1"/>
      <c r="J8" s="1"/>
      <c r="K8" s="1"/>
      <c r="L8" s="1">
        <f>INDEX(Calculator_NC2MCI!$B$2:$B$33, MATCH(LEFT(A8,FIND("_",A8)-1), Calculator_NC2MCI!$A$2:$A$33, 0))</f>
        <v>1</v>
      </c>
      <c r="M8" s="1">
        <f t="shared" si="0"/>
        <v>0</v>
      </c>
      <c r="N8" s="1">
        <f t="shared" si="1"/>
        <v>0</v>
      </c>
      <c r="O8">
        <f t="shared" si="2"/>
        <v>0</v>
      </c>
    </row>
    <row r="9" spans="1:16" x14ac:dyDescent="0.2">
      <c r="A9" t="s">
        <v>15</v>
      </c>
      <c r="B9">
        <v>4</v>
      </c>
      <c r="C9">
        <v>2.9498998760599599E-2</v>
      </c>
      <c r="D9" s="1"/>
      <c r="E9" s="1"/>
      <c r="F9" s="1"/>
      <c r="G9" s="1"/>
      <c r="H9" s="1"/>
      <c r="I9" s="1"/>
      <c r="J9" s="1"/>
      <c r="K9" s="1"/>
      <c r="L9" s="1">
        <f>INDEX(Calculator_NC2MCI!$B$2:$B$33, MATCH(LEFT(A9,FIND("_",A9)-1), Calculator_NC2MCI!$A$2:$A$33, 0))</f>
        <v>1</v>
      </c>
      <c r="M9" s="1">
        <f t="shared" si="0"/>
        <v>0</v>
      </c>
      <c r="N9" s="1">
        <f t="shared" si="1"/>
        <v>0</v>
      </c>
      <c r="O9">
        <f t="shared" si="2"/>
        <v>0</v>
      </c>
    </row>
    <row r="10" spans="1:16" x14ac:dyDescent="0.2">
      <c r="A10" t="s">
        <v>16</v>
      </c>
      <c r="B10" t="s">
        <v>94</v>
      </c>
      <c r="C10">
        <v>-4.2537457944432998E-2</v>
      </c>
      <c r="D10" s="1"/>
      <c r="E10" s="1"/>
      <c r="F10" s="1"/>
      <c r="G10" s="1"/>
      <c r="H10" s="1"/>
      <c r="I10" s="1"/>
      <c r="J10" s="1"/>
      <c r="K10" s="1"/>
      <c r="L10" s="1">
        <f>INDEX(Calculator_NC2MCI!$B$2:$B$33, MATCH(LEFT(A10,FIND("_",A10)-1), Calculator_NC2MCI!$A$2:$A$33, 0))</f>
        <v>1</v>
      </c>
      <c r="M10" s="1">
        <f t="shared" si="0"/>
        <v>0</v>
      </c>
      <c r="N10" s="1">
        <f t="shared" si="1"/>
        <v>0</v>
      </c>
      <c r="O10">
        <f t="shared" si="2"/>
        <v>0</v>
      </c>
    </row>
    <row r="11" spans="1:16" x14ac:dyDescent="0.2">
      <c r="A11" t="s">
        <v>17</v>
      </c>
      <c r="B11" t="s">
        <v>121</v>
      </c>
      <c r="C11">
        <v>-3.1112824869137301E-2</v>
      </c>
      <c r="D11" s="1"/>
      <c r="E11" s="1"/>
      <c r="F11" s="1"/>
      <c r="G11" s="1"/>
      <c r="H11" s="1"/>
      <c r="I11" s="1"/>
      <c r="J11" s="1"/>
      <c r="K11" s="1"/>
      <c r="L11" s="1">
        <f>INDEX(Calculator_NC2MCI!$B$2:$B$33, MATCH(LEFT(A11,FIND("_",A11)-1), Calculator_NC2MCI!$A$2:$A$33, 0))</f>
        <v>1</v>
      </c>
      <c r="M11" s="1">
        <f t="shared" si="0"/>
        <v>0</v>
      </c>
      <c r="N11" s="1">
        <f>IF(SUM(N5:N10)=0,1,0)</f>
        <v>0</v>
      </c>
      <c r="O11">
        <f t="shared" si="2"/>
        <v>0</v>
      </c>
    </row>
    <row r="12" spans="1:16" x14ac:dyDescent="0.2">
      <c r="A12" t="s">
        <v>18</v>
      </c>
      <c r="B12">
        <v>0</v>
      </c>
      <c r="C12">
        <v>1.05888851697562E-2</v>
      </c>
      <c r="D12" s="1"/>
      <c r="E12" s="1"/>
      <c r="F12" s="1"/>
      <c r="G12" s="1"/>
      <c r="H12" s="1"/>
      <c r="I12" s="1"/>
      <c r="J12" s="1"/>
      <c r="K12" s="1"/>
      <c r="L12" s="1">
        <f>INDEX(Calculator_NC2MCI!$B$2:$B$33, MATCH(LEFT(A12,FIND("_",A12)-1), Calculator_NC2MCI!$A$2:$A$33, 0))</f>
        <v>4</v>
      </c>
      <c r="M12" s="1">
        <f t="shared" si="0"/>
        <v>0</v>
      </c>
      <c r="N12" s="1">
        <f t="shared" si="1"/>
        <v>0</v>
      </c>
      <c r="O12">
        <f t="shared" si="2"/>
        <v>0</v>
      </c>
    </row>
    <row r="13" spans="1:16" x14ac:dyDescent="0.2">
      <c r="A13" t="s">
        <v>19</v>
      </c>
      <c r="B13">
        <v>1</v>
      </c>
      <c r="C13">
        <v>-4.7110172906531203E-2</v>
      </c>
      <c r="D13" s="1"/>
      <c r="E13" s="1"/>
      <c r="F13" s="1"/>
      <c r="G13" s="1"/>
      <c r="H13" s="1"/>
      <c r="I13" s="1"/>
      <c r="J13" s="1"/>
      <c r="K13" s="1"/>
      <c r="L13" s="1">
        <f>INDEX(Calculator_NC2MCI!$B$2:$B$33, MATCH(LEFT(A13,FIND("_",A13)-1), Calculator_NC2MCI!$A$2:$A$33, 0))</f>
        <v>4</v>
      </c>
      <c r="M13" s="1">
        <f t="shared" si="0"/>
        <v>0</v>
      </c>
      <c r="N13" s="1">
        <f t="shared" si="1"/>
        <v>0</v>
      </c>
      <c r="O13">
        <f t="shared" si="2"/>
        <v>0</v>
      </c>
    </row>
    <row r="14" spans="1:16" x14ac:dyDescent="0.2">
      <c r="A14" t="s">
        <v>20</v>
      </c>
      <c r="B14">
        <v>2</v>
      </c>
      <c r="C14">
        <v>-3.5173285044492199E-3</v>
      </c>
      <c r="D14" s="1"/>
      <c r="E14" s="1"/>
      <c r="F14" s="1"/>
      <c r="G14" s="1"/>
      <c r="H14" s="1"/>
      <c r="I14" s="1"/>
      <c r="J14" s="1"/>
      <c r="K14" s="1"/>
      <c r="L14" s="1">
        <f>INDEX(Calculator_NC2MCI!$B$2:$B$33, MATCH(LEFT(A14,FIND("_",A14)-1), Calculator_NC2MCI!$A$2:$A$33, 0))</f>
        <v>4</v>
      </c>
      <c r="M14" s="1">
        <f t="shared" si="0"/>
        <v>0</v>
      </c>
      <c r="N14" s="1">
        <f t="shared" si="1"/>
        <v>0</v>
      </c>
      <c r="O14">
        <f t="shared" si="2"/>
        <v>0</v>
      </c>
    </row>
    <row r="15" spans="1:16" x14ac:dyDescent="0.2">
      <c r="A15" t="s">
        <v>21</v>
      </c>
      <c r="B15">
        <v>3</v>
      </c>
      <c r="C15">
        <v>2.3591859442583501E-2</v>
      </c>
      <c r="D15" s="1"/>
      <c r="E15" s="1"/>
      <c r="F15" s="1"/>
      <c r="G15" s="1"/>
      <c r="H15" s="1"/>
      <c r="I15" s="1"/>
      <c r="J15" s="1"/>
      <c r="K15" s="1"/>
      <c r="L15" s="1">
        <f>INDEX(Calculator_NC2MCI!$B$2:$B$33, MATCH(LEFT(A15,FIND("_",A15)-1), Calculator_NC2MCI!$A$2:$A$33, 0))</f>
        <v>4</v>
      </c>
      <c r="M15" s="1">
        <f t="shared" si="0"/>
        <v>0</v>
      </c>
      <c r="N15" s="1">
        <f t="shared" si="1"/>
        <v>0</v>
      </c>
      <c r="O15">
        <f t="shared" si="2"/>
        <v>0</v>
      </c>
    </row>
    <row r="16" spans="1:16" x14ac:dyDescent="0.2">
      <c r="A16" t="s">
        <v>22</v>
      </c>
      <c r="B16">
        <v>4</v>
      </c>
      <c r="C16">
        <v>-1.45919291969528E-2</v>
      </c>
      <c r="D16" s="1"/>
      <c r="E16" s="1"/>
      <c r="F16" s="1"/>
      <c r="G16" s="1"/>
      <c r="H16" s="1"/>
      <c r="I16" s="1"/>
      <c r="J16" s="1"/>
      <c r="K16" s="1"/>
      <c r="L16" s="1">
        <f>INDEX(Calculator_NC2MCI!$B$2:$B$33, MATCH(LEFT(A16,FIND("_",A16)-1), Calculator_NC2MCI!$A$2:$A$33, 0))</f>
        <v>4</v>
      </c>
      <c r="M16" s="1">
        <f t="shared" si="0"/>
        <v>1</v>
      </c>
      <c r="N16" s="1">
        <f t="shared" si="1"/>
        <v>1</v>
      </c>
      <c r="O16">
        <f t="shared" si="2"/>
        <v>-1.45919291969528E-2</v>
      </c>
    </row>
    <row r="17" spans="1:15" x14ac:dyDescent="0.2">
      <c r="A17" t="s">
        <v>23</v>
      </c>
      <c r="B17">
        <v>5</v>
      </c>
      <c r="C17">
        <v>-3.21251973924256E-2</v>
      </c>
      <c r="D17" s="1"/>
      <c r="E17" s="1"/>
      <c r="F17" s="1"/>
      <c r="G17" s="1"/>
      <c r="H17" s="1"/>
      <c r="I17" s="1"/>
      <c r="J17" s="1"/>
      <c r="K17" s="1"/>
      <c r="L17" s="1">
        <f>INDEX(Calculator_NC2MCI!$B$2:$B$33, MATCH(LEFT(A17,FIND("_",A17)-1), Calculator_NC2MCI!$A$2:$A$33, 0))</f>
        <v>4</v>
      </c>
      <c r="M17" s="1">
        <f t="shared" si="0"/>
        <v>0</v>
      </c>
      <c r="N17" s="1">
        <f t="shared" si="1"/>
        <v>0</v>
      </c>
      <c r="O17">
        <f t="shared" si="2"/>
        <v>0</v>
      </c>
    </row>
    <row r="18" spans="1:15" x14ac:dyDescent="0.2">
      <c r="A18" t="s">
        <v>24</v>
      </c>
      <c r="B18">
        <v>6</v>
      </c>
      <c r="C18">
        <v>-1.92145468980514E-3</v>
      </c>
      <c r="D18" s="1"/>
      <c r="E18" s="1"/>
      <c r="F18" s="1"/>
      <c r="G18" s="1"/>
      <c r="H18" s="1"/>
      <c r="I18" s="1"/>
      <c r="J18" s="1"/>
      <c r="K18" s="1"/>
      <c r="L18" s="1">
        <f>INDEX(Calculator_NC2MCI!$B$2:$B$33, MATCH(LEFT(A18,FIND("_",A18)-1), Calculator_NC2MCI!$A$2:$A$33, 0))</f>
        <v>4</v>
      </c>
      <c r="M18" s="1">
        <f t="shared" si="0"/>
        <v>0</v>
      </c>
      <c r="N18" s="1">
        <f t="shared" si="1"/>
        <v>0</v>
      </c>
      <c r="O18">
        <f t="shared" si="2"/>
        <v>0</v>
      </c>
    </row>
    <row r="19" spans="1:15" x14ac:dyDescent="0.2">
      <c r="A19" t="s">
        <v>25</v>
      </c>
      <c r="B19">
        <v>8</v>
      </c>
      <c r="C19" s="16">
        <v>-6.8219059008758294E-5</v>
      </c>
      <c r="D19" s="1"/>
      <c r="E19" s="1"/>
      <c r="F19" s="1"/>
      <c r="G19" s="1"/>
      <c r="H19" s="1"/>
      <c r="I19" s="1"/>
      <c r="J19" s="1"/>
      <c r="K19" s="1"/>
      <c r="L19" s="1">
        <f>INDEX(Calculator_NC2MCI!$B$2:$B$33, MATCH(LEFT(A19,FIND("_",A19)-1), Calculator_NC2MCI!$A$2:$A$33, 0))</f>
        <v>4</v>
      </c>
      <c r="M19" s="1">
        <f t="shared" si="0"/>
        <v>0</v>
      </c>
      <c r="N19" s="1">
        <f t="shared" si="1"/>
        <v>0</v>
      </c>
      <c r="O19">
        <f t="shared" si="2"/>
        <v>0</v>
      </c>
    </row>
    <row r="20" spans="1:15" x14ac:dyDescent="0.2">
      <c r="A20" t="s">
        <v>26</v>
      </c>
      <c r="B20" t="s">
        <v>94</v>
      </c>
      <c r="C20">
        <v>-4.9045109475773702E-2</v>
      </c>
      <c r="D20" s="1"/>
      <c r="E20" s="1"/>
      <c r="F20" s="1"/>
      <c r="G20" s="1"/>
      <c r="H20" s="1"/>
      <c r="I20" s="1"/>
      <c r="J20" s="1"/>
      <c r="K20" s="1"/>
      <c r="L20" s="1">
        <f>INDEX(Calculator_NC2MCI!$B$2:$B$33, MATCH(LEFT(A20,FIND("_",A20)-1), Calculator_NC2MCI!$A$2:$A$33, 0))</f>
        <v>4</v>
      </c>
      <c r="M20" s="1">
        <f t="shared" si="0"/>
        <v>0</v>
      </c>
      <c r="N20" s="1">
        <f t="shared" si="1"/>
        <v>0</v>
      </c>
      <c r="O20">
        <f t="shared" si="2"/>
        <v>0</v>
      </c>
    </row>
    <row r="21" spans="1:15" x14ac:dyDescent="0.2">
      <c r="A21" t="s">
        <v>27</v>
      </c>
      <c r="B21" t="s">
        <v>121</v>
      </c>
      <c r="C21">
        <v>2.6175685134719899E-2</v>
      </c>
      <c r="D21" s="1"/>
      <c r="E21" s="1"/>
      <c r="F21" s="1"/>
      <c r="G21" s="1"/>
      <c r="H21" s="1"/>
      <c r="I21" s="1"/>
      <c r="J21" s="1"/>
      <c r="K21" s="1"/>
      <c r="L21" s="1">
        <f>INDEX(Calculator_NC2MCI!$B$2:$B$33, MATCH(LEFT(A21,FIND("_",A21)-1), Calculator_NC2MCI!$A$2:$A$33, 0))</f>
        <v>4</v>
      </c>
      <c r="M21" s="1">
        <f t="shared" si="0"/>
        <v>0</v>
      </c>
      <c r="N21" s="1">
        <f>IF(SUM(N12:N20)=0,1,0)</f>
        <v>0</v>
      </c>
      <c r="O21">
        <f t="shared" si="2"/>
        <v>0</v>
      </c>
    </row>
    <row r="22" spans="1:15" x14ac:dyDescent="0.2">
      <c r="A22" t="s">
        <v>3</v>
      </c>
      <c r="B22" t="s">
        <v>102</v>
      </c>
      <c r="C22">
        <v>-0.62081428984637399</v>
      </c>
      <c r="D22" t="str">
        <f t="shared" ref="D22:J22" si="3">LEFT(RIGHT($B22,LEN($B22) -  FIND(D$1, $B22)-LEN(D$1)-1), FIND(",", RIGHT($B22,LEN($B22) -  FIND(D$1, $B22)-LEN(D$1)-1))-1)</f>
        <v xml:space="preserve"> 24</v>
      </c>
      <c r="E22" t="str">
        <f t="shared" si="3"/>
        <v xml:space="preserve"> 10</v>
      </c>
      <c r="F22" t="str">
        <f t="shared" si="3"/>
        <v xml:space="preserve"> 1.4</v>
      </c>
      <c r="G22" t="str">
        <f t="shared" si="3"/>
        <v xml:space="preserve"> 16.0</v>
      </c>
      <c r="H22" t="str">
        <f t="shared" si="3"/>
        <v xml:space="preserve"> 30.0</v>
      </c>
      <c r="I22" t="str">
        <f t="shared" si="3"/>
        <v xml:space="preserve"> 0.0</v>
      </c>
      <c r="J22" t="str">
        <f t="shared" si="3"/>
        <v xml:space="preserve"> 9.0</v>
      </c>
      <c r="K22" s="1"/>
      <c r="L22" s="20">
        <v>13</v>
      </c>
      <c r="M22" s="20">
        <v>0.222222222</v>
      </c>
      <c r="N22" s="20">
        <v>0.222222222</v>
      </c>
      <c r="O22" s="21">
        <v>0.31848531000000002</v>
      </c>
    </row>
    <row r="23" spans="1:15" x14ac:dyDescent="0.2">
      <c r="A23" t="s">
        <v>28</v>
      </c>
      <c r="B23">
        <v>0</v>
      </c>
      <c r="C23">
        <v>2.1053133484122501E-2</v>
      </c>
      <c r="D23" s="1"/>
      <c r="E23" s="1"/>
      <c r="F23" s="1"/>
      <c r="G23" s="1"/>
      <c r="H23" s="1"/>
      <c r="I23" s="1"/>
      <c r="J23" s="1"/>
      <c r="K23" s="1"/>
      <c r="L23" s="1">
        <f>INDEX(Calculator_NC2MCI!$B$2:$B$33, MATCH(LEFT(A23,FIND("_",A23)-1), Calculator_NC2MCI!$A$2:$A$33, 0))</f>
        <v>2</v>
      </c>
      <c r="M23" s="1">
        <f t="shared" si="0"/>
        <v>0</v>
      </c>
      <c r="N23" s="1">
        <f t="shared" si="1"/>
        <v>0</v>
      </c>
      <c r="O23">
        <f t="shared" si="2"/>
        <v>0</v>
      </c>
    </row>
    <row r="24" spans="1:15" x14ac:dyDescent="0.2">
      <c r="A24" t="s">
        <v>29</v>
      </c>
      <c r="B24">
        <v>1</v>
      </c>
      <c r="C24">
        <v>-3.4792572067197901E-3</v>
      </c>
      <c r="D24" s="1"/>
      <c r="E24" s="1"/>
      <c r="F24" s="1"/>
      <c r="G24" s="1"/>
      <c r="H24" s="1"/>
      <c r="I24" s="1"/>
      <c r="J24" s="1"/>
      <c r="K24" s="1"/>
      <c r="L24" s="1">
        <f>INDEX(Calculator_NC2MCI!$B$2:$B$33, MATCH(LEFT(A24,FIND("_",A24)-1), Calculator_NC2MCI!$A$2:$A$33, 0))</f>
        <v>2</v>
      </c>
      <c r="M24" s="1">
        <f t="shared" si="0"/>
        <v>0</v>
      </c>
      <c r="N24" s="1">
        <f t="shared" si="1"/>
        <v>0</v>
      </c>
      <c r="O24">
        <f t="shared" si="2"/>
        <v>0</v>
      </c>
    </row>
    <row r="25" spans="1:15" x14ac:dyDescent="0.2">
      <c r="A25" t="s">
        <v>30</v>
      </c>
      <c r="B25">
        <v>2</v>
      </c>
      <c r="C25">
        <v>-2.2325780180434501E-2</v>
      </c>
      <c r="D25" s="1"/>
      <c r="E25" s="1"/>
      <c r="F25" s="1"/>
      <c r="G25" s="1"/>
      <c r="H25" s="1"/>
      <c r="I25" s="1"/>
      <c r="J25" s="1"/>
      <c r="K25" s="1"/>
      <c r="L25" s="1">
        <f>INDEX(Calculator_NC2MCI!$B$2:$B$33, MATCH(LEFT(A25,FIND("_",A25)-1), Calculator_NC2MCI!$A$2:$A$33, 0))</f>
        <v>2</v>
      </c>
      <c r="M25" s="1">
        <f t="shared" si="0"/>
        <v>1</v>
      </c>
      <c r="N25" s="1">
        <f t="shared" si="1"/>
        <v>1</v>
      </c>
      <c r="O25">
        <f t="shared" si="2"/>
        <v>-2.2325780180434501E-2</v>
      </c>
    </row>
    <row r="26" spans="1:15" x14ac:dyDescent="0.2">
      <c r="A26" t="s">
        <v>31</v>
      </c>
      <c r="B26" t="s">
        <v>121</v>
      </c>
      <c r="C26">
        <v>-1.24773188740873E-2</v>
      </c>
      <c r="D26" s="1"/>
      <c r="E26" s="1"/>
      <c r="F26" s="1"/>
      <c r="G26" s="1"/>
      <c r="H26" s="1"/>
      <c r="I26" s="1"/>
      <c r="J26" s="1"/>
      <c r="K26" s="1"/>
      <c r="L26" s="1">
        <f>INDEX(Calculator_NC2MCI!$B$2:$B$33, MATCH(LEFT(A26,FIND("_",A26)-1), Calculator_NC2MCI!$A$2:$A$33, 0))</f>
        <v>2</v>
      </c>
      <c r="M26" s="1">
        <f t="shared" si="0"/>
        <v>0</v>
      </c>
      <c r="N26" s="1">
        <f>IF(SUM(N23:N25)=0,1,0)</f>
        <v>0</v>
      </c>
      <c r="O26">
        <f t="shared" si="2"/>
        <v>0</v>
      </c>
    </row>
    <row r="27" spans="1:15" x14ac:dyDescent="0.2">
      <c r="A27" t="s">
        <v>32</v>
      </c>
      <c r="B27">
        <v>0</v>
      </c>
      <c r="C27">
        <v>1.53925315940334E-2</v>
      </c>
      <c r="D27" s="1"/>
      <c r="E27" s="1"/>
      <c r="F27" s="1"/>
      <c r="G27" s="1"/>
      <c r="H27" s="1"/>
      <c r="I27" s="1"/>
      <c r="J27" s="1"/>
      <c r="K27" s="1"/>
      <c r="L27" s="1">
        <f>INDEX(Calculator_NC2MCI!$B$2:$B$33, MATCH(LEFT(A27,FIND("_",A27)-1), Calculator_NC2MCI!$A$2:$A$33, 0))</f>
        <v>0</v>
      </c>
      <c r="M27" s="1">
        <f t="shared" si="0"/>
        <v>1</v>
      </c>
      <c r="N27" s="1">
        <f t="shared" si="1"/>
        <v>1</v>
      </c>
      <c r="O27">
        <f t="shared" si="2"/>
        <v>1.53925315940334E-2</v>
      </c>
    </row>
    <row r="28" spans="1:15" x14ac:dyDescent="0.2">
      <c r="A28" t="s">
        <v>33</v>
      </c>
      <c r="B28">
        <v>1</v>
      </c>
      <c r="C28">
        <v>-1.1105521972436101E-2</v>
      </c>
      <c r="D28" s="1"/>
      <c r="E28" s="1"/>
      <c r="F28" s="1"/>
      <c r="G28" s="1"/>
      <c r="H28" s="1"/>
      <c r="I28" s="1"/>
      <c r="J28" s="1"/>
      <c r="K28" s="1"/>
      <c r="L28" s="1">
        <f>INDEX(Calculator_NC2MCI!$B$2:$B$33, MATCH(LEFT(A28,FIND("_",A28)-1), Calculator_NC2MCI!$A$2:$A$33, 0))</f>
        <v>0</v>
      </c>
      <c r="M28" s="1">
        <f t="shared" si="0"/>
        <v>0</v>
      </c>
      <c r="N28" s="1">
        <f t="shared" si="1"/>
        <v>0</v>
      </c>
      <c r="O28">
        <f t="shared" si="2"/>
        <v>0</v>
      </c>
    </row>
    <row r="29" spans="1:15" x14ac:dyDescent="0.2">
      <c r="A29" t="s">
        <v>34</v>
      </c>
      <c r="B29">
        <v>2</v>
      </c>
      <c r="C29">
        <v>-0.31091546953232702</v>
      </c>
      <c r="D29" s="1"/>
      <c r="E29" s="1"/>
      <c r="F29" s="1"/>
      <c r="G29" s="1"/>
      <c r="H29" s="1"/>
      <c r="I29" s="1"/>
      <c r="J29" s="1"/>
      <c r="K29" s="1"/>
      <c r="L29" s="1">
        <f>INDEX(Calculator_NC2MCI!$B$2:$B$33, MATCH(LEFT(A29,FIND("_",A29)-1), Calculator_NC2MCI!$A$2:$A$33, 0))</f>
        <v>0</v>
      </c>
      <c r="M29" s="1">
        <f t="shared" si="0"/>
        <v>0</v>
      </c>
      <c r="N29" s="1">
        <f t="shared" si="1"/>
        <v>0</v>
      </c>
      <c r="O29">
        <f t="shared" si="2"/>
        <v>0</v>
      </c>
    </row>
    <row r="30" spans="1:15" x14ac:dyDescent="0.2">
      <c r="A30" t="s">
        <v>35</v>
      </c>
      <c r="B30">
        <v>3</v>
      </c>
      <c r="C30">
        <v>0.55803642474137705</v>
      </c>
      <c r="L30" s="1">
        <f>INDEX(Calculator_NC2MCI!$B$2:$B$33, MATCH(LEFT(A30,FIND("_",A30)-1), Calculator_NC2MCI!$A$2:$A$33, 0))</f>
        <v>0</v>
      </c>
      <c r="M30" s="1">
        <f t="shared" si="0"/>
        <v>0</v>
      </c>
      <c r="N30" s="1">
        <f t="shared" si="1"/>
        <v>0</v>
      </c>
      <c r="O30">
        <f t="shared" si="2"/>
        <v>0</v>
      </c>
    </row>
    <row r="31" spans="1:15" x14ac:dyDescent="0.2">
      <c r="A31" t="s">
        <v>36</v>
      </c>
      <c r="B31">
        <v>4</v>
      </c>
      <c r="C31">
        <v>8.4325221192567707E-3</v>
      </c>
      <c r="L31" s="1">
        <f>INDEX(Calculator_NC2MCI!$B$2:$B$33, MATCH(LEFT(A31,FIND("_",A31)-1), Calculator_NC2MCI!$A$2:$A$33, 0))</f>
        <v>0</v>
      </c>
      <c r="M31" s="1">
        <f t="shared" si="0"/>
        <v>0</v>
      </c>
      <c r="N31" s="1">
        <f t="shared" si="1"/>
        <v>0</v>
      </c>
      <c r="O31">
        <f t="shared" si="2"/>
        <v>0</v>
      </c>
    </row>
    <row r="32" spans="1:15" x14ac:dyDescent="0.2">
      <c r="A32" t="s">
        <v>37</v>
      </c>
      <c r="B32" t="s">
        <v>121</v>
      </c>
      <c r="C32">
        <v>9.13425075738988E-3</v>
      </c>
      <c r="L32" s="1">
        <f>INDEX(Calculator_NC2MCI!$B$2:$B$33, MATCH(LEFT(A32,FIND("_",A32)-1), Calculator_NC2MCI!$A$2:$A$33, 0))</f>
        <v>0</v>
      </c>
      <c r="M32" s="1">
        <f t="shared" si="0"/>
        <v>0</v>
      </c>
      <c r="N32" s="1">
        <f>IF(SUM(N27:N31)=0,1,0)</f>
        <v>0</v>
      </c>
      <c r="O32">
        <f t="shared" si="2"/>
        <v>0</v>
      </c>
    </row>
    <row r="33" spans="1:15" x14ac:dyDescent="0.2">
      <c r="A33" t="s">
        <v>38</v>
      </c>
      <c r="B33">
        <v>0</v>
      </c>
      <c r="C33">
        <v>3.08265951003826E-2</v>
      </c>
      <c r="L33" s="1">
        <f>INDEX(Calculator_NC2MCI!$B$2:$B$33, MATCH(LEFT(A33,FIND("_",A33)-1), Calculator_NC2MCI!$A$2:$A$33, 0))</f>
        <v>1</v>
      </c>
      <c r="M33" s="1">
        <f t="shared" si="0"/>
        <v>0</v>
      </c>
      <c r="N33" s="1">
        <f t="shared" si="1"/>
        <v>0</v>
      </c>
      <c r="O33">
        <f t="shared" si="2"/>
        <v>0</v>
      </c>
    </row>
    <row r="34" spans="1:15" x14ac:dyDescent="0.2">
      <c r="A34" t="s">
        <v>39</v>
      </c>
      <c r="B34">
        <v>1</v>
      </c>
      <c r="C34">
        <v>-5.10351115060127E-3</v>
      </c>
      <c r="L34" s="1">
        <f>INDEX(Calculator_NC2MCI!$B$2:$B$33, MATCH(LEFT(A34,FIND("_",A34)-1), Calculator_NC2MCI!$A$2:$A$33, 0))</f>
        <v>1</v>
      </c>
      <c r="M34" s="1">
        <f t="shared" si="0"/>
        <v>1</v>
      </c>
      <c r="N34" s="1">
        <f t="shared" si="1"/>
        <v>1</v>
      </c>
      <c r="O34">
        <f t="shared" si="2"/>
        <v>-5.10351115060127E-3</v>
      </c>
    </row>
    <row r="35" spans="1:15" x14ac:dyDescent="0.2">
      <c r="A35" t="s">
        <v>40</v>
      </c>
      <c r="B35">
        <v>8</v>
      </c>
      <c r="C35">
        <v>-1.0458350356945799E-2</v>
      </c>
      <c r="L35" s="1">
        <f>INDEX(Calculator_NC2MCI!$B$2:$B$33, MATCH(LEFT(A35,FIND("_",A35)-1), Calculator_NC2MCI!$A$2:$A$33, 0))</f>
        <v>1</v>
      </c>
      <c r="M35" s="1">
        <f t="shared" si="0"/>
        <v>0</v>
      </c>
      <c r="N35" s="1">
        <f t="shared" si="1"/>
        <v>0</v>
      </c>
      <c r="O35">
        <f t="shared" si="2"/>
        <v>0</v>
      </c>
    </row>
    <row r="36" spans="1:15" x14ac:dyDescent="0.2">
      <c r="A36" t="s">
        <v>41</v>
      </c>
      <c r="B36" t="s">
        <v>121</v>
      </c>
      <c r="C36">
        <v>-1.4378354084793999E-2</v>
      </c>
      <c r="L36" s="1">
        <f>INDEX(Calculator_NC2MCI!$B$2:$B$33, MATCH(LEFT(A36,FIND("_",A36)-1), Calculator_NC2MCI!$A$2:$A$33, 0))</f>
        <v>1</v>
      </c>
      <c r="M36" s="1">
        <f t="shared" si="0"/>
        <v>0</v>
      </c>
      <c r="N36" s="1">
        <f>IF(SUM(N33:N35)=0,1,0)</f>
        <v>0</v>
      </c>
      <c r="O36">
        <f t="shared" si="2"/>
        <v>0</v>
      </c>
    </row>
    <row r="37" spans="1:15" x14ac:dyDescent="0.2">
      <c r="A37" t="s">
        <v>1</v>
      </c>
      <c r="B37" t="s">
        <v>103</v>
      </c>
      <c r="C37">
        <v>-0.60534525706109898</v>
      </c>
      <c r="D37" t="str">
        <f t="shared" ref="D37:J39" si="4">LEFT(RIGHT($B37,LEN($B37) -  FIND(D$1, $B37)-LEN(D$1)-1), FIND(",", RIGHT($B37,LEN($B37) -  FIND(D$1, $B37)-LEN(D$1)-1))-1)</f>
        <v xml:space="preserve"> 22</v>
      </c>
      <c r="E37" t="str">
        <f t="shared" si="4"/>
        <v xml:space="preserve"> 10</v>
      </c>
      <c r="F37" t="str">
        <f t="shared" si="4"/>
        <v xml:space="preserve"> 3.6</v>
      </c>
      <c r="G37" t="str">
        <f t="shared" si="4"/>
        <v xml:space="preserve"> 0.0</v>
      </c>
      <c r="H37" t="str">
        <f t="shared" si="4"/>
        <v xml:space="preserve"> 36.0</v>
      </c>
      <c r="I37" t="str">
        <f t="shared" si="4"/>
        <v xml:space="preserve"> 0.0</v>
      </c>
      <c r="J37" t="str">
        <f t="shared" si="4"/>
        <v xml:space="preserve"> 9.0</v>
      </c>
      <c r="L37" s="1">
        <f>IF(INDEX(Calculator_NC2MCI!$B$2:$B$33, MATCH(A37, Calculator_NC2MCI!$A$2:$A$33, 0)) = "", D37, INDEX(Calculator_NC2MCI!$B$2:$B$33, MATCH(A37, Calculator_NC2MCI!$A$2:$A$33, 0)) )</f>
        <v>13</v>
      </c>
      <c r="M37" s="1">
        <f t="shared" ref="M37:M39" si="5">(MAX(MIN(INT((L37-G37)/F37), E37-1),0) - I37)/J37</f>
        <v>0.33333333333333331</v>
      </c>
      <c r="N37" s="1">
        <f t="shared" si="1"/>
        <v>0.33333333333333331</v>
      </c>
      <c r="O37">
        <f t="shared" ref="O37:O39" si="6">N37*C37</f>
        <v>-0.20178175235369966</v>
      </c>
    </row>
    <row r="38" spans="1:15" x14ac:dyDescent="0.2">
      <c r="A38" t="s">
        <v>6</v>
      </c>
      <c r="B38" t="s">
        <v>104</v>
      </c>
      <c r="C38">
        <v>-0.54714511054881199</v>
      </c>
      <c r="D38" t="str">
        <f t="shared" si="4"/>
        <v xml:space="preserve"> 16</v>
      </c>
      <c r="E38" t="str">
        <f t="shared" si="4"/>
        <v xml:space="preserve"> 10</v>
      </c>
      <c r="F38" t="str">
        <f t="shared" si="4"/>
        <v xml:space="preserve"> 2.5</v>
      </c>
      <c r="G38" t="str">
        <f t="shared" si="4"/>
        <v xml:space="preserve"> 1.0</v>
      </c>
      <c r="H38" t="str">
        <f t="shared" si="4"/>
        <v xml:space="preserve"> 26.0</v>
      </c>
      <c r="I38" t="str">
        <f t="shared" si="4"/>
        <v xml:space="preserve"> 0.0</v>
      </c>
      <c r="J38" t="str">
        <f t="shared" si="4"/>
        <v xml:space="preserve"> 9.0</v>
      </c>
      <c r="L38" s="1">
        <f>IF(INDEX(Calculator_NC2MCI!$B$2:$B$33, MATCH(A38, Calculator_NC2MCI!$A$2:$A$33, 0)) = "", D38, INDEX(Calculator_NC2MCI!$B$2:$B$33, MATCH(A38, Calculator_NC2MCI!$A$2:$A$33, 0)) )</f>
        <v>4</v>
      </c>
      <c r="M38" s="1">
        <f t="shared" si="5"/>
        <v>0.1111111111111111</v>
      </c>
      <c r="N38" s="1">
        <f t="shared" si="1"/>
        <v>0.1111111111111111</v>
      </c>
      <c r="O38">
        <f t="shared" si="6"/>
        <v>-6.0793901172090214E-2</v>
      </c>
    </row>
    <row r="39" spans="1:15" x14ac:dyDescent="0.2">
      <c r="A39" t="s">
        <v>4</v>
      </c>
      <c r="B39" t="s">
        <v>105</v>
      </c>
      <c r="C39">
        <v>-0.60300560784740298</v>
      </c>
      <c r="D39" t="str">
        <f t="shared" si="4"/>
        <v xml:space="preserve"> 21</v>
      </c>
      <c r="E39" t="str">
        <f t="shared" si="4"/>
        <v xml:space="preserve"> 10</v>
      </c>
      <c r="F39" t="str">
        <f t="shared" si="4"/>
        <v xml:space="preserve"> 4.5</v>
      </c>
      <c r="G39" t="str">
        <f t="shared" si="4"/>
        <v xml:space="preserve"> 4.0</v>
      </c>
      <c r="H39" t="str">
        <f t="shared" si="4"/>
        <v xml:space="preserve"> 49.0</v>
      </c>
      <c r="I39" t="str">
        <f t="shared" si="4"/>
        <v xml:space="preserve"> 0.0</v>
      </c>
      <c r="J39" t="str">
        <f t="shared" si="4"/>
        <v xml:space="preserve"> 9.0</v>
      </c>
      <c r="L39" s="1">
        <f>IF(INDEX(Calculator_NC2MCI!$B$2:$B$33, MATCH(A39, Calculator_NC2MCI!$A$2:$A$33, 0)) = "", D39, INDEX(Calculator_NC2MCI!$B$2:$B$33, MATCH(A39, Calculator_NC2MCI!$A$2:$A$33, 0)) )</f>
        <v>8</v>
      </c>
      <c r="M39" s="1">
        <f t="shared" si="5"/>
        <v>0</v>
      </c>
      <c r="N39" s="1">
        <f t="shared" si="1"/>
        <v>0</v>
      </c>
      <c r="O39">
        <f t="shared" si="6"/>
        <v>0</v>
      </c>
    </row>
    <row r="40" spans="1:15" x14ac:dyDescent="0.2">
      <c r="A40" t="s">
        <v>42</v>
      </c>
      <c r="B40">
        <v>0</v>
      </c>
      <c r="C40">
        <v>3.8313910323611297E-2</v>
      </c>
      <c r="L40" s="1">
        <f>INDEX(Calculator_NC2MCI!$B$2:$B$33, MATCH(LEFT(A40,FIND("_",A40)-1), Calculator_NC2MCI!$A$2:$A$33, 0))</f>
        <v>0</v>
      </c>
      <c r="M40" s="1">
        <f t="shared" si="0"/>
        <v>1</v>
      </c>
      <c r="N40" s="1">
        <f t="shared" si="1"/>
        <v>1</v>
      </c>
      <c r="O40">
        <f t="shared" si="2"/>
        <v>3.8313910323611297E-2</v>
      </c>
    </row>
    <row r="41" spans="1:15" x14ac:dyDescent="0.2">
      <c r="A41" t="s">
        <v>43</v>
      </c>
      <c r="B41">
        <v>1</v>
      </c>
      <c r="C41">
        <v>1.0944073083090601E-2</v>
      </c>
      <c r="L41" s="1">
        <f>INDEX(Calculator_NC2MCI!$B$2:$B$33, MATCH(LEFT(A41,FIND("_",A41)-1), Calculator_NC2MCI!$A$2:$A$33, 0))</f>
        <v>0</v>
      </c>
      <c r="M41" s="1">
        <f t="shared" si="0"/>
        <v>0</v>
      </c>
      <c r="N41" s="1">
        <f t="shared" si="1"/>
        <v>0</v>
      </c>
      <c r="O41">
        <f t="shared" si="2"/>
        <v>0</v>
      </c>
    </row>
    <row r="42" spans="1:15" x14ac:dyDescent="0.2">
      <c r="A42" t="s">
        <v>44</v>
      </c>
      <c r="B42">
        <v>4</v>
      </c>
      <c r="C42">
        <v>-3.4222166391480102E-3</v>
      </c>
      <c r="L42" s="1">
        <f>INDEX(Calculator_NC2MCI!$B$2:$B$33, MATCH(LEFT(A42,FIND("_",A42)-1), Calculator_NC2MCI!$A$2:$A$33, 0))</f>
        <v>0</v>
      </c>
      <c r="M42" s="1">
        <f t="shared" si="0"/>
        <v>0</v>
      </c>
      <c r="N42" s="1">
        <f t="shared" si="1"/>
        <v>0</v>
      </c>
      <c r="O42">
        <f t="shared" si="2"/>
        <v>0</v>
      </c>
    </row>
    <row r="43" spans="1:15" x14ac:dyDescent="0.2">
      <c r="A43" t="s">
        <v>45</v>
      </c>
      <c r="B43" t="s">
        <v>94</v>
      </c>
      <c r="C43">
        <v>6.5735172738047701E-2</v>
      </c>
      <c r="L43" s="1">
        <f>INDEX(Calculator_NC2MCI!$B$2:$B$33, MATCH(LEFT(A43,FIND("_",A43)-1), Calculator_NC2MCI!$A$2:$A$33, 0))</f>
        <v>0</v>
      </c>
      <c r="M43" s="1">
        <f t="shared" si="0"/>
        <v>0</v>
      </c>
      <c r="N43" s="1">
        <f t="shared" si="1"/>
        <v>0</v>
      </c>
      <c r="O43">
        <f t="shared" si="2"/>
        <v>0</v>
      </c>
    </row>
    <row r="44" spans="1:15" x14ac:dyDescent="0.2">
      <c r="A44" t="s">
        <v>46</v>
      </c>
      <c r="B44" t="s">
        <v>121</v>
      </c>
      <c r="C44">
        <v>4.3080961688243498E-2</v>
      </c>
      <c r="L44" s="1">
        <f>INDEX(Calculator_NC2MCI!$B$2:$B$33, MATCH(LEFT(A44,FIND("_",A44)-1), Calculator_NC2MCI!$A$2:$A$33, 0))</f>
        <v>0</v>
      </c>
      <c r="M44" s="1">
        <f t="shared" si="0"/>
        <v>0</v>
      </c>
      <c r="N44" s="1">
        <f>IF(SUM(N39:N43)=0,1,0)</f>
        <v>0</v>
      </c>
      <c r="O44">
        <f t="shared" si="2"/>
        <v>0</v>
      </c>
    </row>
    <row r="45" spans="1:15" x14ac:dyDescent="0.2">
      <c r="A45" t="s">
        <v>5</v>
      </c>
      <c r="B45" t="s">
        <v>106</v>
      </c>
      <c r="C45">
        <v>1.80611583156844</v>
      </c>
      <c r="D45" t="str">
        <f t="shared" ref="D45:J45" si="7">LEFT(RIGHT($B45,LEN($B45) -  FIND(D$1, $B45)-LEN(D$1)-1), FIND(",", RIGHT($B45,LEN($B45) -  FIND(D$1, $B45)-LEN(D$1)-1))-1)</f>
        <v xml:space="preserve"> 67</v>
      </c>
      <c r="E45" t="str">
        <f t="shared" si="7"/>
        <v xml:space="preserve"> 10</v>
      </c>
      <c r="F45" t="str">
        <f t="shared" si="7"/>
        <v xml:space="preserve"> 13.7</v>
      </c>
      <c r="G45" t="str">
        <f t="shared" si="7"/>
        <v xml:space="preserve"> 13.0</v>
      </c>
      <c r="H45" t="str">
        <f t="shared" si="7"/>
        <v xml:space="preserve"> 150.0</v>
      </c>
      <c r="I45" t="str">
        <f t="shared" si="7"/>
        <v xml:space="preserve"> 0.0</v>
      </c>
      <c r="J45" t="str">
        <f t="shared" si="7"/>
        <v xml:space="preserve"> 9.0</v>
      </c>
      <c r="L45" s="1">
        <f>IF(INDEX(Calculator_NC2MCI!$B$2:$B$33, MATCH(A45, Calculator_NC2MCI!$A$2:$A$33, 0)) = "", D45, INDEX(Calculator_NC2MCI!$B$2:$B$33, MATCH(A45, Calculator_NC2MCI!$A$2:$A$33, 0)) )</f>
        <v>58</v>
      </c>
      <c r="M45" s="1">
        <f t="shared" ref="M45" si="8">(MAX(MIN(INT((L45-G45)/F45), E45-1),0) - I45)/J45</f>
        <v>0.33333333333333331</v>
      </c>
      <c r="N45" s="1">
        <f t="shared" si="1"/>
        <v>0.33333333333333331</v>
      </c>
      <c r="O45">
        <f t="shared" si="2"/>
        <v>0.60203861052281327</v>
      </c>
    </row>
    <row r="46" spans="1:15" x14ac:dyDescent="0.2">
      <c r="A46" t="s">
        <v>47</v>
      </c>
      <c r="B46">
        <v>0</v>
      </c>
      <c r="C46">
        <v>-1.4882190259222701E-2</v>
      </c>
      <c r="L46" s="1">
        <f>INDEX(Calculator_NC2MCI!$B$2:$B$33, MATCH(LEFT(A46,FIND("_",A46)-1), Calculator_NC2MCI!$A$2:$A$33, 0))</f>
        <v>0.5</v>
      </c>
      <c r="M46" s="1">
        <f t="shared" si="0"/>
        <v>0</v>
      </c>
      <c r="N46" s="1">
        <f t="shared" si="1"/>
        <v>0</v>
      </c>
      <c r="O46">
        <f t="shared" si="2"/>
        <v>0</v>
      </c>
    </row>
    <row r="47" spans="1:15" x14ac:dyDescent="0.2">
      <c r="A47" t="s">
        <v>48</v>
      </c>
      <c r="B47">
        <v>0.5</v>
      </c>
      <c r="C47">
        <v>-4.2362648006733303E-4</v>
      </c>
      <c r="L47" s="1">
        <f>INDEX(Calculator_NC2MCI!$B$2:$B$33, MATCH(LEFT(A47,FIND("_",A47)-1), Calculator_NC2MCI!$A$2:$A$33, 0))</f>
        <v>0.5</v>
      </c>
      <c r="M47" s="1">
        <f t="shared" si="0"/>
        <v>1</v>
      </c>
      <c r="N47" s="1">
        <f t="shared" si="1"/>
        <v>1</v>
      </c>
      <c r="O47">
        <f t="shared" si="2"/>
        <v>-4.2362648006733303E-4</v>
      </c>
    </row>
    <row r="48" spans="1:15" x14ac:dyDescent="0.2">
      <c r="A48" t="s">
        <v>49</v>
      </c>
      <c r="B48">
        <v>1</v>
      </c>
      <c r="C48">
        <v>1.7308225259305701E-3</v>
      </c>
      <c r="L48" s="1">
        <f>INDEX(Calculator_NC2MCI!$B$2:$B$33, MATCH(LEFT(A48,FIND("_",A48)-1), Calculator_NC2MCI!$A$2:$A$33, 0))</f>
        <v>0.5</v>
      </c>
      <c r="M48" s="1">
        <f t="shared" si="0"/>
        <v>0</v>
      </c>
      <c r="N48" s="1">
        <f t="shared" si="1"/>
        <v>0</v>
      </c>
      <c r="O48">
        <f t="shared" si="2"/>
        <v>0</v>
      </c>
    </row>
    <row r="49" spans="1:18" x14ac:dyDescent="0.2">
      <c r="A49" t="s">
        <v>50</v>
      </c>
      <c r="B49">
        <v>2</v>
      </c>
      <c r="C49">
        <v>3.3079875714693799E-2</v>
      </c>
      <c r="L49" s="1">
        <f>INDEX(Calculator_NC2MCI!$B$2:$B$33, MATCH(LEFT(A49,FIND("_",A49)-1), Calculator_NC2MCI!$A$2:$A$33, 0))</f>
        <v>0.5</v>
      </c>
      <c r="M49" s="1">
        <f t="shared" si="0"/>
        <v>0</v>
      </c>
      <c r="N49" s="1">
        <f t="shared" si="1"/>
        <v>0</v>
      </c>
      <c r="O49">
        <f t="shared" si="2"/>
        <v>0</v>
      </c>
    </row>
    <row r="50" spans="1:18" x14ac:dyDescent="0.2">
      <c r="A50" t="s">
        <v>51</v>
      </c>
      <c r="B50">
        <v>3</v>
      </c>
      <c r="C50">
        <v>-2.2136789654183201E-2</v>
      </c>
      <c r="L50" s="1">
        <f>INDEX(Calculator_NC2MCI!$B$2:$B$33, MATCH(LEFT(A50,FIND("_",A50)-1), Calculator_NC2MCI!$A$2:$A$33, 0))</f>
        <v>0.5</v>
      </c>
      <c r="M50" s="1">
        <f t="shared" si="0"/>
        <v>0</v>
      </c>
      <c r="N50" s="1">
        <f t="shared" si="1"/>
        <v>0</v>
      </c>
      <c r="O50">
        <f t="shared" si="2"/>
        <v>0</v>
      </c>
    </row>
    <row r="51" spans="1:18" x14ac:dyDescent="0.2">
      <c r="A51" t="s">
        <v>52</v>
      </c>
      <c r="B51" t="s">
        <v>121</v>
      </c>
      <c r="C51">
        <v>-9.2196734953659699E-3</v>
      </c>
      <c r="L51" s="1">
        <f>INDEX(Calculator_NC2MCI!$B$2:$B$33, MATCH(LEFT(A51,FIND("_",A51)-1), Calculator_NC2MCI!$A$2:$A$33, 0))</f>
        <v>0.5</v>
      </c>
      <c r="M51" s="1">
        <f t="shared" si="0"/>
        <v>0</v>
      </c>
      <c r="N51" s="1">
        <f>IF(SUM(N46:N50)=0,1,0)</f>
        <v>0</v>
      </c>
      <c r="O51">
        <f t="shared" si="2"/>
        <v>0</v>
      </c>
    </row>
    <row r="52" spans="1:18" x14ac:dyDescent="0.2">
      <c r="A52" t="s">
        <v>53</v>
      </c>
      <c r="B52" t="s">
        <v>107</v>
      </c>
      <c r="C52">
        <v>1.4331839006796601</v>
      </c>
      <c r="D52" t="str">
        <f t="shared" ref="D52:J52" si="9">LEFT(RIGHT($B52,LEN($B52) -  FIND(D$1, $B52)-LEN(D$1)-1), FIND(",", RIGHT($B52,LEN($B52) -  FIND(D$1, $B52)-LEN(D$1)-1))-1)</f>
        <v xml:space="preserve"> 18</v>
      </c>
      <c r="E52" t="str">
        <f t="shared" si="9"/>
        <v xml:space="preserve"> 10</v>
      </c>
      <c r="F52" t="str">
        <f t="shared" si="9"/>
        <v xml:space="preserve"> 2.1</v>
      </c>
      <c r="G52" t="str">
        <f t="shared" si="9"/>
        <v xml:space="preserve"> 8.0</v>
      </c>
      <c r="H52" t="str">
        <f t="shared" si="9"/>
        <v xml:space="preserve"> 29.0</v>
      </c>
      <c r="I52" t="str">
        <f t="shared" si="9"/>
        <v xml:space="preserve"> 0.0</v>
      </c>
      <c r="J52" t="str">
        <f t="shared" si="9"/>
        <v xml:space="preserve"> 9.0</v>
      </c>
      <c r="L52" s="1">
        <f>IF(INDEX(Calculator_NC2MCI!$B$2:$B$33, MATCH(A52, Calculator_NC2MCI!$A$2:$A$33, 0)) = "", D52, INDEX(Calculator_NC2MCI!$B$2:$B$33, MATCH(A52, Calculator_NC2MCI!$A$2:$A$33, 0)) )</f>
        <v>20</v>
      </c>
      <c r="M52" s="1">
        <f t="shared" ref="M52" si="10">(MAX(MIN(INT((L52-G52)/F52), E52-1),0) - I52)/J52</f>
        <v>0.55555555555555558</v>
      </c>
      <c r="N52" s="1">
        <f t="shared" si="1"/>
        <v>0.55555555555555558</v>
      </c>
      <c r="O52">
        <f t="shared" si="2"/>
        <v>0.79621327815536669</v>
      </c>
    </row>
    <row r="53" spans="1:18" x14ac:dyDescent="0.2">
      <c r="A53" t="s">
        <v>54</v>
      </c>
      <c r="B53">
        <v>0</v>
      </c>
      <c r="C53">
        <v>4.8867082458885797E-2</v>
      </c>
      <c r="L53" s="1">
        <f>INDEX(Calculator_NC2MCI!$B$2:$B$33, MATCH(LEFT(A53,FIND("_",A53)-1), Calculator_NC2MCI!$A$2:$A$33, 0))</f>
        <v>0</v>
      </c>
      <c r="M53" s="1">
        <f t="shared" si="0"/>
        <v>1</v>
      </c>
      <c r="N53" s="1">
        <f t="shared" si="1"/>
        <v>1</v>
      </c>
      <c r="O53">
        <f t="shared" si="2"/>
        <v>4.8867082458885797E-2</v>
      </c>
    </row>
    <row r="54" spans="1:18" x14ac:dyDescent="0.2">
      <c r="A54" t="s">
        <v>55</v>
      </c>
      <c r="B54">
        <v>1</v>
      </c>
      <c r="C54">
        <v>1.30955143999793E-2</v>
      </c>
      <c r="L54" s="1">
        <f>INDEX(Calculator_NC2MCI!$B$2:$B$33, MATCH(LEFT(A54,FIND("_",A54)-1), Calculator_NC2MCI!$A$2:$A$33, 0))</f>
        <v>0</v>
      </c>
      <c r="M54" s="1">
        <f t="shared" si="0"/>
        <v>0</v>
      </c>
      <c r="N54" s="1">
        <f t="shared" si="1"/>
        <v>0</v>
      </c>
      <c r="O54">
        <f t="shared" si="2"/>
        <v>0</v>
      </c>
    </row>
    <row r="55" spans="1:18" x14ac:dyDescent="0.2">
      <c r="A55" t="s">
        <v>56</v>
      </c>
      <c r="B55">
        <v>2</v>
      </c>
      <c r="C55">
        <v>3.1716431153925598E-2</v>
      </c>
      <c r="L55" s="1">
        <f>INDEX(Calculator_NC2MCI!$B$2:$B$33, MATCH(LEFT(A55,FIND("_",A55)-1), Calculator_NC2MCI!$A$2:$A$33, 0))</f>
        <v>0</v>
      </c>
      <c r="M55" s="1">
        <f t="shared" si="0"/>
        <v>0</v>
      </c>
      <c r="N55" s="1">
        <f t="shared" si="1"/>
        <v>0</v>
      </c>
      <c r="O55">
        <f t="shared" si="2"/>
        <v>0</v>
      </c>
    </row>
    <row r="56" spans="1:18" x14ac:dyDescent="0.2">
      <c r="A56" t="s">
        <v>57</v>
      </c>
      <c r="B56">
        <v>3</v>
      </c>
      <c r="C56">
        <v>1.7944447111147802E-2</v>
      </c>
      <c r="L56" s="1">
        <f>INDEX(Calculator_NC2MCI!$B$2:$B$33, MATCH(LEFT(A56,FIND("_",A56)-1), Calculator_NC2MCI!$A$2:$A$33, 0))</f>
        <v>0</v>
      </c>
      <c r="M56" s="1">
        <f t="shared" si="0"/>
        <v>0</v>
      </c>
      <c r="N56" s="1">
        <f t="shared" si="1"/>
        <v>0</v>
      </c>
      <c r="O56">
        <f t="shared" si="2"/>
        <v>0</v>
      </c>
    </row>
    <row r="57" spans="1:18" x14ac:dyDescent="0.2">
      <c r="A57" t="s">
        <v>58</v>
      </c>
      <c r="B57">
        <v>4</v>
      </c>
      <c r="C57">
        <v>1.8903385932248801E-2</v>
      </c>
      <c r="L57" s="1">
        <f>INDEX(Calculator_NC2MCI!$B$2:$B$33, MATCH(LEFT(A57,FIND("_",A57)-1), Calculator_NC2MCI!$A$2:$A$33, 0))</f>
        <v>0</v>
      </c>
      <c r="M57" s="1">
        <f t="shared" si="0"/>
        <v>0</v>
      </c>
      <c r="N57" s="1">
        <f t="shared" si="1"/>
        <v>0</v>
      </c>
      <c r="O57">
        <f t="shared" si="2"/>
        <v>0</v>
      </c>
    </row>
    <row r="58" spans="1:18" x14ac:dyDescent="0.2">
      <c r="A58" t="s">
        <v>59</v>
      </c>
      <c r="B58" t="s">
        <v>94</v>
      </c>
      <c r="C58">
        <v>-1.34015945782232E-2</v>
      </c>
      <c r="L58" s="1">
        <f>INDEX(Calculator_NC2MCI!$B$2:$B$33, MATCH(LEFT(A58,FIND("_",A58)-1), Calculator_NC2MCI!$A$2:$A$33, 0))</f>
        <v>0</v>
      </c>
      <c r="M58" s="1">
        <f t="shared" si="0"/>
        <v>0</v>
      </c>
      <c r="N58" s="1">
        <f t="shared" si="1"/>
        <v>0</v>
      </c>
      <c r="O58">
        <f t="shared" si="2"/>
        <v>0</v>
      </c>
    </row>
    <row r="59" spans="1:18" x14ac:dyDescent="0.2">
      <c r="A59" t="s">
        <v>60</v>
      </c>
      <c r="B59" t="s">
        <v>121</v>
      </c>
      <c r="C59">
        <v>-1.1290692543540501E-2</v>
      </c>
      <c r="L59" s="1">
        <f>INDEX(Calculator_NC2MCI!$B$2:$B$33, MATCH(LEFT(A59,FIND("_",A59)-1), Calculator_NC2MCI!$A$2:$A$33, 0))</f>
        <v>0</v>
      </c>
      <c r="M59" s="1">
        <f t="shared" si="0"/>
        <v>0</v>
      </c>
      <c r="N59" s="1">
        <f>IF(SUM(N53:N58)=0,1,0)</f>
        <v>0</v>
      </c>
      <c r="O59">
        <f t="shared" si="2"/>
        <v>0</v>
      </c>
    </row>
    <row r="60" spans="1:18" x14ac:dyDescent="0.2">
      <c r="A60" t="s">
        <v>61</v>
      </c>
      <c r="B60" t="s">
        <v>108</v>
      </c>
      <c r="C60">
        <v>0.29999665558703698</v>
      </c>
      <c r="D60" t="str">
        <f t="shared" ref="D60:J60" si="11">LEFT(RIGHT($B60,LEN($B60) -  FIND(D$1, $B60)-LEN(D$1)-1), FIND(",", RIGHT($B60,LEN($B60) -  FIND(D$1, $B60)-LEN(D$1)-1))-1)</f>
        <v xml:space="preserve"> 11</v>
      </c>
      <c r="E60" t="str">
        <f t="shared" si="11"/>
        <v xml:space="preserve"> 10</v>
      </c>
      <c r="F60" t="str">
        <f t="shared" si="11"/>
        <v xml:space="preserve"> 1.1</v>
      </c>
      <c r="G60" t="str">
        <f t="shared" si="11"/>
        <v xml:space="preserve"> 0.0</v>
      </c>
      <c r="H60" t="str">
        <f t="shared" si="11"/>
        <v xml:space="preserve"> 11.0</v>
      </c>
      <c r="I60" t="str">
        <f t="shared" si="11"/>
        <v xml:space="preserve"> 0.0</v>
      </c>
      <c r="J60" t="str">
        <f t="shared" si="11"/>
        <v xml:space="preserve"> 9.0</v>
      </c>
      <c r="L60" s="1">
        <f>IF(INDEX(Calculator_NC2MCI!$B$2:$B$33, MATCH(A60, Calculator_NC2MCI!$A$2:$A$33, 0)) = "", D60, INDEX(Calculator_NC2MCI!$B$2:$B$33, MATCH(A60, Calculator_NC2MCI!$A$2:$A$33, 0)) )</f>
        <v>8</v>
      </c>
      <c r="M60" s="1">
        <f t="shared" ref="M60" si="12">(MAX(MIN(INT((L60-G60)/F60), E60-1),0) - I60)/J60</f>
        <v>0.77777777777777779</v>
      </c>
      <c r="N60" s="1">
        <f t="shared" si="1"/>
        <v>0.77777777777777779</v>
      </c>
      <c r="O60">
        <f t="shared" si="2"/>
        <v>0.23333073212325098</v>
      </c>
    </row>
    <row r="61" spans="1:18" x14ac:dyDescent="0.2">
      <c r="A61" t="s">
        <v>62</v>
      </c>
      <c r="B61">
        <v>0</v>
      </c>
      <c r="C61">
        <v>9.3312399801821298E-3</v>
      </c>
      <c r="L61" s="1">
        <f>INDEX(Calculator_NC2MCI!$B$2:$B$33, MATCH(LEFT(A61,FIND("_",A61)-1), Calculator_NC2MCI!$A$2:$A$33, 0))</f>
        <v>0</v>
      </c>
      <c r="M61" s="1">
        <f t="shared" si="0"/>
        <v>1</v>
      </c>
      <c r="N61" s="1">
        <f t="shared" si="1"/>
        <v>1</v>
      </c>
      <c r="O61">
        <f t="shared" si="2"/>
        <v>9.3312399801821298E-3</v>
      </c>
    </row>
    <row r="62" spans="1:18" x14ac:dyDescent="0.2">
      <c r="A62" t="s">
        <v>63</v>
      </c>
      <c r="B62">
        <v>1</v>
      </c>
      <c r="C62">
        <v>-8.5519226024055005E-3</v>
      </c>
      <c r="L62" s="1">
        <f>INDEX(Calculator_NC2MCI!$B$2:$B$33, MATCH(LEFT(A62,FIND("_",A62)-1), Calculator_NC2MCI!$A$2:$A$33, 0))</f>
        <v>0</v>
      </c>
      <c r="M62" s="1">
        <f t="shared" si="0"/>
        <v>0</v>
      </c>
      <c r="N62" s="1">
        <f t="shared" si="1"/>
        <v>0</v>
      </c>
      <c r="O62">
        <f t="shared" si="2"/>
        <v>0</v>
      </c>
    </row>
    <row r="63" spans="1:18" x14ac:dyDescent="0.2">
      <c r="A63" t="s">
        <v>64</v>
      </c>
      <c r="B63">
        <v>8</v>
      </c>
      <c r="C63">
        <v>8.8951076108098499E-3</v>
      </c>
      <c r="L63" s="1">
        <f>INDEX(Calculator_NC2MCI!$B$2:$B$33, MATCH(LEFT(A63,FIND("_",A63)-1), Calculator_NC2MCI!$A$2:$A$33, 0))</f>
        <v>0</v>
      </c>
      <c r="M63" s="1">
        <f t="shared" si="0"/>
        <v>0</v>
      </c>
      <c r="N63" s="1">
        <f t="shared" si="1"/>
        <v>0</v>
      </c>
      <c r="O63">
        <f t="shared" si="2"/>
        <v>0</v>
      </c>
      <c r="Q63" s="14" t="s">
        <v>120</v>
      </c>
      <c r="R63" s="14" t="s">
        <v>119</v>
      </c>
    </row>
    <row r="64" spans="1:18" x14ac:dyDescent="0.2">
      <c r="A64" t="s">
        <v>65</v>
      </c>
      <c r="B64" t="s">
        <v>121</v>
      </c>
      <c r="C64">
        <v>-1.26195229360029E-2</v>
      </c>
      <c r="L64" s="1">
        <f>INDEX(Calculator_NC2MCI!$B$2:$B$33, MATCH(LEFT(A64,FIND("_",A64)-1), Calculator_NC2MCI!$A$2:$A$33, 0))</f>
        <v>0</v>
      </c>
      <c r="M64" s="1">
        <f t="shared" si="0"/>
        <v>0</v>
      </c>
      <c r="N64" s="1">
        <f>IF(SUM(N61:N63)=0,1,0)</f>
        <v>0</v>
      </c>
      <c r="O64">
        <f t="shared" si="2"/>
        <v>0</v>
      </c>
      <c r="Q64" s="10">
        <f>SUM(O2:O68)</f>
        <v>1.7678514801424561</v>
      </c>
      <c r="R64" s="10">
        <f>SUM(O69:O76)</f>
        <v>0.34130718070688087</v>
      </c>
    </row>
    <row r="65" spans="1:15" x14ac:dyDescent="0.2">
      <c r="A65" t="s">
        <v>66</v>
      </c>
      <c r="B65">
        <v>0</v>
      </c>
      <c r="C65">
        <v>2.3566569903130399E-2</v>
      </c>
      <c r="L65" s="1">
        <f>INDEX(Calculator_NC2MCI!$B$2:$B$33, MATCH(LEFT(A65,FIND("_",A65)-1), Calculator_NC2MCI!$A$2:$A$33, 0))</f>
        <v>0</v>
      </c>
      <c r="M65" s="1">
        <f t="shared" si="0"/>
        <v>1</v>
      </c>
      <c r="N65" s="1">
        <f t="shared" si="1"/>
        <v>1</v>
      </c>
      <c r="O65">
        <f t="shared" si="2"/>
        <v>2.3566569903130399E-2</v>
      </c>
    </row>
    <row r="66" spans="1:15" x14ac:dyDescent="0.2">
      <c r="A66" t="s">
        <v>67</v>
      </c>
      <c r="B66">
        <v>1</v>
      </c>
      <c r="C66">
        <v>3.1587930816250102E-2</v>
      </c>
      <c r="L66" s="1">
        <f>INDEX(Calculator_NC2MCI!$B$2:$B$33, MATCH(LEFT(A66,FIND("_",A66)-1), Calculator_NC2MCI!$A$2:$A$33, 0))</f>
        <v>0</v>
      </c>
      <c r="M66" s="1">
        <f t="shared" ref="M66:M75" si="13">IF(L66=B66,1,0)</f>
        <v>0</v>
      </c>
      <c r="N66" s="1">
        <f t="shared" si="1"/>
        <v>0</v>
      </c>
      <c r="O66">
        <f t="shared" si="2"/>
        <v>0</v>
      </c>
    </row>
    <row r="67" spans="1:15" x14ac:dyDescent="0.2">
      <c r="A67" t="s">
        <v>68</v>
      </c>
      <c r="B67">
        <v>8</v>
      </c>
      <c r="C67">
        <v>4.5090414698260597E-2</v>
      </c>
      <c r="L67" s="1">
        <f>INDEX(Calculator_NC2MCI!$B$2:$B$33, MATCH(LEFT(A67,FIND("_",A67)-1), Calculator_NC2MCI!$A$2:$A$33, 0))</f>
        <v>0</v>
      </c>
      <c r="M67" s="1">
        <f t="shared" si="13"/>
        <v>0</v>
      </c>
      <c r="N67" s="1">
        <f t="shared" ref="N67:N74" si="14">M67</f>
        <v>0</v>
      </c>
      <c r="O67">
        <f t="shared" ref="O67:O76" si="15">N67*C67</f>
        <v>0</v>
      </c>
    </row>
    <row r="68" spans="1:15" x14ac:dyDescent="0.2">
      <c r="A68" t="s">
        <v>69</v>
      </c>
      <c r="B68" t="s">
        <v>121</v>
      </c>
      <c r="C68">
        <v>8.8774571770329196E-3</v>
      </c>
      <c r="L68" s="1">
        <f>INDEX(Calculator_NC2MCI!$B$2:$B$33, MATCH(LEFT(A68,FIND("_",A68)-1), Calculator_NC2MCI!$A$2:$A$33, 0))</f>
        <v>0</v>
      </c>
      <c r="M68" s="1">
        <f t="shared" si="13"/>
        <v>0</v>
      </c>
      <c r="N68" s="1">
        <f>IF(SUM(N65:N67)=0,1,0)</f>
        <v>0</v>
      </c>
      <c r="O68">
        <f t="shared" si="15"/>
        <v>0</v>
      </c>
    </row>
    <row r="69" spans="1:15" x14ac:dyDescent="0.2">
      <c r="A69" t="s">
        <v>70</v>
      </c>
      <c r="B69">
        <v>0</v>
      </c>
      <c r="C69">
        <v>1.9241263981052501E-2</v>
      </c>
      <c r="L69" s="1">
        <f>INDEX(Calculator_NC2MCI!$B$2:$B$33, MATCH(LEFT(A69,FIND("_",A69)-1), Calculator_NC2MCI!$A$2:$A$33, 0))</f>
        <v>0</v>
      </c>
      <c r="M69" s="1">
        <f t="shared" si="13"/>
        <v>1</v>
      </c>
      <c r="N69" s="1">
        <f t="shared" si="14"/>
        <v>1</v>
      </c>
      <c r="O69">
        <f t="shared" si="15"/>
        <v>1.9241263981052501E-2</v>
      </c>
    </row>
    <row r="70" spans="1:15" x14ac:dyDescent="0.2">
      <c r="A70" t="s">
        <v>71</v>
      </c>
      <c r="B70">
        <v>1</v>
      </c>
      <c r="C70">
        <v>-6.7372799804872301E-3</v>
      </c>
      <c r="L70" s="1">
        <f>INDEX(Calculator_NC2MCI!$B$2:$B$33, MATCH(LEFT(A70,FIND("_",A70)-1), Calculator_NC2MCI!$A$2:$A$33, 0))</f>
        <v>0</v>
      </c>
      <c r="M70" s="1">
        <f t="shared" si="13"/>
        <v>0</v>
      </c>
      <c r="N70" s="1">
        <f t="shared" si="14"/>
        <v>0</v>
      </c>
      <c r="O70">
        <f t="shared" si="15"/>
        <v>0</v>
      </c>
    </row>
    <row r="71" spans="1:15" x14ac:dyDescent="0.2">
      <c r="A71" t="s">
        <v>72</v>
      </c>
      <c r="B71">
        <v>2</v>
      </c>
      <c r="C71">
        <v>8.8634506114656196E-3</v>
      </c>
      <c r="L71" s="1">
        <f>INDEX(Calculator_NC2MCI!$B$2:$B$33, MATCH(LEFT(A71,FIND("_",A71)-1), Calculator_NC2MCI!$A$2:$A$33, 0))</f>
        <v>0</v>
      </c>
      <c r="M71" s="1">
        <f t="shared" si="13"/>
        <v>0</v>
      </c>
      <c r="N71" s="1">
        <f t="shared" si="14"/>
        <v>0</v>
      </c>
      <c r="O71">
        <f t="shared" si="15"/>
        <v>0</v>
      </c>
    </row>
    <row r="72" spans="1:15" x14ac:dyDescent="0.2">
      <c r="A72" t="s">
        <v>73</v>
      </c>
      <c r="B72">
        <v>3</v>
      </c>
      <c r="C72">
        <v>-1.8494377986604901E-2</v>
      </c>
      <c r="L72" s="1">
        <f>INDEX(Calculator_NC2MCI!$B$2:$B$33, MATCH(LEFT(A72,FIND("_",A72)-1), Calculator_NC2MCI!$A$2:$A$33, 0))</f>
        <v>0</v>
      </c>
      <c r="M72" s="1">
        <f t="shared" si="13"/>
        <v>0</v>
      </c>
      <c r="N72" s="1">
        <f t="shared" si="14"/>
        <v>0</v>
      </c>
      <c r="O72">
        <f t="shared" si="15"/>
        <v>0</v>
      </c>
    </row>
    <row r="73" spans="1:15" x14ac:dyDescent="0.2">
      <c r="A73" t="s">
        <v>74</v>
      </c>
      <c r="B73">
        <v>4</v>
      </c>
      <c r="C73">
        <v>-3.7819937320730697E-2</v>
      </c>
      <c r="L73" s="1">
        <f>INDEX(Calculator_NC2MCI!$B$2:$B$33, MATCH(LEFT(A73,FIND("_",A73)-1), Calculator_NC2MCI!$A$2:$A$33, 0))</f>
        <v>0</v>
      </c>
      <c r="M73" s="1">
        <f t="shared" si="13"/>
        <v>0</v>
      </c>
      <c r="N73" s="1">
        <f t="shared" si="14"/>
        <v>0</v>
      </c>
      <c r="O73">
        <f t="shared" si="15"/>
        <v>0</v>
      </c>
    </row>
    <row r="74" spans="1:15" x14ac:dyDescent="0.2">
      <c r="A74" t="s">
        <v>75</v>
      </c>
      <c r="B74" t="s">
        <v>94</v>
      </c>
      <c r="C74">
        <v>-1.3005655274454001E-2</v>
      </c>
      <c r="L74" s="1">
        <f>INDEX(Calculator_NC2MCI!$B$2:$B$33, MATCH(LEFT(A74,FIND("_",A74)-1), Calculator_NC2MCI!$A$2:$A$33, 0))</f>
        <v>0</v>
      </c>
      <c r="M74" s="1">
        <f t="shared" si="13"/>
        <v>0</v>
      </c>
      <c r="N74" s="1">
        <f t="shared" si="14"/>
        <v>0</v>
      </c>
      <c r="O74">
        <f t="shared" si="15"/>
        <v>0</v>
      </c>
    </row>
    <row r="75" spans="1:15" x14ac:dyDescent="0.2">
      <c r="A75" t="s">
        <v>76</v>
      </c>
      <c r="B75" t="s">
        <v>121</v>
      </c>
      <c r="C75">
        <v>3.1321205491558798E-2</v>
      </c>
      <c r="L75" s="1">
        <f>INDEX(Calculator_NC2MCI!$B$2:$B$33, MATCH(LEFT(A75,FIND("_",A75)-1), Calculator_NC2MCI!$A$2:$A$33, 0))</f>
        <v>0</v>
      </c>
      <c r="M75" s="1">
        <f t="shared" si="13"/>
        <v>0</v>
      </c>
      <c r="N75" s="1">
        <f>IF(SUM(N69:N74)=0,1,0)</f>
        <v>0</v>
      </c>
      <c r="O75">
        <f t="shared" si="15"/>
        <v>0</v>
      </c>
    </row>
    <row r="76" spans="1:15" x14ac:dyDescent="0.2">
      <c r="A76" t="s">
        <v>2</v>
      </c>
      <c r="B76" t="s">
        <v>109</v>
      </c>
      <c r="C76">
        <v>0.41408475007606499</v>
      </c>
      <c r="D76" t="str">
        <f t="shared" ref="D76:J76" si="16">LEFT(RIGHT($B76,LEN($B76) -  FIND(D$1, $B76)-LEN(D$1)-1), FIND(",", RIGHT($B76,LEN($B76) -  FIND(D$1, $B76)-LEN(D$1)-1))-1)</f>
        <v xml:space="preserve"> 31</v>
      </c>
      <c r="E76" t="str">
        <f t="shared" si="16"/>
        <v xml:space="preserve"> 10</v>
      </c>
      <c r="F76" t="str">
        <f t="shared" si="16"/>
        <v xml:space="preserve"> 3.1</v>
      </c>
      <c r="G76" t="str">
        <f t="shared" si="16"/>
        <v xml:space="preserve"> 1.0</v>
      </c>
      <c r="H76" t="str">
        <f t="shared" si="16"/>
        <v xml:space="preserve"> 32.0</v>
      </c>
      <c r="I76" t="str">
        <f t="shared" si="16"/>
        <v xml:space="preserve"> 0.0</v>
      </c>
      <c r="J76" t="str">
        <f t="shared" si="16"/>
        <v xml:space="preserve"> 9.0</v>
      </c>
      <c r="L76" s="1">
        <f>IF(INDEX(Calculator_NC2MCI!$B$2:$B$33, MATCH(A76, Calculator_NC2MCI!$A$2:$A$33, 0)) = "", D76, INDEX(Calculator_NC2MCI!$B$2:$B$33, MATCH(A76, Calculator_NC2MCI!$A$2:$A$33, 0)) )</f>
        <v>25</v>
      </c>
      <c r="M76" s="1">
        <f t="shared" ref="M76" si="17">(MAX(MIN(INT((L76-G76)/F76), E76-1),0) - I76)/J76</f>
        <v>0.77777777777777779</v>
      </c>
      <c r="N76" s="1">
        <f t="shared" ref="N76" si="18">M76</f>
        <v>0.77777777777777779</v>
      </c>
      <c r="O76">
        <f t="shared" si="15"/>
        <v>0.32206591672582835</v>
      </c>
    </row>
    <row r="84" spans="1:2" x14ac:dyDescent="0.2">
      <c r="A84" s="14" t="s">
        <v>115</v>
      </c>
      <c r="B84" s="15"/>
    </row>
    <row r="85" spans="1:2" x14ac:dyDescent="0.2">
      <c r="A85" s="14" t="s">
        <v>117</v>
      </c>
      <c r="B85" s="15" t="s">
        <v>116</v>
      </c>
    </row>
    <row r="86" spans="1:2" x14ac:dyDescent="0.2">
      <c r="A86" s="10">
        <v>0.1</v>
      </c>
      <c r="B86" s="10">
        <v>0.53</v>
      </c>
    </row>
    <row r="87" spans="1:2" x14ac:dyDescent="0.2">
      <c r="A87" s="10">
        <v>0.2</v>
      </c>
      <c r="B87" s="10">
        <v>0.71</v>
      </c>
    </row>
    <row r="88" spans="1:2" x14ac:dyDescent="0.2">
      <c r="A88" s="10">
        <v>0.3</v>
      </c>
      <c r="B88" s="10">
        <v>0.76</v>
      </c>
    </row>
    <row r="89" spans="1:2" x14ac:dyDescent="0.2">
      <c r="A89" s="10">
        <v>0.4</v>
      </c>
      <c r="B89" s="10">
        <v>0.76</v>
      </c>
    </row>
    <row r="90" spans="1:2" x14ac:dyDescent="0.2">
      <c r="A90" s="10">
        <v>0.5</v>
      </c>
      <c r="B90" s="10">
        <v>0.71</v>
      </c>
    </row>
    <row r="91" spans="1:2" x14ac:dyDescent="0.2">
      <c r="A91" s="10">
        <v>0.6</v>
      </c>
      <c r="B91" s="10">
        <v>0.71</v>
      </c>
    </row>
    <row r="92" spans="1:2" x14ac:dyDescent="0.2">
      <c r="A92" s="10">
        <v>0.7</v>
      </c>
      <c r="B92" s="10">
        <v>0.77</v>
      </c>
    </row>
    <row r="93" spans="1:2" x14ac:dyDescent="0.2">
      <c r="A93" s="10">
        <v>0.8</v>
      </c>
      <c r="B93" s="10">
        <v>0.87</v>
      </c>
    </row>
    <row r="94" spans="1:2" x14ac:dyDescent="0.2">
      <c r="A94" s="10">
        <v>0.9</v>
      </c>
      <c r="B94" s="10">
        <v>0.95</v>
      </c>
    </row>
    <row r="95" spans="1:2" x14ac:dyDescent="0.2">
      <c r="A95" s="10">
        <v>1</v>
      </c>
      <c r="B95" s="10">
        <v>0.99</v>
      </c>
    </row>
  </sheetData>
  <sheetProtection sheet="1" objects="1" scenario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B965-C383-2741-A378-4DE64EBE3E81}">
  <dimension ref="A1:R95"/>
  <sheetViews>
    <sheetView topLeftCell="A78" workbookViewId="0">
      <selection activeCell="L104" sqref="L104"/>
    </sheetView>
  </sheetViews>
  <sheetFormatPr baseColWidth="10" defaultRowHeight="15" x14ac:dyDescent="0.2"/>
  <cols>
    <col min="1" max="1" width="13.5" bestFit="1" customWidth="1"/>
    <col min="2" max="2" width="16.5" style="9" customWidth="1"/>
    <col min="10" max="10" width="8.83203125" bestFit="1" customWidth="1"/>
    <col min="12" max="12" width="12" bestFit="1" customWidth="1"/>
    <col min="13" max="13" width="13.1640625" bestFit="1" customWidth="1"/>
    <col min="14" max="14" width="17" style="18" bestFit="1" customWidth="1"/>
    <col min="17" max="17" width="20.5" bestFit="1" customWidth="1"/>
    <col min="18" max="18" width="20.1640625" bestFit="1" customWidth="1"/>
    <col min="19" max="19" width="17" bestFit="1" customWidth="1"/>
  </cols>
  <sheetData>
    <row r="1" spans="1:16" x14ac:dyDescent="0.2">
      <c r="A1" t="s">
        <v>77</v>
      </c>
      <c r="B1" t="s">
        <v>92</v>
      </c>
      <c r="C1" t="s">
        <v>93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L1" t="s">
        <v>90</v>
      </c>
      <c r="M1" t="s">
        <v>91</v>
      </c>
      <c r="N1" s="18" t="s">
        <v>110</v>
      </c>
      <c r="O1" t="s">
        <v>113</v>
      </c>
      <c r="P1" t="s">
        <v>117</v>
      </c>
    </row>
    <row r="2" spans="1:16" x14ac:dyDescent="0.2">
      <c r="A2" t="s">
        <v>8</v>
      </c>
      <c r="B2">
        <v>0</v>
      </c>
      <c r="C2">
        <v>6.9454609267487505E-2</v>
      </c>
      <c r="D2" s="1"/>
      <c r="E2" s="1"/>
      <c r="F2" s="1"/>
      <c r="G2" s="1"/>
      <c r="H2" s="1"/>
      <c r="I2" s="1"/>
      <c r="J2" s="1"/>
      <c r="K2" s="1"/>
      <c r="L2" s="1">
        <f>INDEX(Calculator_NC2aMCI!$B$2:$B$33, MATCH(LEFT(A2,FIND("_",A2)-1), Calculator_NC2aMCI!$A$2:$A$33, 0))</f>
        <v>1</v>
      </c>
      <c r="M2" s="1">
        <f t="shared" ref="M2:M56" si="0">IF(L2=B2,1,0)</f>
        <v>0</v>
      </c>
      <c r="N2" s="1">
        <f>M2</f>
        <v>0</v>
      </c>
      <c r="O2">
        <f>N2*C2</f>
        <v>0</v>
      </c>
      <c r="P2">
        <f>1/(1 + POWER(2.71828, -SUM(O2:O76)))</f>
        <v>0.84859704555418214</v>
      </c>
    </row>
    <row r="3" spans="1:16" x14ac:dyDescent="0.2">
      <c r="A3" t="s">
        <v>9</v>
      </c>
      <c r="B3">
        <v>1</v>
      </c>
      <c r="C3">
        <v>1.72087287265925E-3</v>
      </c>
      <c r="D3" s="1"/>
      <c r="E3" s="1"/>
      <c r="F3" s="1"/>
      <c r="G3" s="1"/>
      <c r="H3" s="1"/>
      <c r="I3" s="1"/>
      <c r="J3" s="1"/>
      <c r="K3" s="1"/>
      <c r="L3" s="1">
        <f>INDEX(Calculator_NC2aMCI!$B$2:$B$33, MATCH(LEFT(A3,FIND("_",A3)-1), Calculator_NC2aMCI!$A$2:$A$33, 0))</f>
        <v>1</v>
      </c>
      <c r="M3" s="1">
        <f t="shared" ref="M3:M19" si="1">IF(L3=B3,1,0)</f>
        <v>1</v>
      </c>
      <c r="N3" s="1">
        <f t="shared" ref="N3:N18" si="2">M3</f>
        <v>1</v>
      </c>
      <c r="O3">
        <f t="shared" ref="O3:O19" si="3">N3*C3</f>
        <v>1.72087287265925E-3</v>
      </c>
    </row>
    <row r="4" spans="1:16" x14ac:dyDescent="0.2">
      <c r="A4" t="s">
        <v>10</v>
      </c>
      <c r="B4" t="s">
        <v>121</v>
      </c>
      <c r="C4">
        <v>-1.77922606832405E-2</v>
      </c>
      <c r="D4" s="1"/>
      <c r="E4" s="1"/>
      <c r="F4" s="1"/>
      <c r="G4" s="1"/>
      <c r="H4" s="1"/>
      <c r="I4" s="1"/>
      <c r="J4" s="1"/>
      <c r="K4" s="1"/>
      <c r="L4" s="1">
        <f>INDEX(Calculator_NC2aMCI!$B$2:$B$33, MATCH(LEFT(A4,FIND("_",A4)-1), Calculator_NC2aMCI!$A$2:$A$33, 0))</f>
        <v>1</v>
      </c>
      <c r="M4" s="1">
        <f t="shared" si="1"/>
        <v>0</v>
      </c>
      <c r="N4" s="1">
        <f>IF(SUM(N2:N3)=0,1,0)</f>
        <v>0</v>
      </c>
      <c r="O4">
        <f t="shared" si="3"/>
        <v>0</v>
      </c>
    </row>
    <row r="5" spans="1:16" x14ac:dyDescent="0.2">
      <c r="A5" t="s">
        <v>11</v>
      </c>
      <c r="B5">
        <v>0</v>
      </c>
      <c r="C5">
        <v>5.9767199026863699E-2</v>
      </c>
      <c r="D5" s="1"/>
      <c r="E5" s="1"/>
      <c r="F5" s="1"/>
      <c r="G5" s="1"/>
      <c r="H5" s="1"/>
      <c r="I5" s="1"/>
      <c r="J5" s="1"/>
      <c r="K5" s="1"/>
      <c r="L5" s="1">
        <f>INDEX(Calculator_NC2aMCI!$B$2:$B$33, MATCH(LEFT(A5,FIND("_",A5)-1), Calculator_NC2aMCI!$A$2:$A$33, 0))</f>
        <v>1</v>
      </c>
      <c r="M5" s="1">
        <f t="shared" si="1"/>
        <v>0</v>
      </c>
      <c r="N5" s="1">
        <f t="shared" si="2"/>
        <v>0</v>
      </c>
      <c r="O5">
        <f t="shared" si="3"/>
        <v>0</v>
      </c>
    </row>
    <row r="6" spans="1:16" x14ac:dyDescent="0.2">
      <c r="A6" t="s">
        <v>12</v>
      </c>
      <c r="B6">
        <v>1</v>
      </c>
      <c r="C6">
        <v>1.6728021291428901E-2</v>
      </c>
      <c r="D6" s="1"/>
      <c r="E6" s="1"/>
      <c r="F6" s="1"/>
      <c r="G6" s="1"/>
      <c r="H6" s="1"/>
      <c r="I6" s="1"/>
      <c r="J6" s="1"/>
      <c r="K6" s="1"/>
      <c r="L6" s="1">
        <f>INDEX(Calculator_NC2aMCI!$B$2:$B$33, MATCH(LEFT(A6,FIND("_",A6)-1), Calculator_NC2aMCI!$A$2:$A$33, 0))</f>
        <v>1</v>
      </c>
      <c r="M6" s="1">
        <f t="shared" si="1"/>
        <v>1</v>
      </c>
      <c r="N6" s="1">
        <f t="shared" si="2"/>
        <v>1</v>
      </c>
      <c r="O6">
        <f t="shared" si="3"/>
        <v>1.6728021291428901E-2</v>
      </c>
    </row>
    <row r="7" spans="1:16" x14ac:dyDescent="0.2">
      <c r="A7" t="s">
        <v>13</v>
      </c>
      <c r="B7">
        <v>2</v>
      </c>
      <c r="C7">
        <v>-1.11342900088784E-2</v>
      </c>
      <c r="D7" s="1"/>
      <c r="E7" s="1"/>
      <c r="F7" s="1"/>
      <c r="G7" s="1"/>
      <c r="H7" s="1"/>
      <c r="I7" s="1"/>
      <c r="J7" s="1"/>
      <c r="K7" s="1"/>
      <c r="L7" s="1">
        <f>INDEX(Calculator_NC2aMCI!$B$2:$B$33, MATCH(LEFT(A7,FIND("_",A7)-1), Calculator_NC2aMCI!$A$2:$A$33, 0))</f>
        <v>1</v>
      </c>
      <c r="M7" s="1">
        <f t="shared" si="1"/>
        <v>0</v>
      </c>
      <c r="N7" s="1">
        <f t="shared" si="2"/>
        <v>0</v>
      </c>
      <c r="O7">
        <f t="shared" si="3"/>
        <v>0</v>
      </c>
    </row>
    <row r="8" spans="1:16" x14ac:dyDescent="0.2">
      <c r="A8" t="s">
        <v>14</v>
      </c>
      <c r="B8">
        <v>4</v>
      </c>
      <c r="C8">
        <v>5.5802442983514201E-2</v>
      </c>
      <c r="D8" s="1"/>
      <c r="E8" s="1"/>
      <c r="F8" s="1"/>
      <c r="G8" s="1"/>
      <c r="H8" s="1"/>
      <c r="I8" s="1"/>
      <c r="J8" s="1"/>
      <c r="K8" s="1"/>
      <c r="L8" s="1">
        <f>INDEX(Calculator_NC2aMCI!$B$2:$B$33, MATCH(LEFT(A8,FIND("_",A8)-1), Calculator_NC2aMCI!$A$2:$A$33, 0))</f>
        <v>1</v>
      </c>
      <c r="M8" s="1">
        <f t="shared" si="1"/>
        <v>0</v>
      </c>
      <c r="N8" s="1">
        <f t="shared" si="2"/>
        <v>0</v>
      </c>
      <c r="O8">
        <f t="shared" si="3"/>
        <v>0</v>
      </c>
    </row>
    <row r="9" spans="1:16" x14ac:dyDescent="0.2">
      <c r="A9" t="s">
        <v>15</v>
      </c>
      <c r="B9" t="s">
        <v>94</v>
      </c>
      <c r="C9">
        <v>1.1920986086409799E-2</v>
      </c>
      <c r="D9" s="1"/>
      <c r="E9" s="1"/>
      <c r="F9" s="1"/>
      <c r="G9" s="1"/>
      <c r="H9" s="1"/>
      <c r="I9" s="1"/>
      <c r="J9" s="1"/>
      <c r="K9" s="1"/>
      <c r="L9" s="1">
        <f>INDEX(Calculator_NC2aMCI!$B$2:$B$33, MATCH(LEFT(A9,FIND("_",A9)-1), Calculator_NC2aMCI!$A$2:$A$33, 0))</f>
        <v>1</v>
      </c>
      <c r="M9" s="1">
        <f t="shared" si="1"/>
        <v>0</v>
      </c>
      <c r="N9" s="1">
        <f t="shared" si="2"/>
        <v>0</v>
      </c>
      <c r="O9">
        <f t="shared" si="3"/>
        <v>0</v>
      </c>
    </row>
    <row r="10" spans="1:16" x14ac:dyDescent="0.2">
      <c r="A10" t="s">
        <v>16</v>
      </c>
      <c r="B10" t="s">
        <v>121</v>
      </c>
      <c r="C10">
        <v>1.9759158589003501E-2</v>
      </c>
      <c r="D10" s="1"/>
      <c r="E10" s="1"/>
      <c r="F10" s="1"/>
      <c r="G10" s="1"/>
      <c r="H10" s="1"/>
      <c r="I10" s="1"/>
      <c r="J10" s="1"/>
      <c r="K10" s="1"/>
      <c r="L10" s="1">
        <f>INDEX(Calculator_NC2aMCI!$B$2:$B$33, MATCH(LEFT(A10,FIND("_",A10)-1), Calculator_NC2aMCI!$A$2:$A$33, 0))</f>
        <v>1</v>
      </c>
      <c r="M10" s="1">
        <f t="shared" si="1"/>
        <v>0</v>
      </c>
      <c r="N10" s="1">
        <f>IF(SUM(N5:N9)=0,1,0)</f>
        <v>0</v>
      </c>
      <c r="O10">
        <f t="shared" si="3"/>
        <v>0</v>
      </c>
    </row>
    <row r="11" spans="1:16" x14ac:dyDescent="0.2">
      <c r="A11" t="s">
        <v>18</v>
      </c>
      <c r="B11">
        <v>0</v>
      </c>
      <c r="C11">
        <v>2.2661766997463299E-2</v>
      </c>
      <c r="D11" s="1"/>
      <c r="E11" s="1"/>
      <c r="F11" s="1"/>
      <c r="G11" s="1"/>
      <c r="H11" s="1"/>
      <c r="I11" s="1"/>
      <c r="J11" s="1"/>
      <c r="K11" s="1"/>
      <c r="L11" s="1">
        <f>INDEX(Calculator_NC2aMCI!$B$2:$B$33, MATCH(LEFT(A11,FIND("_",A11)-1), Calculator_NC2aMCI!$A$2:$A$33, 0))</f>
        <v>4</v>
      </c>
      <c r="M11" s="1">
        <f t="shared" si="1"/>
        <v>0</v>
      </c>
      <c r="N11" s="1">
        <f t="shared" si="2"/>
        <v>0</v>
      </c>
      <c r="O11">
        <f t="shared" si="3"/>
        <v>0</v>
      </c>
    </row>
    <row r="12" spans="1:16" x14ac:dyDescent="0.2">
      <c r="A12" t="s">
        <v>19</v>
      </c>
      <c r="B12">
        <v>1</v>
      </c>
      <c r="C12">
        <v>-1.3362833261647699E-2</v>
      </c>
      <c r="D12" s="1"/>
      <c r="E12" s="1"/>
      <c r="F12" s="1"/>
      <c r="G12" s="1"/>
      <c r="H12" s="1"/>
      <c r="I12" s="1"/>
      <c r="J12" s="1"/>
      <c r="K12" s="1"/>
      <c r="L12" s="1">
        <f>INDEX(Calculator_NC2aMCI!$B$2:$B$33, MATCH(LEFT(A12,FIND("_",A12)-1), Calculator_NC2aMCI!$A$2:$A$33, 0))</f>
        <v>4</v>
      </c>
      <c r="M12" s="1">
        <f t="shared" si="1"/>
        <v>0</v>
      </c>
      <c r="N12" s="1">
        <f t="shared" si="2"/>
        <v>0</v>
      </c>
      <c r="O12">
        <f t="shared" si="3"/>
        <v>0</v>
      </c>
    </row>
    <row r="13" spans="1:16" x14ac:dyDescent="0.2">
      <c r="A13" t="s">
        <v>20</v>
      </c>
      <c r="B13">
        <v>2</v>
      </c>
      <c r="C13">
        <v>-2.3093822777568E-2</v>
      </c>
      <c r="D13" s="1"/>
      <c r="E13" s="1"/>
      <c r="F13" s="1"/>
      <c r="G13" s="1"/>
      <c r="H13" s="1"/>
      <c r="I13" s="1"/>
      <c r="J13" s="1"/>
      <c r="K13" s="1"/>
      <c r="L13" s="1">
        <f>INDEX(Calculator_NC2aMCI!$B$2:$B$33, MATCH(LEFT(A13,FIND("_",A13)-1), Calculator_NC2aMCI!$A$2:$A$33, 0))</f>
        <v>4</v>
      </c>
      <c r="M13" s="1">
        <f t="shared" si="1"/>
        <v>0</v>
      </c>
      <c r="N13" s="1">
        <f t="shared" si="2"/>
        <v>0</v>
      </c>
      <c r="O13">
        <f t="shared" si="3"/>
        <v>0</v>
      </c>
    </row>
    <row r="14" spans="1:16" x14ac:dyDescent="0.2">
      <c r="A14" t="s">
        <v>21</v>
      </c>
      <c r="B14">
        <v>3</v>
      </c>
      <c r="C14">
        <v>4.1111887527779001E-2</v>
      </c>
      <c r="D14" s="1"/>
      <c r="E14" s="1"/>
      <c r="F14" s="1"/>
      <c r="G14" s="1"/>
      <c r="H14" s="1"/>
      <c r="I14" s="1"/>
      <c r="J14" s="1"/>
      <c r="K14" s="1"/>
      <c r="L14" s="1">
        <f>INDEX(Calculator_NC2aMCI!$B$2:$B$33, MATCH(LEFT(A14,FIND("_",A14)-1), Calculator_NC2aMCI!$A$2:$A$33, 0))</f>
        <v>4</v>
      </c>
      <c r="M14" s="1">
        <f t="shared" si="1"/>
        <v>0</v>
      </c>
      <c r="N14" s="1">
        <f t="shared" si="2"/>
        <v>0</v>
      </c>
      <c r="O14">
        <f t="shared" si="3"/>
        <v>0</v>
      </c>
    </row>
    <row r="15" spans="1:16" x14ac:dyDescent="0.2">
      <c r="A15" t="s">
        <v>22</v>
      </c>
      <c r="B15">
        <v>4</v>
      </c>
      <c r="C15">
        <v>-1.62984167195979E-3</v>
      </c>
      <c r="D15" s="1"/>
      <c r="E15" s="1"/>
      <c r="F15" s="1"/>
      <c r="G15" s="1"/>
      <c r="H15" s="1"/>
      <c r="I15" s="1"/>
      <c r="J15" s="1"/>
      <c r="K15" s="1"/>
      <c r="L15" s="1">
        <f>INDEX(Calculator_NC2aMCI!$B$2:$B$33, MATCH(LEFT(A15,FIND("_",A15)-1), Calculator_NC2aMCI!$A$2:$A$33, 0))</f>
        <v>4</v>
      </c>
      <c r="M15" s="1">
        <f t="shared" si="1"/>
        <v>1</v>
      </c>
      <c r="N15" s="1">
        <f t="shared" si="2"/>
        <v>1</v>
      </c>
      <c r="O15">
        <f t="shared" si="3"/>
        <v>-1.62984167195979E-3</v>
      </c>
    </row>
    <row r="16" spans="1:16" x14ac:dyDescent="0.2">
      <c r="A16" t="s">
        <v>23</v>
      </c>
      <c r="B16">
        <v>5</v>
      </c>
      <c r="C16">
        <v>5.1971214676156596E-3</v>
      </c>
      <c r="D16" s="1"/>
      <c r="E16" s="1"/>
      <c r="F16" s="1"/>
      <c r="G16" s="1"/>
      <c r="H16" s="1"/>
      <c r="I16" s="1"/>
      <c r="J16" s="1"/>
      <c r="K16" s="1"/>
      <c r="L16" s="1">
        <f>INDEX(Calculator_NC2aMCI!$B$2:$B$33, MATCH(LEFT(A16,FIND("_",A16)-1), Calculator_NC2aMCI!$A$2:$A$33, 0))</f>
        <v>4</v>
      </c>
      <c r="M16" s="1">
        <f t="shared" si="1"/>
        <v>0</v>
      </c>
      <c r="N16" s="1">
        <f t="shared" si="2"/>
        <v>0</v>
      </c>
      <c r="O16">
        <f t="shared" si="3"/>
        <v>0</v>
      </c>
    </row>
    <row r="17" spans="1:15" x14ac:dyDescent="0.2">
      <c r="A17" t="s">
        <v>24</v>
      </c>
      <c r="B17">
        <v>6</v>
      </c>
      <c r="C17">
        <v>4.3404504358827999E-2</v>
      </c>
      <c r="D17" s="1"/>
      <c r="E17" s="1"/>
      <c r="F17" s="1"/>
      <c r="G17" s="1"/>
      <c r="H17" s="1"/>
      <c r="I17" s="1"/>
      <c r="J17" s="1"/>
      <c r="K17" s="1"/>
      <c r="L17" s="1">
        <f>INDEX(Calculator_NC2aMCI!$B$2:$B$33, MATCH(LEFT(A17,FIND("_",A17)-1), Calculator_NC2aMCI!$A$2:$A$33, 0))</f>
        <v>4</v>
      </c>
      <c r="M17" s="1">
        <f t="shared" si="1"/>
        <v>0</v>
      </c>
      <c r="N17" s="1">
        <f t="shared" si="2"/>
        <v>0</v>
      </c>
      <c r="O17">
        <f t="shared" si="3"/>
        <v>0</v>
      </c>
    </row>
    <row r="18" spans="1:15" x14ac:dyDescent="0.2">
      <c r="A18" t="s">
        <v>25</v>
      </c>
      <c r="B18" t="s">
        <v>94</v>
      </c>
      <c r="C18">
        <v>-1.2134595624510299E-2</v>
      </c>
      <c r="D18" s="1"/>
      <c r="E18" s="1"/>
      <c r="F18" s="1"/>
      <c r="G18" s="1"/>
      <c r="H18" s="1"/>
      <c r="I18" s="1"/>
      <c r="J18" s="1"/>
      <c r="K18" s="1"/>
      <c r="L18" s="1">
        <f>INDEX(Calculator_NC2aMCI!$B$2:$B$33, MATCH(LEFT(A18,FIND("_",A18)-1), Calculator_NC2aMCI!$A$2:$A$33, 0))</f>
        <v>4</v>
      </c>
      <c r="M18" s="1">
        <f t="shared" si="1"/>
        <v>0</v>
      </c>
      <c r="N18" s="1">
        <f t="shared" si="2"/>
        <v>0</v>
      </c>
      <c r="O18">
        <f t="shared" si="3"/>
        <v>0</v>
      </c>
    </row>
    <row r="19" spans="1:15" x14ac:dyDescent="0.2">
      <c r="A19" t="s">
        <v>26</v>
      </c>
      <c r="B19" t="s">
        <v>121</v>
      </c>
      <c r="C19">
        <v>4.1552204021965501E-2</v>
      </c>
      <c r="D19" s="1"/>
      <c r="E19" s="1"/>
      <c r="F19" s="1"/>
      <c r="G19" s="1"/>
      <c r="H19" s="1"/>
      <c r="I19" s="1"/>
      <c r="J19" s="1"/>
      <c r="K19" s="1"/>
      <c r="L19" s="1">
        <f>INDEX(Calculator_NC2aMCI!$B$2:$B$33, MATCH(LEFT(A19,FIND("_",A19)-1), Calculator_NC2aMCI!$A$2:$A$33, 0))</f>
        <v>4</v>
      </c>
      <c r="M19" s="1">
        <f t="shared" si="1"/>
        <v>0</v>
      </c>
      <c r="N19" s="1">
        <f>IF(SUM(N11:N18)=0,1,0)</f>
        <v>0</v>
      </c>
      <c r="O19">
        <f t="shared" si="3"/>
        <v>0</v>
      </c>
    </row>
    <row r="20" spans="1:15" x14ac:dyDescent="0.2">
      <c r="A20" t="s">
        <v>1</v>
      </c>
      <c r="B20" t="s">
        <v>165</v>
      </c>
      <c r="C20">
        <v>-0.95213295886764104</v>
      </c>
      <c r="D20" t="str">
        <f t="shared" ref="D20:J20" si="4">LEFT(RIGHT($B20,LEN($B20) -  FIND(D$1, $B20)-LEN(D$1)-1), FIND(",", RIGHT($B20,LEN($B20) -  FIND(D$1, $B20)-LEN(D$1)-1))-1)</f>
        <v xml:space="preserve"> 20</v>
      </c>
      <c r="E20" t="str">
        <f t="shared" si="4"/>
        <v xml:space="preserve"> 10</v>
      </c>
      <c r="F20" t="str">
        <f t="shared" si="4"/>
        <v xml:space="preserve"> 3.6</v>
      </c>
      <c r="G20" t="str">
        <f t="shared" si="4"/>
        <v xml:space="preserve"> 0.0</v>
      </c>
      <c r="H20" t="str">
        <f t="shared" si="4"/>
        <v xml:space="preserve"> 36.0</v>
      </c>
      <c r="I20" t="str">
        <f t="shared" si="4"/>
        <v xml:space="preserve"> 0.0</v>
      </c>
      <c r="J20" t="str">
        <f t="shared" si="4"/>
        <v xml:space="preserve"> 9.0</v>
      </c>
      <c r="L20" s="1">
        <f>IF(INDEX(Calculator_NC2aMCI!$B$2:$B$33, MATCH(A20, Calculator_NC2aMCI!$A$2:$A$33, 0)) = "invalid", D20, INDEX(Calculator_NC2aMCI!$B$2:$B$33, MATCH(A20, Calculator_NC2aMCI!$A$2:$A$33, 0)) )</f>
        <v>18</v>
      </c>
      <c r="M20" s="1">
        <f t="shared" ref="M20" si="5">(MAX(MIN(INT((L20-G20)/F20), E20-1),0) - I20)/J20</f>
        <v>0.55555555555555558</v>
      </c>
      <c r="N20" s="1">
        <f t="shared" ref="N20" si="6">M20</f>
        <v>0.55555555555555558</v>
      </c>
      <c r="O20">
        <f t="shared" ref="O20" si="7">N20*C20</f>
        <v>-0.52896275492646727</v>
      </c>
    </row>
    <row r="21" spans="1:15" x14ac:dyDescent="0.2">
      <c r="A21" t="s">
        <v>32</v>
      </c>
      <c r="B21">
        <v>0</v>
      </c>
      <c r="C21">
        <v>4.9936058186397299E-2</v>
      </c>
      <c r="D21" s="1"/>
      <c r="E21" s="1"/>
      <c r="F21" s="1"/>
      <c r="G21" s="1"/>
      <c r="H21" s="1"/>
      <c r="I21" s="1"/>
      <c r="J21" s="1"/>
      <c r="K21" s="1"/>
      <c r="L21" s="1">
        <f>INDEX(Calculator_NC2aMCI!$B$2:$B$33, MATCH(LEFT(A21,FIND("_",A21)-1), Calculator_NC2aMCI!$A$2:$A$33, 0))</f>
        <v>0</v>
      </c>
      <c r="M21" s="1">
        <f t="shared" si="0"/>
        <v>1</v>
      </c>
      <c r="N21" s="1">
        <f t="shared" ref="N21:N56" si="8">M21</f>
        <v>1</v>
      </c>
      <c r="O21">
        <f t="shared" ref="O21:O56" si="9">N21*C21</f>
        <v>4.9936058186397299E-2</v>
      </c>
    </row>
    <row r="22" spans="1:15" x14ac:dyDescent="0.2">
      <c r="A22" t="s">
        <v>33</v>
      </c>
      <c r="B22">
        <v>1</v>
      </c>
      <c r="C22">
        <v>1.24134228970633E-3</v>
      </c>
      <c r="D22" s="1"/>
      <c r="E22" s="1"/>
      <c r="F22" s="1"/>
      <c r="G22" s="1"/>
      <c r="H22" s="1"/>
      <c r="I22" s="1"/>
      <c r="J22" s="1"/>
      <c r="K22" s="1"/>
      <c r="L22" s="1">
        <f>INDEX(Calculator_NC2aMCI!$B$2:$B$33, MATCH(LEFT(A22,FIND("_",A22)-1), Calculator_NC2aMCI!$A$2:$A$33, 0))</f>
        <v>0</v>
      </c>
      <c r="M22" s="1">
        <f t="shared" si="0"/>
        <v>0</v>
      </c>
      <c r="N22" s="1">
        <f t="shared" si="8"/>
        <v>0</v>
      </c>
      <c r="O22">
        <f t="shared" si="9"/>
        <v>0</v>
      </c>
    </row>
    <row r="23" spans="1:15" x14ac:dyDescent="0.2">
      <c r="A23" t="s">
        <v>34</v>
      </c>
      <c r="B23">
        <v>2</v>
      </c>
      <c r="C23">
        <v>-0.35390539975525398</v>
      </c>
      <c r="D23" s="1"/>
      <c r="E23" s="1"/>
      <c r="F23" s="1"/>
      <c r="G23" s="1"/>
      <c r="H23" s="1"/>
      <c r="I23" s="1"/>
      <c r="J23" s="1"/>
      <c r="K23" s="1"/>
      <c r="L23" s="1">
        <f>INDEX(Calculator_NC2aMCI!$B$2:$B$33, MATCH(LEFT(A23,FIND("_",A23)-1), Calculator_NC2aMCI!$A$2:$A$33, 0))</f>
        <v>0</v>
      </c>
      <c r="M23" s="1">
        <f t="shared" si="0"/>
        <v>0</v>
      </c>
      <c r="N23" s="1">
        <f t="shared" si="8"/>
        <v>0</v>
      </c>
      <c r="O23">
        <f t="shared" si="9"/>
        <v>0</v>
      </c>
    </row>
    <row r="24" spans="1:15" x14ac:dyDescent="0.2">
      <c r="A24" t="s">
        <v>35</v>
      </c>
      <c r="B24">
        <v>3</v>
      </c>
      <c r="C24">
        <v>0.68655051378429699</v>
      </c>
      <c r="D24" s="1"/>
      <c r="E24" s="1"/>
      <c r="F24" s="1"/>
      <c r="G24" s="1"/>
      <c r="H24" s="1"/>
      <c r="I24" s="1"/>
      <c r="J24" s="1"/>
      <c r="K24" s="1"/>
      <c r="L24" s="1">
        <f>INDEX(Calculator_NC2aMCI!$B$2:$B$33, MATCH(LEFT(A24,FIND("_",A24)-1), Calculator_NC2aMCI!$A$2:$A$33, 0))</f>
        <v>0</v>
      </c>
      <c r="M24" s="1">
        <f t="shared" si="0"/>
        <v>0</v>
      </c>
      <c r="N24" s="1">
        <f t="shared" si="8"/>
        <v>0</v>
      </c>
      <c r="O24">
        <f t="shared" si="9"/>
        <v>0</v>
      </c>
    </row>
    <row r="25" spans="1:15" x14ac:dyDescent="0.2">
      <c r="A25" t="s">
        <v>36</v>
      </c>
      <c r="B25">
        <v>4</v>
      </c>
      <c r="C25">
        <v>2.8148289938970901E-2</v>
      </c>
      <c r="D25" s="1"/>
      <c r="E25" s="1"/>
      <c r="F25" s="1"/>
      <c r="G25" s="1"/>
      <c r="H25" s="1"/>
      <c r="I25" s="1"/>
      <c r="J25" s="1"/>
      <c r="K25" s="1"/>
      <c r="L25" s="1">
        <f>INDEX(Calculator_NC2aMCI!$B$2:$B$33, MATCH(LEFT(A25,FIND("_",A25)-1), Calculator_NC2aMCI!$A$2:$A$33, 0))</f>
        <v>0</v>
      </c>
      <c r="M25" s="1">
        <f t="shared" si="0"/>
        <v>0</v>
      </c>
      <c r="N25" s="1">
        <f t="shared" si="8"/>
        <v>0</v>
      </c>
      <c r="O25">
        <f t="shared" si="9"/>
        <v>0</v>
      </c>
    </row>
    <row r="26" spans="1:15" x14ac:dyDescent="0.2">
      <c r="A26" t="s">
        <v>37</v>
      </c>
      <c r="B26" t="s">
        <v>121</v>
      </c>
      <c r="C26">
        <v>6.3282877765269896E-4</v>
      </c>
      <c r="D26" s="1"/>
      <c r="E26" s="1"/>
      <c r="F26" s="1"/>
      <c r="G26" s="1"/>
      <c r="H26" s="1"/>
      <c r="I26" s="1"/>
      <c r="J26" s="1"/>
      <c r="K26" s="1"/>
      <c r="L26" s="1">
        <f>INDEX(Calculator_NC2aMCI!$B$2:$B$33, MATCH(LEFT(A26,FIND("_",A26)-1), Calculator_NC2aMCI!$A$2:$A$33, 0))</f>
        <v>0</v>
      </c>
      <c r="M26" s="1">
        <f t="shared" si="0"/>
        <v>0</v>
      </c>
      <c r="N26" s="1">
        <f>IF(SUM(N21:N25)=0,1,0)</f>
        <v>0</v>
      </c>
      <c r="O26">
        <f t="shared" si="9"/>
        <v>0</v>
      </c>
    </row>
    <row r="27" spans="1:15" x14ac:dyDescent="0.2">
      <c r="A27" t="s">
        <v>4</v>
      </c>
      <c r="B27" t="s">
        <v>166</v>
      </c>
      <c r="C27">
        <v>-0.92018936395706397</v>
      </c>
      <c r="D27" t="str">
        <f t="shared" ref="D27:J27" si="10">LEFT(RIGHT($B27,LEN($B27) -  FIND(D$1, $B27)-LEN(D$1)-1), FIND(",", RIGHT($B27,LEN($B27) -  FIND(D$1, $B27)-LEN(D$1)-1))-1)</f>
        <v xml:space="preserve"> 20</v>
      </c>
      <c r="E27" t="str">
        <f t="shared" si="10"/>
        <v xml:space="preserve"> 10</v>
      </c>
      <c r="F27" t="str">
        <f t="shared" si="10"/>
        <v xml:space="preserve"> 3.2</v>
      </c>
      <c r="G27" t="str">
        <f t="shared" si="10"/>
        <v xml:space="preserve"> 5.0</v>
      </c>
      <c r="H27" t="str">
        <f t="shared" si="10"/>
        <v xml:space="preserve"> 37.0</v>
      </c>
      <c r="I27" t="str">
        <f t="shared" si="10"/>
        <v xml:space="preserve"> 0.0</v>
      </c>
      <c r="J27" t="str">
        <f t="shared" si="10"/>
        <v xml:space="preserve"> 9.0</v>
      </c>
      <c r="L27" s="1">
        <f>IF(INDEX(Calculator_NC2aMCI!$B$2:$B$33, MATCH(A27, Calculator_NC2aMCI!$A$2:$A$33, 0)) = "invalid", D27, INDEX(Calculator_NC2aMCI!$B$2:$B$33, MATCH(A27, Calculator_NC2aMCI!$A$2:$A$33, 0)) )</f>
        <v>8</v>
      </c>
      <c r="M27" s="1">
        <f t="shared" ref="M27" si="11">(MAX(MIN(INT((L27-G27)/F27), E27-1),0) - I27)/J27</f>
        <v>0</v>
      </c>
      <c r="N27" s="1">
        <f t="shared" ref="N27" si="12">M27</f>
        <v>0</v>
      </c>
      <c r="O27">
        <f t="shared" ref="O27" si="13">N27*C27</f>
        <v>0</v>
      </c>
    </row>
    <row r="28" spans="1:15" x14ac:dyDescent="0.2">
      <c r="A28" t="s">
        <v>6</v>
      </c>
      <c r="B28" t="s">
        <v>167</v>
      </c>
      <c r="C28">
        <v>-0.55327139141525306</v>
      </c>
      <c r="D28" t="str">
        <f t="shared" ref="D28:J28" si="14">LEFT(RIGHT($B28,LEN($B28) -  FIND(D$1, $B28)-LEN(D$1)-1), FIND(",", RIGHT($B28,LEN($B28) -  FIND(D$1, $B28)-LEN(D$1)-1))-1)</f>
        <v xml:space="preserve"> 14</v>
      </c>
      <c r="E28" t="str">
        <f t="shared" si="14"/>
        <v xml:space="preserve"> 10</v>
      </c>
      <c r="F28" t="str">
        <f t="shared" si="14"/>
        <v xml:space="preserve"> 2.5</v>
      </c>
      <c r="G28" t="str">
        <f t="shared" si="14"/>
        <v xml:space="preserve"> 1.0</v>
      </c>
      <c r="H28" t="str">
        <f t="shared" si="14"/>
        <v xml:space="preserve"> 26.0</v>
      </c>
      <c r="I28" t="str">
        <f t="shared" si="14"/>
        <v xml:space="preserve"> 0.0</v>
      </c>
      <c r="J28" t="str">
        <f t="shared" si="14"/>
        <v xml:space="preserve"> 9.0</v>
      </c>
      <c r="L28" s="1">
        <f>IF(INDEX(Calculator_NC2aMCI!$B$2:$B$33, MATCH(A28, Calculator_NC2aMCI!$A$2:$A$33, 0)) = "invalid", D28, INDEX(Calculator_NC2aMCI!$B$2:$B$33, MATCH(A28, Calculator_NC2aMCI!$A$2:$A$33, 0)) )</f>
        <v>4</v>
      </c>
      <c r="M28" s="1">
        <f t="shared" ref="M28" si="15">(MAX(MIN(INT((L28-G28)/F28), E28-1),0) - I28)/J28</f>
        <v>0.1111111111111111</v>
      </c>
      <c r="N28" s="1">
        <f t="shared" ref="N28" si="16">M28</f>
        <v>0.1111111111111111</v>
      </c>
      <c r="O28">
        <f t="shared" ref="O28" si="17">N28*C28</f>
        <v>-6.1474599046139222E-2</v>
      </c>
    </row>
    <row r="29" spans="1:15" x14ac:dyDescent="0.2">
      <c r="A29" t="s">
        <v>28</v>
      </c>
      <c r="B29">
        <v>0</v>
      </c>
      <c r="C29">
        <v>5.8376743939892797E-2</v>
      </c>
      <c r="D29" s="1"/>
      <c r="E29" s="1"/>
      <c r="F29" s="1"/>
      <c r="G29" s="1"/>
      <c r="H29" s="1"/>
      <c r="I29" s="1"/>
      <c r="J29" s="1"/>
      <c r="K29" s="1"/>
      <c r="L29" s="1">
        <f>INDEX(Calculator_NC2aMCI!$B$2:$B$33, MATCH(LEFT(A29,FIND("_",A29)-1), Calculator_NC2aMCI!$A$2:$A$33, 0))</f>
        <v>2</v>
      </c>
      <c r="M29" s="1">
        <f t="shared" si="0"/>
        <v>0</v>
      </c>
      <c r="N29" s="1">
        <f t="shared" si="8"/>
        <v>0</v>
      </c>
      <c r="O29">
        <f t="shared" si="9"/>
        <v>0</v>
      </c>
    </row>
    <row r="30" spans="1:15" x14ac:dyDescent="0.2">
      <c r="A30" t="s">
        <v>29</v>
      </c>
      <c r="B30">
        <v>1</v>
      </c>
      <c r="C30">
        <v>-1.25508094117955E-2</v>
      </c>
      <c r="L30" s="1">
        <f>INDEX(Calculator_NC2aMCI!$B$2:$B$33, MATCH(LEFT(A30,FIND("_",A30)-1), Calculator_NC2aMCI!$A$2:$A$33, 0))</f>
        <v>2</v>
      </c>
      <c r="M30" s="1">
        <f t="shared" si="0"/>
        <v>0</v>
      </c>
      <c r="N30" s="1">
        <f t="shared" si="8"/>
        <v>0</v>
      </c>
      <c r="O30">
        <f t="shared" si="9"/>
        <v>0</v>
      </c>
    </row>
    <row r="31" spans="1:15" x14ac:dyDescent="0.2">
      <c r="A31" t="s">
        <v>30</v>
      </c>
      <c r="B31">
        <v>2</v>
      </c>
      <c r="C31">
        <v>5.1018631030200802E-2</v>
      </c>
      <c r="L31" s="1">
        <f>INDEX(Calculator_NC2aMCI!$B$2:$B$33, MATCH(LEFT(A31,FIND("_",A31)-1), Calculator_NC2aMCI!$A$2:$A$33, 0))</f>
        <v>2</v>
      </c>
      <c r="M31" s="1">
        <f t="shared" si="0"/>
        <v>1</v>
      </c>
      <c r="N31" s="1">
        <f t="shared" si="8"/>
        <v>1</v>
      </c>
      <c r="O31">
        <f t="shared" si="9"/>
        <v>5.1018631030200802E-2</v>
      </c>
    </row>
    <row r="32" spans="1:15" x14ac:dyDescent="0.2">
      <c r="A32" t="s">
        <v>31</v>
      </c>
      <c r="B32" t="s">
        <v>121</v>
      </c>
      <c r="C32">
        <v>-1.0959857665767601E-2</v>
      </c>
      <c r="L32" s="1">
        <f>INDEX(Calculator_NC2aMCI!$B$2:$B$33, MATCH(LEFT(A32,FIND("_",A32)-1), Calculator_NC2aMCI!$A$2:$A$33, 0))</f>
        <v>2</v>
      </c>
      <c r="M32" s="1">
        <f t="shared" si="0"/>
        <v>0</v>
      </c>
      <c r="N32" s="1">
        <f>IF(SUM(N29:N31)=0,1,0)</f>
        <v>0</v>
      </c>
      <c r="O32">
        <f t="shared" si="9"/>
        <v>0</v>
      </c>
    </row>
    <row r="33" spans="1:15" x14ac:dyDescent="0.2">
      <c r="A33" t="s">
        <v>53</v>
      </c>
      <c r="B33" t="s">
        <v>107</v>
      </c>
      <c r="C33">
        <v>1.47591094614269</v>
      </c>
      <c r="D33" t="str">
        <f t="shared" ref="D33:J33" si="18">LEFT(RIGHT($B33,LEN($B33) -  FIND(D$1, $B33)-LEN(D$1)-1), FIND(",", RIGHT($B33,LEN($B33) -  FIND(D$1, $B33)-LEN(D$1)-1))-1)</f>
        <v xml:space="preserve"> 18</v>
      </c>
      <c r="E33" t="str">
        <f t="shared" si="18"/>
        <v xml:space="preserve"> 10</v>
      </c>
      <c r="F33" t="str">
        <f t="shared" si="18"/>
        <v xml:space="preserve"> 2.1</v>
      </c>
      <c r="G33" t="str">
        <f t="shared" si="18"/>
        <v xml:space="preserve"> 8.0</v>
      </c>
      <c r="H33" t="str">
        <f t="shared" si="18"/>
        <v xml:space="preserve"> 29.0</v>
      </c>
      <c r="I33" t="str">
        <f t="shared" si="18"/>
        <v xml:space="preserve"> 0.0</v>
      </c>
      <c r="J33" t="str">
        <f t="shared" si="18"/>
        <v xml:space="preserve"> 9.0</v>
      </c>
      <c r="L33" s="1">
        <f>IF(INDEX(Calculator_NC2aMCI!$B$2:$B$33, MATCH(A33, Calculator_NC2aMCI!$A$2:$A$33, 0)) = "invalid", D33, INDEX(Calculator_NC2aMCI!$B$2:$B$33, MATCH(A33, Calculator_NC2aMCI!$A$2:$A$33, 0)) )</f>
        <v>20</v>
      </c>
      <c r="M33" s="1">
        <f t="shared" ref="M33" si="19">(MAX(MIN(INT((L33-G33)/F33), E33-1),0) - I33)/J33</f>
        <v>0.55555555555555558</v>
      </c>
      <c r="N33" s="1">
        <f t="shared" ref="N33" si="20">M33</f>
        <v>0.55555555555555558</v>
      </c>
      <c r="O33">
        <f t="shared" ref="O33" si="21">N33*C33</f>
        <v>0.81995052563482784</v>
      </c>
    </row>
    <row r="34" spans="1:15" x14ac:dyDescent="0.2">
      <c r="A34" t="s">
        <v>38</v>
      </c>
      <c r="B34">
        <v>0</v>
      </c>
      <c r="C34">
        <v>4.6544519413330398E-4</v>
      </c>
      <c r="L34" s="1">
        <f>INDEX(Calculator_NC2aMCI!$B$2:$B$33, MATCH(LEFT(A34,FIND("_",A34)-1), Calculator_NC2aMCI!$A$2:$A$33, 0))</f>
        <v>1</v>
      </c>
      <c r="M34" s="1">
        <f t="shared" si="0"/>
        <v>0</v>
      </c>
      <c r="N34" s="1">
        <f t="shared" si="8"/>
        <v>0</v>
      </c>
      <c r="O34">
        <f t="shared" si="9"/>
        <v>0</v>
      </c>
    </row>
    <row r="35" spans="1:15" x14ac:dyDescent="0.2">
      <c r="A35" t="s">
        <v>39</v>
      </c>
      <c r="B35">
        <v>1</v>
      </c>
      <c r="C35">
        <v>2.88965512610935E-2</v>
      </c>
      <c r="L35" s="1">
        <f>INDEX(Calculator_NC2aMCI!$B$2:$B$33, MATCH(LEFT(A35,FIND("_",A35)-1), Calculator_NC2aMCI!$A$2:$A$33, 0))</f>
        <v>1</v>
      </c>
      <c r="M35" s="1">
        <f t="shared" si="0"/>
        <v>1</v>
      </c>
      <c r="N35" s="1">
        <f t="shared" si="8"/>
        <v>1</v>
      </c>
      <c r="O35">
        <f t="shared" si="9"/>
        <v>2.88965512610935E-2</v>
      </c>
    </row>
    <row r="36" spans="1:15" x14ac:dyDescent="0.2">
      <c r="A36" t="s">
        <v>40</v>
      </c>
      <c r="B36">
        <v>8</v>
      </c>
      <c r="C36">
        <v>5.5408973982291401E-2</v>
      </c>
      <c r="L36" s="1">
        <f>INDEX(Calculator_NC2aMCI!$B$2:$B$33, MATCH(LEFT(A36,FIND("_",A36)-1), Calculator_NC2aMCI!$A$2:$A$33, 0))</f>
        <v>1</v>
      </c>
      <c r="M36" s="1">
        <f t="shared" si="0"/>
        <v>0</v>
      </c>
      <c r="N36" s="1">
        <f t="shared" si="8"/>
        <v>0</v>
      </c>
      <c r="O36">
        <f t="shared" si="9"/>
        <v>0</v>
      </c>
    </row>
    <row r="37" spans="1:15" x14ac:dyDescent="0.2">
      <c r="A37" t="s">
        <v>41</v>
      </c>
      <c r="B37" t="s">
        <v>121</v>
      </c>
      <c r="C37">
        <v>2.52712852864918E-2</v>
      </c>
      <c r="L37" s="1">
        <f>INDEX(Calculator_NC2aMCI!$B$2:$B$33, MATCH(LEFT(A37,FIND("_",A37)-1), Calculator_NC2aMCI!$A$2:$A$33, 0))</f>
        <v>1</v>
      </c>
      <c r="M37" s="1">
        <f t="shared" si="0"/>
        <v>0</v>
      </c>
      <c r="N37" s="1">
        <f>IF(SUM(N34:N36)=0,1,0)</f>
        <v>0</v>
      </c>
      <c r="O37">
        <f t="shared" si="9"/>
        <v>0</v>
      </c>
    </row>
    <row r="38" spans="1:15" x14ac:dyDescent="0.2">
      <c r="A38" t="s">
        <v>126</v>
      </c>
      <c r="B38" t="s">
        <v>168</v>
      </c>
      <c r="C38">
        <v>-0.20978389854438001</v>
      </c>
      <c r="D38" t="str">
        <f t="shared" ref="D38:J39" si="22">LEFT(RIGHT($B38,LEN($B38) -  FIND(D$1, $B38)-LEN(D$1)-1), FIND(",", RIGHT($B38,LEN($B38) -  FIND(D$1, $B38)-LEN(D$1)-1))-1)</f>
        <v xml:space="preserve"> 12</v>
      </c>
      <c r="E38" t="str">
        <f t="shared" si="22"/>
        <v xml:space="preserve"> 10</v>
      </c>
      <c r="F38" t="str">
        <f t="shared" si="22"/>
        <v xml:space="preserve"> 1.6</v>
      </c>
      <c r="G38" t="str">
        <f t="shared" si="22"/>
        <v xml:space="preserve"> 1.0</v>
      </c>
      <c r="H38" t="str">
        <f t="shared" si="22"/>
        <v xml:space="preserve"> 17.0</v>
      </c>
      <c r="I38" t="str">
        <f t="shared" si="22"/>
        <v xml:space="preserve"> 0.0</v>
      </c>
      <c r="J38" t="str">
        <f t="shared" si="22"/>
        <v xml:space="preserve"> 9.0</v>
      </c>
      <c r="L38" s="1">
        <f>IF(INDEX(Calculator_NC2aMCI!$B$2:$B$33, MATCH(A38, Calculator_NC2aMCI!$A$2:$A$33, 0)) = "invalid", D38, INDEX(Calculator_NC2aMCI!$B$2:$B$33, MATCH(A38, Calculator_NC2aMCI!$A$2:$A$33, 0)) )</f>
        <v>10</v>
      </c>
      <c r="M38" s="1">
        <f t="shared" ref="M38:M39" si="23">(MAX(MIN(INT((L38-G38)/F38), E38-1),0) - I38)/J38</f>
        <v>0.55555555555555558</v>
      </c>
      <c r="N38" s="1">
        <f t="shared" ref="N38:N39" si="24">M38</f>
        <v>0.55555555555555558</v>
      </c>
      <c r="O38">
        <f t="shared" si="9"/>
        <v>-0.11654661030243334</v>
      </c>
    </row>
    <row r="39" spans="1:15" x14ac:dyDescent="0.2">
      <c r="A39" t="s">
        <v>5</v>
      </c>
      <c r="B39" t="s">
        <v>169</v>
      </c>
      <c r="C39">
        <v>1.7045613664293799</v>
      </c>
      <c r="D39" t="str">
        <f t="shared" si="22"/>
        <v xml:space="preserve"> 48</v>
      </c>
      <c r="E39" t="str">
        <f t="shared" si="22"/>
        <v xml:space="preserve"> 10</v>
      </c>
      <c r="F39" t="str">
        <f t="shared" si="22"/>
        <v xml:space="preserve"> 13.0</v>
      </c>
      <c r="G39" t="str">
        <f t="shared" si="22"/>
        <v xml:space="preserve"> 14.0</v>
      </c>
      <c r="H39" t="str">
        <f t="shared" si="22"/>
        <v xml:space="preserve"> 144.0</v>
      </c>
      <c r="I39" t="str">
        <f t="shared" si="22"/>
        <v xml:space="preserve"> 0.0</v>
      </c>
      <c r="J39" t="str">
        <f t="shared" si="22"/>
        <v xml:space="preserve"> 9.0</v>
      </c>
      <c r="L39" s="1">
        <f>IF(INDEX(Calculator_NC2aMCI!$B$2:$B$33, MATCH(A39, Calculator_NC2aMCI!$A$2:$A$33, 0)) = "invalid", D39, INDEX(Calculator_NC2aMCI!$B$2:$B$33, MATCH(A39, Calculator_NC2aMCI!$A$2:$A$33, 0)) )</f>
        <v>58</v>
      </c>
      <c r="M39" s="1">
        <f t="shared" si="23"/>
        <v>0.33333333333333331</v>
      </c>
      <c r="N39" s="1">
        <f t="shared" si="24"/>
        <v>0.33333333333333331</v>
      </c>
      <c r="O39">
        <f t="shared" si="9"/>
        <v>0.56818712214312661</v>
      </c>
    </row>
    <row r="40" spans="1:15" x14ac:dyDescent="0.2">
      <c r="A40" t="s">
        <v>146</v>
      </c>
      <c r="B40">
        <v>0</v>
      </c>
      <c r="C40">
        <v>9.5317991841759903E-2</v>
      </c>
      <c r="L40" s="1">
        <f>INDEX(Calculator_NC2aMCI!$B$2:$B$33, MATCH(LEFT(A40,FIND("_",A40)-1), Calculator_NC2aMCI!$A$2:$A$33, 0))</f>
        <v>0</v>
      </c>
      <c r="M40" s="1">
        <f t="shared" si="0"/>
        <v>1</v>
      </c>
      <c r="N40" s="1">
        <f t="shared" si="8"/>
        <v>1</v>
      </c>
      <c r="O40">
        <f t="shared" si="9"/>
        <v>9.5317991841759903E-2</v>
      </c>
    </row>
    <row r="41" spans="1:15" x14ac:dyDescent="0.2">
      <c r="A41" t="s">
        <v>147</v>
      </c>
      <c r="B41">
        <v>1</v>
      </c>
      <c r="C41">
        <v>-8.6806317631661304E-3</v>
      </c>
      <c r="L41" s="1">
        <f>INDEX(Calculator_NC2aMCI!$B$2:$B$33, MATCH(LEFT(A41,FIND("_",A41)-1), Calculator_NC2aMCI!$A$2:$A$33, 0))</f>
        <v>0</v>
      </c>
      <c r="M41" s="1">
        <f t="shared" si="0"/>
        <v>0</v>
      </c>
      <c r="N41" s="1">
        <f t="shared" si="8"/>
        <v>0</v>
      </c>
      <c r="O41">
        <f t="shared" si="9"/>
        <v>0</v>
      </c>
    </row>
    <row r="42" spans="1:15" x14ac:dyDescent="0.2">
      <c r="A42" t="s">
        <v>148</v>
      </c>
      <c r="B42" t="s">
        <v>121</v>
      </c>
      <c r="C42">
        <v>-3.4250029566590998E-2</v>
      </c>
      <c r="L42" s="1">
        <f>INDEX(Calculator_NC2aMCI!$B$2:$B$33, MATCH(LEFT(A42,FIND("_",A42)-1), Calculator_NC2aMCI!$A$2:$A$33, 0))</f>
        <v>0</v>
      </c>
      <c r="M42" s="1">
        <f t="shared" si="0"/>
        <v>0</v>
      </c>
      <c r="N42" s="1">
        <f>IF(SUM(N40:N41)=0,1,0)</f>
        <v>0</v>
      </c>
      <c r="O42">
        <f t="shared" si="9"/>
        <v>0</v>
      </c>
    </row>
    <row r="43" spans="1:15" x14ac:dyDescent="0.2">
      <c r="A43" t="s">
        <v>42</v>
      </c>
      <c r="B43">
        <v>0</v>
      </c>
      <c r="C43">
        <v>1.15492550961894E-2</v>
      </c>
      <c r="L43" s="1">
        <f>INDEX(Calculator_NC2aMCI!$B$2:$B$33, MATCH(LEFT(A43,FIND("_",A43)-1), Calculator_NC2aMCI!$A$2:$A$33, 0))</f>
        <v>0</v>
      </c>
      <c r="M43" s="1">
        <f t="shared" si="0"/>
        <v>1</v>
      </c>
      <c r="N43" s="1">
        <f t="shared" si="8"/>
        <v>1</v>
      </c>
      <c r="O43">
        <f t="shared" si="9"/>
        <v>1.15492550961894E-2</v>
      </c>
    </row>
    <row r="44" spans="1:15" x14ac:dyDescent="0.2">
      <c r="A44" t="s">
        <v>43</v>
      </c>
      <c r="B44">
        <v>1</v>
      </c>
      <c r="C44">
        <v>-6.4923961457140503E-3</v>
      </c>
      <c r="L44" s="1">
        <f>INDEX(Calculator_NC2aMCI!$B$2:$B$33, MATCH(LEFT(A44,FIND("_",A44)-1), Calculator_NC2aMCI!$A$2:$A$33, 0))</f>
        <v>0</v>
      </c>
      <c r="M44" s="1">
        <f t="shared" si="0"/>
        <v>0</v>
      </c>
      <c r="N44" s="1">
        <f t="shared" si="8"/>
        <v>0</v>
      </c>
      <c r="O44">
        <f t="shared" si="9"/>
        <v>0</v>
      </c>
    </row>
    <row r="45" spans="1:15" x14ac:dyDescent="0.2">
      <c r="A45" t="s">
        <v>44</v>
      </c>
      <c r="B45">
        <v>4</v>
      </c>
      <c r="C45">
        <v>-2.8248451430400601E-2</v>
      </c>
      <c r="L45" s="1">
        <f>INDEX(Calculator_NC2aMCI!$B$2:$B$33, MATCH(LEFT(A45,FIND("_",A45)-1), Calculator_NC2aMCI!$A$2:$A$33, 0))</f>
        <v>0</v>
      </c>
      <c r="M45" s="1">
        <f t="shared" si="0"/>
        <v>0</v>
      </c>
      <c r="N45" s="1">
        <f t="shared" si="8"/>
        <v>0</v>
      </c>
      <c r="O45">
        <f t="shared" si="9"/>
        <v>0</v>
      </c>
    </row>
    <row r="46" spans="1:15" x14ac:dyDescent="0.2">
      <c r="A46" t="s">
        <v>45</v>
      </c>
      <c r="B46" t="s">
        <v>94</v>
      </c>
      <c r="C46">
        <v>2.4132380519222601E-2</v>
      </c>
      <c r="L46" s="1">
        <f>INDEX(Calculator_NC2aMCI!$B$2:$B$33, MATCH(LEFT(A46,FIND("_",A46)-1), Calculator_NC2aMCI!$A$2:$A$33, 0))</f>
        <v>0</v>
      </c>
      <c r="M46" s="1">
        <f t="shared" si="0"/>
        <v>0</v>
      </c>
      <c r="N46" s="1">
        <f t="shared" si="8"/>
        <v>0</v>
      </c>
      <c r="O46">
        <f t="shared" si="9"/>
        <v>0</v>
      </c>
    </row>
    <row r="47" spans="1:15" x14ac:dyDescent="0.2">
      <c r="A47" t="s">
        <v>46</v>
      </c>
      <c r="B47" t="s">
        <v>121</v>
      </c>
      <c r="C47">
        <v>1.5045735662138E-2</v>
      </c>
      <c r="L47" s="1">
        <f>INDEX(Calculator_NC2aMCI!$B$2:$B$33, MATCH(LEFT(A47,FIND("_",A47)-1), Calculator_NC2aMCI!$A$2:$A$33, 0))</f>
        <v>0</v>
      </c>
      <c r="M47" s="1">
        <f t="shared" si="0"/>
        <v>0</v>
      </c>
      <c r="N47" s="1">
        <f>IF(SUM(N43:N46)=0,1,0)</f>
        <v>0</v>
      </c>
      <c r="O47">
        <f t="shared" si="9"/>
        <v>0</v>
      </c>
    </row>
    <row r="48" spans="1:15" x14ac:dyDescent="0.2">
      <c r="A48" t="s">
        <v>66</v>
      </c>
      <c r="B48">
        <v>0</v>
      </c>
      <c r="C48">
        <v>2.89316536649377E-2</v>
      </c>
      <c r="L48" s="1">
        <f>INDEX(Calculator_NC2aMCI!$B$2:$B$33, MATCH(LEFT(A48,FIND("_",A48)-1), Calculator_NC2aMCI!$A$2:$A$33, 0))</f>
        <v>18</v>
      </c>
      <c r="M48" s="1">
        <f t="shared" si="0"/>
        <v>0</v>
      </c>
      <c r="N48" s="1">
        <f t="shared" si="8"/>
        <v>0</v>
      </c>
      <c r="O48">
        <f t="shared" si="9"/>
        <v>0</v>
      </c>
    </row>
    <row r="49" spans="1:18" x14ac:dyDescent="0.2">
      <c r="A49" t="s">
        <v>67</v>
      </c>
      <c r="B49">
        <v>1</v>
      </c>
      <c r="C49">
        <v>3.3083696839778499E-2</v>
      </c>
      <c r="L49" s="1">
        <f>INDEX(Calculator_NC2aMCI!$B$2:$B$33, MATCH(LEFT(A49,FIND("_",A49)-1), Calculator_NC2aMCI!$A$2:$A$33, 0))</f>
        <v>18</v>
      </c>
      <c r="M49" s="1">
        <f t="shared" si="0"/>
        <v>0</v>
      </c>
      <c r="N49" s="1">
        <f t="shared" si="8"/>
        <v>0</v>
      </c>
      <c r="O49">
        <f t="shared" si="9"/>
        <v>0</v>
      </c>
    </row>
    <row r="50" spans="1:18" x14ac:dyDescent="0.2">
      <c r="A50" t="s">
        <v>68</v>
      </c>
      <c r="B50" t="s">
        <v>121</v>
      </c>
      <c r="C50">
        <v>-1.35197689889467E-2</v>
      </c>
      <c r="L50" s="1">
        <f>INDEX(Calculator_NC2aMCI!$B$2:$B$33, MATCH(LEFT(A50,FIND("_",A50)-1), Calculator_NC2aMCI!$A$2:$A$33, 0))</f>
        <v>18</v>
      </c>
      <c r="M50" s="1">
        <f t="shared" si="0"/>
        <v>0</v>
      </c>
      <c r="N50" s="1">
        <f>IF(SUM(N48:N49)=0,1,0)</f>
        <v>1</v>
      </c>
      <c r="O50">
        <f t="shared" si="9"/>
        <v>-1.35197689889467E-2</v>
      </c>
    </row>
    <row r="51" spans="1:18" x14ac:dyDescent="0.2">
      <c r="A51" t="s">
        <v>149</v>
      </c>
      <c r="B51">
        <v>0</v>
      </c>
      <c r="C51">
        <v>4.2870694900063698E-2</v>
      </c>
      <c r="L51" s="1">
        <f>INDEX(Calculator_NC2aMCI!$B$2:$B$33, MATCH(LEFT(A51,FIND("_",A51)-1), Calculator_NC2aMCI!$A$2:$A$33, 0))</f>
        <v>0</v>
      </c>
      <c r="M51" s="1">
        <f t="shared" si="0"/>
        <v>1</v>
      </c>
      <c r="N51" s="1">
        <f t="shared" si="8"/>
        <v>1</v>
      </c>
      <c r="O51">
        <f t="shared" si="9"/>
        <v>4.2870694900063698E-2</v>
      </c>
    </row>
    <row r="52" spans="1:18" x14ac:dyDescent="0.2">
      <c r="A52" t="s">
        <v>150</v>
      </c>
      <c r="B52">
        <v>0.5</v>
      </c>
      <c r="C52">
        <v>6.2942798143146798E-3</v>
      </c>
      <c r="L52" s="1">
        <f>INDEX(Calculator_NC2aMCI!$B$2:$B$33, MATCH(LEFT(A52,FIND("_",A52)-1), Calculator_NC2aMCI!$A$2:$A$33, 0))</f>
        <v>0</v>
      </c>
      <c r="M52" s="1">
        <f t="shared" si="0"/>
        <v>0</v>
      </c>
      <c r="N52" s="1">
        <f t="shared" si="8"/>
        <v>0</v>
      </c>
      <c r="O52">
        <f t="shared" si="9"/>
        <v>0</v>
      </c>
    </row>
    <row r="53" spans="1:18" x14ac:dyDescent="0.2">
      <c r="A53" t="s">
        <v>151</v>
      </c>
      <c r="B53" t="s">
        <v>121</v>
      </c>
      <c r="C53">
        <v>3.1542453411801401E-3</v>
      </c>
      <c r="L53" s="1">
        <f>INDEX(Calculator_NC2aMCI!$B$2:$B$33, MATCH(LEFT(A53,FIND("_",A53)-1), Calculator_NC2aMCI!$A$2:$A$33, 0))</f>
        <v>0</v>
      </c>
      <c r="M53" s="1">
        <f t="shared" si="0"/>
        <v>0</v>
      </c>
      <c r="N53" s="1">
        <f>IF(SUM(N51:N52)=0,1,0)</f>
        <v>0</v>
      </c>
      <c r="O53">
        <f t="shared" si="9"/>
        <v>0</v>
      </c>
    </row>
    <row r="54" spans="1:18" x14ac:dyDescent="0.2">
      <c r="A54" t="s">
        <v>127</v>
      </c>
      <c r="B54" t="s">
        <v>170</v>
      </c>
      <c r="C54">
        <v>-4.2395547306605802E-2</v>
      </c>
      <c r="D54" t="str">
        <f t="shared" ref="D54:J55" si="25">LEFT(RIGHT($B54,LEN($B54) -  FIND(D$1, $B54)-LEN(D$1)-1), FIND(",", RIGHT($B54,LEN($B54) -  FIND(D$1, $B54)-LEN(D$1)-1))-1)</f>
        <v xml:space="preserve"> 7</v>
      </c>
      <c r="E54" t="str">
        <f t="shared" si="25"/>
        <v xml:space="preserve"> 10</v>
      </c>
      <c r="F54" t="str">
        <f t="shared" si="25"/>
        <v xml:space="preserve"> 1.3</v>
      </c>
      <c r="G54" t="str">
        <f t="shared" si="25"/>
        <v xml:space="preserve"> 0.0</v>
      </c>
      <c r="H54" t="str">
        <f t="shared" si="25"/>
        <v xml:space="preserve"> 13.0</v>
      </c>
      <c r="I54" t="str">
        <f t="shared" si="25"/>
        <v xml:space="preserve"> 0.0</v>
      </c>
      <c r="J54" t="str">
        <f t="shared" si="25"/>
        <v xml:space="preserve"> 9.0</v>
      </c>
      <c r="L54" s="1">
        <f>IF(INDEX(Calculator_NC2aMCI!$B$2:$B$33, MATCH(A54, Calculator_NC2aMCI!$A$2:$A$33, 0)) = "invalid", D54, INDEX(Calculator_NC2aMCI!$B$2:$B$33, MATCH(A54, Calculator_NC2aMCI!$A$2:$A$33, 0)) )</f>
        <v>5</v>
      </c>
      <c r="M54" s="1">
        <f t="shared" ref="M54:M55" si="26">(MAX(MIN(INT((L54-G54)/F54), E54-1),0) - I54)/J54</f>
        <v>0.33333333333333331</v>
      </c>
      <c r="N54" s="1">
        <f t="shared" ref="N54:N55" si="27">M54</f>
        <v>0.33333333333333331</v>
      </c>
      <c r="O54">
        <f t="shared" ref="O54:O55" si="28">N54*C54</f>
        <v>-1.4131849102201933E-2</v>
      </c>
    </row>
    <row r="55" spans="1:18" x14ac:dyDescent="0.2">
      <c r="A55" t="s">
        <v>2</v>
      </c>
      <c r="B55" t="s">
        <v>171</v>
      </c>
      <c r="C55">
        <v>0.63730706288726502</v>
      </c>
      <c r="D55" t="str">
        <f t="shared" si="25"/>
        <v xml:space="preserve"> 30</v>
      </c>
      <c r="E55" t="str">
        <f t="shared" si="25"/>
        <v xml:space="preserve"> 10</v>
      </c>
      <c r="F55" t="str">
        <f t="shared" si="25"/>
        <v xml:space="preserve"> 2.8</v>
      </c>
      <c r="G55" t="str">
        <f t="shared" si="25"/>
        <v xml:space="preserve"> 4.0</v>
      </c>
      <c r="H55" t="str">
        <f t="shared" si="25"/>
        <v xml:space="preserve"> 32.0</v>
      </c>
      <c r="I55" t="str">
        <f t="shared" si="25"/>
        <v xml:space="preserve"> 0.0</v>
      </c>
      <c r="J55" t="str">
        <f t="shared" si="25"/>
        <v xml:space="preserve"> 9.0</v>
      </c>
      <c r="L55" s="1">
        <f>IF(INDEX(Calculator_NC2aMCI!$B$2:$B$33, MATCH(A55, Calculator_NC2aMCI!$A$2:$A$33, 0)) = "invalid", D55, INDEX(Calculator_NC2aMCI!$B$2:$B$33, MATCH(A55, Calculator_NC2aMCI!$A$2:$A$33, 0)) )</f>
        <v>32</v>
      </c>
      <c r="M55" s="1">
        <f t="shared" si="26"/>
        <v>1</v>
      </c>
      <c r="N55" s="1">
        <f t="shared" si="27"/>
        <v>1</v>
      </c>
      <c r="O55">
        <f t="shared" si="28"/>
        <v>0.63730706288726502</v>
      </c>
    </row>
    <row r="56" spans="1:18" x14ac:dyDescent="0.2">
      <c r="A56" t="s">
        <v>152</v>
      </c>
      <c r="B56">
        <v>0</v>
      </c>
      <c r="C56">
        <v>9.5605322197137202E-2</v>
      </c>
      <c r="L56" s="1">
        <f>INDEX(Calculator_NC2aMCI!$B$2:$B$33, MATCH(LEFT(A56,FIND("_",A56)-1), Calculator_NC2aMCI!$A$2:$A$33, 0))</f>
        <v>0</v>
      </c>
      <c r="M56" s="1">
        <f t="shared" si="0"/>
        <v>1</v>
      </c>
      <c r="N56" s="1">
        <f t="shared" si="8"/>
        <v>1</v>
      </c>
      <c r="O56">
        <f t="shared" si="9"/>
        <v>9.5605322197137202E-2</v>
      </c>
    </row>
    <row r="57" spans="1:18" x14ac:dyDescent="0.2">
      <c r="A57" t="s">
        <v>153</v>
      </c>
      <c r="B57">
        <v>1</v>
      </c>
      <c r="C57">
        <v>-4.45275900934113E-3</v>
      </c>
      <c r="L57" s="1">
        <f>INDEX(Calculator_NC2aMCI!$B$2:$B$33, MATCH(LEFT(A57,FIND("_",A57)-1), Calculator_NC2aMCI!$A$2:$A$33, 0))</f>
        <v>0</v>
      </c>
      <c r="M57" s="1">
        <f t="shared" ref="M57:M68" si="29">IF(L57=B57,1,0)</f>
        <v>0</v>
      </c>
      <c r="N57" s="1">
        <f t="shared" ref="N57:N67" si="30">M57</f>
        <v>0</v>
      </c>
      <c r="O57">
        <f t="shared" ref="O57:O68" si="31">N57*C57</f>
        <v>0</v>
      </c>
    </row>
    <row r="58" spans="1:18" x14ac:dyDescent="0.2">
      <c r="A58" t="s">
        <v>154</v>
      </c>
      <c r="B58" t="s">
        <v>121</v>
      </c>
      <c r="C58">
        <v>1.31841846024588E-2</v>
      </c>
      <c r="L58" s="1">
        <f>INDEX(Calculator_NC2aMCI!$B$2:$B$33, MATCH(LEFT(A58,FIND("_",A58)-1), Calculator_NC2aMCI!$A$2:$A$33, 0))</f>
        <v>0</v>
      </c>
      <c r="M58" s="1">
        <f t="shared" si="29"/>
        <v>0</v>
      </c>
      <c r="N58" s="20">
        <f>IF(SUM(N56:N57)=0,1,0)</f>
        <v>0</v>
      </c>
      <c r="O58">
        <f t="shared" si="31"/>
        <v>0</v>
      </c>
    </row>
    <row r="59" spans="1:18" x14ac:dyDescent="0.2">
      <c r="A59" t="s">
        <v>155</v>
      </c>
      <c r="B59">
        <v>0</v>
      </c>
      <c r="C59">
        <v>4.0818070330751903E-2</v>
      </c>
      <c r="L59" s="1">
        <f>INDEX(Calculator_NC2aMCI!$B$2:$B$33, MATCH(LEFT(A59,FIND("_",A59)-1), Calculator_NC2aMCI!$A$2:$A$33, 0))</f>
        <v>0</v>
      </c>
      <c r="M59" s="1">
        <f t="shared" si="29"/>
        <v>1</v>
      </c>
      <c r="N59" s="1">
        <f t="shared" si="30"/>
        <v>1</v>
      </c>
      <c r="O59">
        <f t="shared" si="31"/>
        <v>4.0818070330751903E-2</v>
      </c>
    </row>
    <row r="60" spans="1:18" x14ac:dyDescent="0.2">
      <c r="A60" t="s">
        <v>156</v>
      </c>
      <c r="B60">
        <v>1</v>
      </c>
      <c r="C60">
        <v>-8.6018705059271003E-4</v>
      </c>
      <c r="L60" s="1">
        <f>INDEX(Calculator_NC2aMCI!$B$2:$B$33, MATCH(LEFT(A60,FIND("_",A60)-1), Calculator_NC2aMCI!$A$2:$A$33, 0))</f>
        <v>0</v>
      </c>
      <c r="M60" s="1">
        <f t="shared" si="29"/>
        <v>0</v>
      </c>
      <c r="N60" s="1">
        <f t="shared" si="30"/>
        <v>0</v>
      </c>
      <c r="O60">
        <f t="shared" si="31"/>
        <v>0</v>
      </c>
    </row>
    <row r="61" spans="1:18" x14ac:dyDescent="0.2">
      <c r="A61" t="s">
        <v>157</v>
      </c>
      <c r="B61">
        <v>2</v>
      </c>
      <c r="C61">
        <v>7.2446484834568997E-3</v>
      </c>
      <c r="L61" s="1">
        <f>INDEX(Calculator_NC2aMCI!$B$2:$B$33, MATCH(LEFT(A61,FIND("_",A61)-1), Calculator_NC2aMCI!$A$2:$A$33, 0))</f>
        <v>0</v>
      </c>
      <c r="M61" s="1">
        <f t="shared" si="29"/>
        <v>0</v>
      </c>
      <c r="N61" s="1">
        <f t="shared" si="30"/>
        <v>0</v>
      </c>
      <c r="O61">
        <f t="shared" si="31"/>
        <v>0</v>
      </c>
    </row>
    <row r="62" spans="1:18" x14ac:dyDescent="0.2">
      <c r="A62" t="s">
        <v>158</v>
      </c>
      <c r="B62">
        <v>5</v>
      </c>
      <c r="C62">
        <v>3.49443960042016E-2</v>
      </c>
      <c r="L62" s="1">
        <f>INDEX(Calculator_NC2aMCI!$B$2:$B$33, MATCH(LEFT(A62,FIND("_",A62)-1), Calculator_NC2aMCI!$A$2:$A$33, 0))</f>
        <v>0</v>
      </c>
      <c r="M62" s="1">
        <f t="shared" si="29"/>
        <v>0</v>
      </c>
      <c r="N62" s="1">
        <f t="shared" si="30"/>
        <v>0</v>
      </c>
      <c r="O62">
        <f t="shared" si="31"/>
        <v>0</v>
      </c>
    </row>
    <row r="63" spans="1:18" x14ac:dyDescent="0.2">
      <c r="A63" t="s">
        <v>159</v>
      </c>
      <c r="B63">
        <v>6</v>
      </c>
      <c r="C63">
        <v>8.8829461065235895E-3</v>
      </c>
      <c r="L63" s="1">
        <f>INDEX(Calculator_NC2aMCI!$B$2:$B$33, MATCH(LEFT(A63,FIND("_",A63)-1), Calculator_NC2aMCI!$A$2:$A$33, 0))</f>
        <v>0</v>
      </c>
      <c r="M63" s="1">
        <f t="shared" si="29"/>
        <v>0</v>
      </c>
      <c r="N63" s="1">
        <f t="shared" si="30"/>
        <v>0</v>
      </c>
      <c r="O63">
        <f t="shared" si="31"/>
        <v>0</v>
      </c>
      <c r="Q63" s="14" t="s">
        <v>120</v>
      </c>
      <c r="R63" s="14" t="s">
        <v>119</v>
      </c>
    </row>
    <row r="64" spans="1:18" x14ac:dyDescent="0.2">
      <c r="A64" t="s">
        <v>160</v>
      </c>
      <c r="B64">
        <v>8</v>
      </c>
      <c r="C64">
        <v>-3.3862855994032902E-2</v>
      </c>
      <c r="L64" s="1">
        <f>INDEX(Calculator_NC2aMCI!$B$2:$B$33, MATCH(LEFT(A64,FIND("_",A64)-1), Calculator_NC2aMCI!$A$2:$A$33, 0))</f>
        <v>0</v>
      </c>
      <c r="M64" s="1">
        <f t="shared" si="29"/>
        <v>0</v>
      </c>
      <c r="N64" s="1">
        <f t="shared" si="30"/>
        <v>0</v>
      </c>
      <c r="O64">
        <f t="shared" si="31"/>
        <v>0</v>
      </c>
      <c r="Q64" s="10">
        <f>SUM(O2:O60)</f>
        <v>1.7236407556347531</v>
      </c>
      <c r="R64" s="10">
        <f>SUM(O61:O68)</f>
        <v>0</v>
      </c>
    </row>
    <row r="65" spans="1:15" x14ac:dyDescent="0.2">
      <c r="A65" t="s">
        <v>161</v>
      </c>
      <c r="B65">
        <v>9</v>
      </c>
      <c r="C65">
        <v>-2.8749672450329002E-3</v>
      </c>
      <c r="L65" s="1">
        <f>INDEX(Calculator_NC2aMCI!$B$2:$B$33, MATCH(LEFT(A65,FIND("_",A65)-1), Calculator_NC2aMCI!$A$2:$A$33, 0))</f>
        <v>0</v>
      </c>
      <c r="M65" s="1">
        <f t="shared" si="29"/>
        <v>0</v>
      </c>
      <c r="N65" s="1">
        <f t="shared" si="30"/>
        <v>0</v>
      </c>
      <c r="O65">
        <f t="shared" si="31"/>
        <v>0</v>
      </c>
    </row>
    <row r="66" spans="1:15" x14ac:dyDescent="0.2">
      <c r="A66" t="s">
        <v>162</v>
      </c>
      <c r="B66">
        <v>10</v>
      </c>
      <c r="C66">
        <v>-6.2462633462134097E-3</v>
      </c>
      <c r="L66" s="1">
        <f>INDEX(Calculator_NC2aMCI!$B$2:$B$33, MATCH(LEFT(A66,FIND("_",A66)-1), Calculator_NC2aMCI!$A$2:$A$33, 0))</f>
        <v>0</v>
      </c>
      <c r="M66" s="1">
        <f t="shared" si="29"/>
        <v>0</v>
      </c>
      <c r="N66" s="1">
        <f t="shared" si="30"/>
        <v>0</v>
      </c>
      <c r="O66">
        <f t="shared" si="31"/>
        <v>0</v>
      </c>
    </row>
    <row r="67" spans="1:15" x14ac:dyDescent="0.2">
      <c r="A67" t="s">
        <v>163</v>
      </c>
      <c r="B67" t="s">
        <v>94</v>
      </c>
      <c r="C67">
        <v>-2.1996561210602299E-3</v>
      </c>
      <c r="L67" s="1">
        <f>INDEX(Calculator_NC2aMCI!$B$2:$B$33, MATCH(LEFT(A67,FIND("_",A67)-1), Calculator_NC2aMCI!$A$2:$A$33, 0))</f>
        <v>0</v>
      </c>
      <c r="M67" s="1">
        <f t="shared" si="29"/>
        <v>0</v>
      </c>
      <c r="N67" s="1">
        <f t="shared" si="30"/>
        <v>0</v>
      </c>
      <c r="O67">
        <f t="shared" si="31"/>
        <v>0</v>
      </c>
    </row>
    <row r="68" spans="1:15" x14ac:dyDescent="0.2">
      <c r="A68" t="s">
        <v>164</v>
      </c>
      <c r="B68" t="s">
        <v>121</v>
      </c>
      <c r="C68">
        <v>-1.84053648143538E-2</v>
      </c>
      <c r="L68" s="1">
        <f>INDEX(Calculator_NC2aMCI!$B$2:$B$33, MATCH(LEFT(A68,FIND("_",A68)-1), Calculator_NC2aMCI!$A$2:$A$33, 0))</f>
        <v>0</v>
      </c>
      <c r="M68" s="1">
        <f t="shared" si="29"/>
        <v>0</v>
      </c>
      <c r="N68" s="1">
        <f>IF(SUM(N59:N67)=0,1,0)</f>
        <v>0</v>
      </c>
      <c r="O68">
        <f t="shared" si="31"/>
        <v>0</v>
      </c>
    </row>
    <row r="69" spans="1:15" x14ac:dyDescent="0.2">
      <c r="L69" s="1"/>
      <c r="M69" s="1"/>
      <c r="N69" s="1"/>
    </row>
    <row r="70" spans="1:15" x14ac:dyDescent="0.2">
      <c r="L70" s="1"/>
      <c r="M70" s="1"/>
      <c r="N70" s="1"/>
    </row>
    <row r="71" spans="1:15" x14ac:dyDescent="0.2">
      <c r="L71" s="1"/>
      <c r="M71" s="1"/>
      <c r="N71" s="1"/>
    </row>
    <row r="72" spans="1:15" x14ac:dyDescent="0.2">
      <c r="L72" s="1"/>
      <c r="M72" s="1"/>
      <c r="N72" s="1"/>
    </row>
    <row r="73" spans="1:15" x14ac:dyDescent="0.2">
      <c r="L73" s="1"/>
      <c r="M73" s="1"/>
      <c r="N73" s="1"/>
    </row>
    <row r="74" spans="1:15" x14ac:dyDescent="0.2">
      <c r="L74" s="1"/>
      <c r="M74" s="1"/>
      <c r="N74" s="1"/>
    </row>
    <row r="75" spans="1:15" x14ac:dyDescent="0.2">
      <c r="L75" s="1"/>
      <c r="M75" s="1"/>
      <c r="N75" s="1"/>
    </row>
    <row r="76" spans="1:15" x14ac:dyDescent="0.2">
      <c r="L76" s="1"/>
      <c r="M76" s="1"/>
      <c r="N76" s="1"/>
    </row>
    <row r="84" spans="1:2" x14ac:dyDescent="0.2">
      <c r="A84" s="14" t="s">
        <v>115</v>
      </c>
      <c r="B84" s="15"/>
    </row>
    <row r="85" spans="1:2" x14ac:dyDescent="0.2">
      <c r="A85" s="14" t="s">
        <v>117</v>
      </c>
      <c r="B85" s="15" t="s">
        <v>116</v>
      </c>
    </row>
    <row r="86" spans="1:2" x14ac:dyDescent="0.2">
      <c r="A86" s="10">
        <v>0.1</v>
      </c>
      <c r="B86" s="10">
        <v>0.96</v>
      </c>
    </row>
    <row r="87" spans="1:2" x14ac:dyDescent="0.2">
      <c r="A87" s="10">
        <v>0.2</v>
      </c>
      <c r="B87" s="10">
        <v>0.83</v>
      </c>
    </row>
    <row r="88" spans="1:2" x14ac:dyDescent="0.2">
      <c r="A88" s="10">
        <v>0.3</v>
      </c>
      <c r="B88" s="10">
        <v>0.74</v>
      </c>
    </row>
    <row r="89" spans="1:2" x14ac:dyDescent="0.2">
      <c r="A89" s="10">
        <v>0.4</v>
      </c>
      <c r="B89" s="10">
        <v>0.69</v>
      </c>
    </row>
    <row r="90" spans="1:2" x14ac:dyDescent="0.2">
      <c r="A90" s="10">
        <v>0.5</v>
      </c>
      <c r="B90" s="10">
        <v>0.66</v>
      </c>
    </row>
    <row r="91" spans="1:2" x14ac:dyDescent="0.2">
      <c r="A91" s="10">
        <v>0.6</v>
      </c>
      <c r="B91" s="10">
        <v>0.81</v>
      </c>
    </row>
    <row r="92" spans="1:2" x14ac:dyDescent="0.2">
      <c r="A92" s="10">
        <v>0.7</v>
      </c>
      <c r="B92" s="10">
        <v>0.86</v>
      </c>
    </row>
    <row r="93" spans="1:2" x14ac:dyDescent="0.2">
      <c r="A93" s="10">
        <v>0.8</v>
      </c>
      <c r="B93" s="10">
        <v>0.9</v>
      </c>
    </row>
    <row r="94" spans="1:2" x14ac:dyDescent="0.2">
      <c r="A94" s="10">
        <v>0.9</v>
      </c>
      <c r="B94" s="10">
        <v>0.9</v>
      </c>
    </row>
    <row r="95" spans="1:2" x14ac:dyDescent="0.2">
      <c r="A95" s="10">
        <v>1</v>
      </c>
      <c r="B95" s="10">
        <v>0.73</v>
      </c>
    </row>
  </sheetData>
  <sheetProtection sheet="1" objects="1" scenarios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4C524-D68E-A24F-A14A-09AD2D30234B}">
  <dimension ref="A1:R95"/>
  <sheetViews>
    <sheetView topLeftCell="A78" workbookViewId="0">
      <selection activeCell="I107" sqref="I107"/>
    </sheetView>
  </sheetViews>
  <sheetFormatPr baseColWidth="10" defaultRowHeight="15" x14ac:dyDescent="0.2"/>
  <cols>
    <col min="1" max="1" width="13.5" bestFit="1" customWidth="1"/>
    <col min="2" max="2" width="16.5" style="9" customWidth="1"/>
    <col min="10" max="10" width="8.83203125" bestFit="1" customWidth="1"/>
    <col min="12" max="12" width="12" bestFit="1" customWidth="1"/>
    <col min="13" max="13" width="13.1640625" bestFit="1" customWidth="1"/>
    <col min="14" max="14" width="17" style="18" bestFit="1" customWidth="1"/>
    <col min="17" max="17" width="20.5" bestFit="1" customWidth="1"/>
    <col min="18" max="18" width="20.1640625" bestFit="1" customWidth="1"/>
    <col min="19" max="19" width="17" bestFit="1" customWidth="1"/>
  </cols>
  <sheetData>
    <row r="1" spans="1:16" ht="16" x14ac:dyDescent="0.2">
      <c r="A1" s="17" t="s">
        <v>77</v>
      </c>
      <c r="B1" s="17" t="s">
        <v>92</v>
      </c>
      <c r="C1" s="17" t="s">
        <v>93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L1" t="s">
        <v>90</v>
      </c>
      <c r="M1" t="s">
        <v>91</v>
      </c>
      <c r="N1" s="18" t="s">
        <v>110</v>
      </c>
      <c r="O1" t="s">
        <v>113</v>
      </c>
      <c r="P1" t="s">
        <v>117</v>
      </c>
    </row>
    <row r="2" spans="1:16" ht="16" x14ac:dyDescent="0.2">
      <c r="A2" s="17" t="s">
        <v>177</v>
      </c>
      <c r="B2" s="17">
        <v>0</v>
      </c>
      <c r="C2" s="17">
        <v>-0.108463</v>
      </c>
      <c r="D2" s="1"/>
      <c r="E2" s="1"/>
      <c r="F2" s="1"/>
      <c r="G2" s="1"/>
      <c r="H2" s="1"/>
      <c r="I2" s="1"/>
      <c r="J2" s="1"/>
      <c r="K2" s="1"/>
      <c r="L2" s="1">
        <f>INDEX(Calculator_MCI2AD3!$B$2:$B$33, MATCH(LEFT(A2,FIND("_",A2)-1), Calculator_MCI2AD3!$A$2:$A$33, 0))</f>
        <v>0.5</v>
      </c>
      <c r="M2" s="1">
        <f t="shared" ref="M2:M63" si="0">IF(L2=B2,1,0)</f>
        <v>0</v>
      </c>
      <c r="N2" s="1">
        <f>M2</f>
        <v>0</v>
      </c>
      <c r="O2">
        <f>N2*C2</f>
        <v>0</v>
      </c>
      <c r="P2">
        <f>1/(1 + POWER(2.71828, -SUM(O2:O76)))</f>
        <v>0.95362935915789171</v>
      </c>
    </row>
    <row r="3" spans="1:16" ht="16" x14ac:dyDescent="0.2">
      <c r="A3" s="17" t="s">
        <v>178</v>
      </c>
      <c r="B3" s="17">
        <v>0.5</v>
      </c>
      <c r="C3" s="17">
        <v>0.46342565000000002</v>
      </c>
      <c r="D3" s="1"/>
      <c r="E3" s="1"/>
      <c r="F3" s="1"/>
      <c r="G3" s="1"/>
      <c r="H3" s="1"/>
      <c r="I3" s="1"/>
      <c r="J3" s="1"/>
      <c r="K3" s="1"/>
      <c r="L3" s="1">
        <f>INDEX(Calculator_MCI2AD3!$B$2:$B$33, MATCH(LEFT(A3,FIND("_",A3)-1), Calculator_MCI2AD3!$A$2:$A$33, 0))</f>
        <v>0.5</v>
      </c>
      <c r="M3" s="1">
        <f t="shared" si="0"/>
        <v>1</v>
      </c>
      <c r="N3" s="1">
        <f t="shared" ref="N3:N4" si="1">M3</f>
        <v>1</v>
      </c>
      <c r="O3">
        <f t="shared" ref="O3:O63" si="2">N3*C3</f>
        <v>0.46342565000000002</v>
      </c>
    </row>
    <row r="4" spans="1:16" ht="16" x14ac:dyDescent="0.2">
      <c r="A4" s="17" t="s">
        <v>179</v>
      </c>
      <c r="B4" s="17">
        <v>1</v>
      </c>
      <c r="C4" s="17">
        <v>-5.9277000000000003E-2</v>
      </c>
      <c r="D4" s="1"/>
      <c r="E4" s="1"/>
      <c r="F4" s="1"/>
      <c r="G4" s="1"/>
      <c r="H4" s="1"/>
      <c r="I4" s="1"/>
      <c r="J4" s="1"/>
      <c r="K4" s="1"/>
      <c r="L4" s="1">
        <f>INDEX(Calculator_MCI2AD3!$B$2:$B$33, MATCH(LEFT(A4,FIND("_",A4)-1), Calculator_MCI2AD3!$A$2:$A$33, 0))</f>
        <v>0.5</v>
      </c>
      <c r="M4" s="1">
        <f t="shared" si="0"/>
        <v>0</v>
      </c>
      <c r="N4" s="1">
        <f t="shared" si="1"/>
        <v>0</v>
      </c>
      <c r="O4">
        <f t="shared" si="2"/>
        <v>0</v>
      </c>
    </row>
    <row r="5" spans="1:16" ht="16" x14ac:dyDescent="0.2">
      <c r="A5" s="17" t="s">
        <v>180</v>
      </c>
      <c r="B5" s="17" t="s">
        <v>121</v>
      </c>
      <c r="C5" s="17">
        <v>2.9968000000000002E-2</v>
      </c>
      <c r="D5" s="1"/>
      <c r="E5" s="1"/>
      <c r="F5" s="1"/>
      <c r="G5" s="1"/>
      <c r="H5" s="1"/>
      <c r="I5" s="1"/>
      <c r="J5" s="1"/>
      <c r="K5" s="1"/>
      <c r="L5" s="1">
        <f>INDEX(Calculator_MCI2AD3!$B$2:$B$33, MATCH(LEFT(A5,FIND("_",A5)-1), Calculator_MCI2AD3!$A$2:$A$33, 0))</f>
        <v>0.5</v>
      </c>
      <c r="M5" s="1">
        <f t="shared" si="0"/>
        <v>0</v>
      </c>
      <c r="N5" s="1">
        <f>IF(SUM(N2:N4)=0,1,0)</f>
        <v>0</v>
      </c>
      <c r="O5">
        <f t="shared" si="2"/>
        <v>0</v>
      </c>
    </row>
    <row r="6" spans="1:16" ht="16" x14ac:dyDescent="0.2">
      <c r="A6" s="17" t="s">
        <v>181</v>
      </c>
      <c r="B6" s="17">
        <v>0</v>
      </c>
      <c r="C6" s="17">
        <v>1.171146E-2</v>
      </c>
      <c r="D6" s="1"/>
      <c r="E6" s="1"/>
      <c r="F6" s="1"/>
      <c r="G6" s="1"/>
      <c r="H6" s="1"/>
      <c r="I6" s="1"/>
      <c r="J6" s="1"/>
      <c r="K6" s="1"/>
      <c r="L6" s="1">
        <f>INDEX(Calculator_MCI2AD3!$B$2:$B$33, MATCH(LEFT(A6,FIND("_",A6)-1), Calculator_MCI2AD3!$A$2:$A$33, 0))</f>
        <v>1</v>
      </c>
      <c r="M6" s="1">
        <f t="shared" si="0"/>
        <v>0</v>
      </c>
      <c r="N6" s="1">
        <f t="shared" ref="N6:N69" si="3">M6</f>
        <v>0</v>
      </c>
      <c r="O6">
        <f t="shared" si="2"/>
        <v>0</v>
      </c>
    </row>
    <row r="7" spans="1:16" ht="16" x14ac:dyDescent="0.2">
      <c r="A7" s="17" t="s">
        <v>182</v>
      </c>
      <c r="B7" s="17">
        <v>0.5</v>
      </c>
      <c r="C7" s="17">
        <v>-0.1543398</v>
      </c>
      <c r="D7" s="1"/>
      <c r="E7" s="1"/>
      <c r="F7" s="1"/>
      <c r="G7" s="1"/>
      <c r="H7" s="1"/>
      <c r="I7" s="1"/>
      <c r="J7" s="1"/>
      <c r="K7" s="1"/>
      <c r="L7" s="1">
        <f>INDEX(Calculator_MCI2AD3!$B$2:$B$33, MATCH(LEFT(A7,FIND("_",A7)-1), Calculator_MCI2AD3!$A$2:$A$33, 0))</f>
        <v>1</v>
      </c>
      <c r="M7" s="1">
        <f t="shared" si="0"/>
        <v>0</v>
      </c>
      <c r="N7" s="1">
        <f t="shared" si="3"/>
        <v>0</v>
      </c>
      <c r="O7">
        <f t="shared" si="2"/>
        <v>0</v>
      </c>
    </row>
    <row r="8" spans="1:16" ht="16" x14ac:dyDescent="0.2">
      <c r="A8" s="17" t="s">
        <v>183</v>
      </c>
      <c r="B8" s="17">
        <v>1</v>
      </c>
      <c r="C8" s="17">
        <v>0.50484191</v>
      </c>
      <c r="D8" s="1"/>
      <c r="E8" s="1"/>
      <c r="F8" s="1"/>
      <c r="G8" s="1"/>
      <c r="H8" s="1"/>
      <c r="I8" s="1"/>
      <c r="J8" s="1"/>
      <c r="K8" s="1"/>
      <c r="L8" s="1">
        <f>INDEX(Calculator_MCI2AD3!$B$2:$B$33, MATCH(LEFT(A8,FIND("_",A8)-1), Calculator_MCI2AD3!$A$2:$A$33, 0))</f>
        <v>1</v>
      </c>
      <c r="M8" s="1">
        <f t="shared" si="0"/>
        <v>1</v>
      </c>
      <c r="N8" s="1">
        <f t="shared" si="3"/>
        <v>1</v>
      </c>
      <c r="O8">
        <f t="shared" si="2"/>
        <v>0.50484191</v>
      </c>
    </row>
    <row r="9" spans="1:16" ht="16" x14ac:dyDescent="0.2">
      <c r="A9" s="17" t="s">
        <v>184</v>
      </c>
      <c r="B9" s="17">
        <v>2</v>
      </c>
      <c r="C9" s="17">
        <v>-1.0743600000000001E-2</v>
      </c>
      <c r="D9" s="1"/>
      <c r="E9" s="1"/>
      <c r="F9" s="1"/>
      <c r="G9" s="1"/>
      <c r="H9" s="1"/>
      <c r="I9" s="1"/>
      <c r="J9" s="1"/>
      <c r="K9" s="1"/>
      <c r="L9" s="1">
        <f>INDEX(Calculator_MCI2AD3!$B$2:$B$33, MATCH(LEFT(A9,FIND("_",A9)-1), Calculator_MCI2AD3!$A$2:$A$33, 0))</f>
        <v>1</v>
      </c>
      <c r="M9" s="1">
        <f t="shared" si="0"/>
        <v>0</v>
      </c>
      <c r="N9" s="1">
        <f t="shared" si="3"/>
        <v>0</v>
      </c>
      <c r="O9">
        <f t="shared" si="2"/>
        <v>0</v>
      </c>
    </row>
    <row r="10" spans="1:16" ht="16" x14ac:dyDescent="0.2">
      <c r="A10" s="17" t="s">
        <v>185</v>
      </c>
      <c r="B10" s="17">
        <v>3</v>
      </c>
      <c r="C10" s="17">
        <v>-2.0414999999999999E-2</v>
      </c>
      <c r="D10" s="1"/>
      <c r="E10" s="1"/>
      <c r="F10" s="1"/>
      <c r="G10" s="1"/>
      <c r="H10" s="1"/>
      <c r="I10" s="1"/>
      <c r="J10" s="1"/>
      <c r="K10" s="1"/>
      <c r="L10" s="1">
        <f>INDEX(Calculator_MCI2AD3!$B$2:$B$33, MATCH(LEFT(A10,FIND("_",A10)-1), Calculator_MCI2AD3!$A$2:$A$33, 0))</f>
        <v>1</v>
      </c>
      <c r="M10" s="1">
        <f t="shared" si="0"/>
        <v>0</v>
      </c>
      <c r="N10" s="1">
        <f t="shared" si="3"/>
        <v>0</v>
      </c>
      <c r="O10">
        <f t="shared" si="2"/>
        <v>0</v>
      </c>
    </row>
    <row r="11" spans="1:16" ht="16" x14ac:dyDescent="0.2">
      <c r="A11" s="17" t="s">
        <v>186</v>
      </c>
      <c r="B11" s="17" t="s">
        <v>121</v>
      </c>
      <c r="C11" s="17">
        <v>-1.1572499999999999E-2</v>
      </c>
      <c r="D11" s="1"/>
      <c r="E11" s="1"/>
      <c r="F11" s="1"/>
      <c r="G11" s="1"/>
      <c r="H11" s="1"/>
      <c r="I11" s="1"/>
      <c r="J11" s="1"/>
      <c r="K11" s="1"/>
      <c r="L11" s="1">
        <f>INDEX(Calculator_MCI2AD3!$B$2:$B$33, MATCH(LEFT(A11,FIND("_",A11)-1), Calculator_MCI2AD3!$A$2:$A$33, 0))</f>
        <v>1</v>
      </c>
      <c r="M11" s="1">
        <f t="shared" si="0"/>
        <v>0</v>
      </c>
      <c r="N11" s="1">
        <f>IF(SUM(N6:N10)=0,1,0)</f>
        <v>0</v>
      </c>
      <c r="O11">
        <f t="shared" si="2"/>
        <v>0</v>
      </c>
    </row>
    <row r="12" spans="1:16" ht="16" x14ac:dyDescent="0.2">
      <c r="A12" s="17" t="s">
        <v>187</v>
      </c>
      <c r="B12" s="17">
        <v>0</v>
      </c>
      <c r="C12" s="17">
        <v>-0.19765640000000001</v>
      </c>
      <c r="D12" s="1"/>
      <c r="E12" s="1"/>
      <c r="F12" s="1"/>
      <c r="G12" s="1"/>
      <c r="H12" s="1"/>
      <c r="I12" s="1"/>
      <c r="J12" s="1"/>
      <c r="K12" s="1"/>
      <c r="L12" s="1">
        <f>INDEX(Calculator_MCI2AD3!$B$2:$B$33, MATCH(LEFT(A12,FIND("_",A12)-1), Calculator_MCI2AD3!$A$2:$A$33, 0))</f>
        <v>0</v>
      </c>
      <c r="M12" s="1">
        <f t="shared" si="0"/>
        <v>1</v>
      </c>
      <c r="N12" s="1">
        <f t="shared" si="3"/>
        <v>1</v>
      </c>
      <c r="O12">
        <f t="shared" si="2"/>
        <v>-0.19765640000000001</v>
      </c>
    </row>
    <row r="13" spans="1:16" ht="16" x14ac:dyDescent="0.2">
      <c r="A13" s="17" t="s">
        <v>188</v>
      </c>
      <c r="B13" s="17">
        <v>1</v>
      </c>
      <c r="C13" s="17">
        <v>0.46968528999999998</v>
      </c>
      <c r="D13" s="1"/>
      <c r="E13" s="1"/>
      <c r="F13" s="1"/>
      <c r="G13" s="1"/>
      <c r="H13" s="1"/>
      <c r="I13" s="1"/>
      <c r="J13" s="1"/>
      <c r="K13" s="1"/>
      <c r="L13" s="1">
        <f>INDEX(Calculator_MCI2AD3!$B$2:$B$33, MATCH(LEFT(A13,FIND("_",A13)-1), Calculator_MCI2AD3!$A$2:$A$33, 0))</f>
        <v>0</v>
      </c>
      <c r="M13" s="1">
        <f t="shared" si="0"/>
        <v>0</v>
      </c>
      <c r="N13" s="1">
        <f t="shared" si="3"/>
        <v>0</v>
      </c>
      <c r="O13">
        <f t="shared" si="2"/>
        <v>0</v>
      </c>
    </row>
    <row r="14" spans="1:16" ht="16" x14ac:dyDescent="0.2">
      <c r="A14" s="17" t="s">
        <v>189</v>
      </c>
      <c r="B14" s="17">
        <v>9</v>
      </c>
      <c r="C14" s="17">
        <v>-2.7095999999999999E-3</v>
      </c>
      <c r="D14" s="1"/>
      <c r="E14" s="1"/>
      <c r="F14" s="1"/>
      <c r="G14" s="1"/>
      <c r="H14" s="1"/>
      <c r="I14" s="1"/>
      <c r="J14" s="1"/>
      <c r="K14" s="1"/>
      <c r="L14" s="1">
        <f>INDEX(Calculator_MCI2AD3!$B$2:$B$33, MATCH(LEFT(A14,FIND("_",A14)-1), Calculator_MCI2AD3!$A$2:$A$33, 0))</f>
        <v>0</v>
      </c>
      <c r="M14" s="1">
        <f t="shared" si="0"/>
        <v>0</v>
      </c>
      <c r="N14" s="1">
        <f t="shared" si="3"/>
        <v>0</v>
      </c>
      <c r="O14">
        <f t="shared" si="2"/>
        <v>0</v>
      </c>
    </row>
    <row r="15" spans="1:16" ht="16" x14ac:dyDescent="0.2">
      <c r="A15" s="17" t="s">
        <v>190</v>
      </c>
      <c r="B15" s="17" t="s">
        <v>121</v>
      </c>
      <c r="C15" s="17">
        <v>-3.8980300000000002E-2</v>
      </c>
      <c r="D15" s="1"/>
      <c r="E15" s="1"/>
      <c r="F15" s="1"/>
      <c r="G15" s="1"/>
      <c r="H15" s="1"/>
      <c r="I15" s="1"/>
      <c r="J15" s="1"/>
      <c r="K15" s="1"/>
      <c r="L15" s="1">
        <f>INDEX(Calculator_MCI2AD3!$B$2:$B$33, MATCH(LEFT(A15,FIND("_",A15)-1), Calculator_MCI2AD3!$A$2:$A$33, 0))</f>
        <v>0</v>
      </c>
      <c r="M15" s="1">
        <f t="shared" si="0"/>
        <v>0</v>
      </c>
      <c r="N15" s="1">
        <f>IF(SUM(N12:N14)=0,1,0)</f>
        <v>0</v>
      </c>
      <c r="O15">
        <f t="shared" si="2"/>
        <v>0</v>
      </c>
    </row>
    <row r="16" spans="1:16" ht="16" x14ac:dyDescent="0.2">
      <c r="A16" s="17" t="s">
        <v>149</v>
      </c>
      <c r="B16" s="17">
        <v>0</v>
      </c>
      <c r="C16" s="17">
        <v>-0.50398920000000003</v>
      </c>
      <c r="D16" s="1"/>
      <c r="E16" s="1"/>
      <c r="F16" s="1"/>
      <c r="G16" s="1"/>
      <c r="H16" s="1"/>
      <c r="I16" s="1"/>
      <c r="J16" s="1"/>
      <c r="K16" s="1"/>
      <c r="L16" s="1">
        <f>INDEX(Calculator_MCI2AD3!$B$2:$B$33, MATCH(LEFT(A16,FIND("_",A16)-1), Calculator_MCI2AD3!$A$2:$A$33, 0))</f>
        <v>0.5</v>
      </c>
      <c r="M16" s="1">
        <f t="shared" si="0"/>
        <v>0</v>
      </c>
      <c r="N16" s="1">
        <f t="shared" si="3"/>
        <v>0</v>
      </c>
      <c r="O16">
        <f t="shared" si="2"/>
        <v>0</v>
      </c>
    </row>
    <row r="17" spans="1:15" ht="16" x14ac:dyDescent="0.2">
      <c r="A17" s="17" t="s">
        <v>150</v>
      </c>
      <c r="B17" s="17">
        <v>0.5</v>
      </c>
      <c r="C17" s="17">
        <v>0.66420699999999999</v>
      </c>
      <c r="D17" s="1"/>
      <c r="E17" s="1"/>
      <c r="F17" s="1"/>
      <c r="G17" s="1"/>
      <c r="H17" s="1"/>
      <c r="I17" s="1"/>
      <c r="J17" s="1"/>
      <c r="K17" s="1"/>
      <c r="L17" s="1">
        <f>INDEX(Calculator_MCI2AD3!$B$2:$B$33, MATCH(LEFT(A17,FIND("_",A17)-1), Calculator_MCI2AD3!$A$2:$A$33, 0))</f>
        <v>0.5</v>
      </c>
      <c r="M17" s="1">
        <f t="shared" si="0"/>
        <v>1</v>
      </c>
      <c r="N17" s="1">
        <f t="shared" si="3"/>
        <v>1</v>
      </c>
      <c r="O17">
        <f t="shared" si="2"/>
        <v>0.66420699999999999</v>
      </c>
    </row>
    <row r="18" spans="1:15" ht="16" x14ac:dyDescent="0.2">
      <c r="A18" s="17" t="s">
        <v>151</v>
      </c>
      <c r="B18" s="17">
        <v>1</v>
      </c>
      <c r="C18" s="17">
        <v>-1.06823E-2</v>
      </c>
      <c r="D18" s="1"/>
      <c r="E18" s="1"/>
      <c r="F18" s="1"/>
      <c r="G18" s="1"/>
      <c r="H18" s="1"/>
      <c r="I18" s="1"/>
      <c r="J18" s="1"/>
      <c r="K18" s="1"/>
      <c r="L18" s="1">
        <f>INDEX(Calculator_MCI2AD3!$B$2:$B$33, MATCH(LEFT(A18,FIND("_",A18)-1), Calculator_MCI2AD3!$A$2:$A$33, 0))</f>
        <v>0.5</v>
      </c>
      <c r="M18" s="1">
        <f t="shared" si="0"/>
        <v>0</v>
      </c>
      <c r="N18" s="1">
        <f t="shared" si="3"/>
        <v>0</v>
      </c>
      <c r="O18">
        <f t="shared" si="2"/>
        <v>0</v>
      </c>
    </row>
    <row r="19" spans="1:15" ht="16" x14ac:dyDescent="0.2">
      <c r="A19" s="17" t="s">
        <v>176</v>
      </c>
      <c r="B19" s="17" t="s">
        <v>121</v>
      </c>
      <c r="C19" s="17">
        <v>-2.4928700000000002E-2</v>
      </c>
      <c r="D19" s="1"/>
      <c r="E19" s="1"/>
      <c r="F19" s="1"/>
      <c r="G19" s="1"/>
      <c r="H19" s="1"/>
      <c r="I19" s="1"/>
      <c r="J19" s="1"/>
      <c r="K19" s="1"/>
      <c r="L19" s="1">
        <f>INDEX(Calculator_MCI2AD3!$B$2:$B$33, MATCH(LEFT(A19,FIND("_",A19)-1), Calculator_MCI2AD3!$A$2:$A$33, 0))</f>
        <v>0.5</v>
      </c>
      <c r="M19" s="1">
        <f t="shared" si="0"/>
        <v>0</v>
      </c>
      <c r="N19" s="1">
        <f>IF(SUM(N16:N18)=0,1,0)</f>
        <v>0</v>
      </c>
      <c r="O19">
        <f t="shared" si="2"/>
        <v>0</v>
      </c>
    </row>
    <row r="20" spans="1:15" ht="16" x14ac:dyDescent="0.2">
      <c r="A20" s="17" t="s">
        <v>191</v>
      </c>
      <c r="B20" s="17">
        <v>0</v>
      </c>
      <c r="C20" s="17">
        <v>9.0841400000000003E-2</v>
      </c>
      <c r="D20" s="1"/>
      <c r="E20" s="1"/>
      <c r="F20" s="1"/>
      <c r="G20" s="1"/>
      <c r="H20" s="1"/>
      <c r="I20" s="1"/>
      <c r="J20" s="1"/>
      <c r="K20" s="1"/>
      <c r="L20" s="1">
        <f>INDEX(Calculator_MCI2AD3!$B$2:$B$33, MATCH(LEFT(A20,FIND("_",A20)-1), Calculator_MCI2AD3!$A$2:$A$33, 0))</f>
        <v>0</v>
      </c>
      <c r="M20" s="1">
        <f t="shared" si="0"/>
        <v>1</v>
      </c>
      <c r="N20" s="1">
        <f t="shared" si="3"/>
        <v>1</v>
      </c>
      <c r="O20">
        <f t="shared" si="2"/>
        <v>9.0841400000000003E-2</v>
      </c>
    </row>
    <row r="21" spans="1:15" ht="16" x14ac:dyDescent="0.2">
      <c r="A21" s="17" t="s">
        <v>192</v>
      </c>
      <c r="B21" s="17">
        <v>1</v>
      </c>
      <c r="C21" s="17">
        <v>-8.3142000000000008E-3</v>
      </c>
      <c r="D21" s="1"/>
      <c r="E21" s="1"/>
      <c r="F21" s="1"/>
      <c r="G21" s="1"/>
      <c r="H21" s="1"/>
      <c r="I21" s="1"/>
      <c r="J21" s="1"/>
      <c r="K21" s="1"/>
      <c r="L21" s="1">
        <f>INDEX(Calculator_MCI2AD3!$B$2:$B$33, MATCH(LEFT(A21,FIND("_",A21)-1), Calculator_MCI2AD3!$A$2:$A$33, 0))</f>
        <v>0</v>
      </c>
      <c r="M21" s="1">
        <f t="shared" si="0"/>
        <v>0</v>
      </c>
      <c r="N21" s="1">
        <f t="shared" si="3"/>
        <v>0</v>
      </c>
      <c r="O21">
        <f t="shared" si="2"/>
        <v>0</v>
      </c>
    </row>
    <row r="22" spans="1:15" ht="16" x14ac:dyDescent="0.2">
      <c r="A22" s="17" t="s">
        <v>193</v>
      </c>
      <c r="B22" s="17" t="s">
        <v>121</v>
      </c>
      <c r="C22" s="17">
        <v>-1.6704400000000001E-2</v>
      </c>
      <c r="D22" s="1"/>
      <c r="E22" s="1"/>
      <c r="F22" s="1"/>
      <c r="G22" s="1"/>
      <c r="H22" s="1"/>
      <c r="I22" s="1"/>
      <c r="J22" s="1"/>
      <c r="K22" s="1"/>
      <c r="L22" s="1">
        <f>INDEX(Calculator_MCI2AD3!$B$2:$B$33, MATCH(LEFT(A22,FIND("_",A22)-1), Calculator_MCI2AD3!$A$2:$A$33, 0))</f>
        <v>0</v>
      </c>
      <c r="M22" s="1">
        <f t="shared" si="0"/>
        <v>0</v>
      </c>
      <c r="N22" s="1">
        <f>IF(SUM(N20:N21)=0,1,0)</f>
        <v>0</v>
      </c>
      <c r="O22">
        <f t="shared" si="2"/>
        <v>0</v>
      </c>
    </row>
    <row r="23" spans="1:15" ht="16" x14ac:dyDescent="0.2">
      <c r="A23" s="17" t="s">
        <v>194</v>
      </c>
      <c r="B23" s="17">
        <v>1</v>
      </c>
      <c r="C23" s="17">
        <v>8.0389639999999998E-2</v>
      </c>
      <c r="D23" s="1"/>
      <c r="E23" s="1"/>
      <c r="F23" s="1"/>
      <c r="G23" s="1"/>
      <c r="H23" s="1"/>
      <c r="I23" s="1"/>
      <c r="J23" s="1"/>
      <c r="K23" s="1"/>
      <c r="L23" s="1">
        <f>INDEX(Calculator_MCI2AD3!$B$2:$B$33, MATCH(LEFT(A23,FIND("_",A23)-1), Calculator_MCI2AD3!$A$2:$A$33, 0))</f>
        <v>1</v>
      </c>
      <c r="M23" s="1">
        <f t="shared" si="0"/>
        <v>1</v>
      </c>
      <c r="N23" s="1">
        <f t="shared" si="3"/>
        <v>1</v>
      </c>
      <c r="O23">
        <f t="shared" si="2"/>
        <v>8.0389639999999998E-2</v>
      </c>
    </row>
    <row r="24" spans="1:15" ht="16" x14ac:dyDescent="0.2">
      <c r="A24" s="17" t="s">
        <v>195</v>
      </c>
      <c r="B24" s="17">
        <v>2</v>
      </c>
      <c r="C24" s="17">
        <v>-9.2128000000000002E-3</v>
      </c>
      <c r="D24" s="1"/>
      <c r="E24" s="1"/>
      <c r="F24" s="1"/>
      <c r="G24" s="1"/>
      <c r="H24" s="1"/>
      <c r="I24" s="1"/>
      <c r="J24" s="1"/>
      <c r="K24" s="1"/>
      <c r="L24" s="1">
        <f>INDEX(Calculator_MCI2AD3!$B$2:$B$33, MATCH(LEFT(A24,FIND("_",A24)-1), Calculator_MCI2AD3!$A$2:$A$33, 0))</f>
        <v>1</v>
      </c>
      <c r="M24" s="1">
        <f t="shared" si="0"/>
        <v>0</v>
      </c>
      <c r="N24" s="1">
        <f t="shared" si="3"/>
        <v>0</v>
      </c>
      <c r="O24">
        <f t="shared" si="2"/>
        <v>0</v>
      </c>
    </row>
    <row r="25" spans="1:15" ht="16" x14ac:dyDescent="0.2">
      <c r="A25" s="17" t="s">
        <v>196</v>
      </c>
      <c r="B25" s="17">
        <v>3</v>
      </c>
      <c r="C25" s="17">
        <v>-6.7203000000000002E-3</v>
      </c>
      <c r="D25" s="1"/>
      <c r="E25" s="1"/>
      <c r="F25" s="1"/>
      <c r="G25" s="1"/>
      <c r="H25" s="1"/>
      <c r="I25" s="1"/>
      <c r="J25" s="1"/>
      <c r="K25" s="1"/>
      <c r="L25" s="1">
        <f>INDEX(Calculator_MCI2AD3!$B$2:$B$33, MATCH(LEFT(A25,FIND("_",A25)-1), Calculator_MCI2AD3!$A$2:$A$33, 0))</f>
        <v>1</v>
      </c>
      <c r="M25" s="1">
        <f t="shared" si="0"/>
        <v>0</v>
      </c>
      <c r="N25" s="1">
        <f t="shared" si="3"/>
        <v>0</v>
      </c>
      <c r="O25">
        <f t="shared" si="2"/>
        <v>0</v>
      </c>
    </row>
    <row r="26" spans="1:15" ht="16" x14ac:dyDescent="0.2">
      <c r="A26" s="17" t="s">
        <v>197</v>
      </c>
      <c r="B26" s="17">
        <v>4</v>
      </c>
      <c r="C26" s="17">
        <v>2.6290100000000002E-3</v>
      </c>
      <c r="D26" s="1"/>
      <c r="E26" s="1"/>
      <c r="F26" s="1"/>
      <c r="G26" s="1"/>
      <c r="H26" s="1"/>
      <c r="I26" s="1"/>
      <c r="J26" s="1"/>
      <c r="K26" s="1"/>
      <c r="L26" s="1">
        <f>INDEX(Calculator_MCI2AD3!$B$2:$B$33, MATCH(LEFT(A26,FIND("_",A26)-1), Calculator_MCI2AD3!$A$2:$A$33, 0))</f>
        <v>1</v>
      </c>
      <c r="M26" s="1">
        <f t="shared" si="0"/>
        <v>0</v>
      </c>
      <c r="N26" s="1">
        <f t="shared" si="3"/>
        <v>0</v>
      </c>
      <c r="O26">
        <f t="shared" si="2"/>
        <v>0</v>
      </c>
    </row>
    <row r="27" spans="1:15" ht="16" x14ac:dyDescent="0.2">
      <c r="A27" s="17" t="s">
        <v>198</v>
      </c>
      <c r="B27" s="17">
        <v>9</v>
      </c>
      <c r="C27" s="17">
        <v>2.1276900000000001E-2</v>
      </c>
      <c r="D27" s="1"/>
      <c r="E27" s="1"/>
      <c r="F27" s="1"/>
      <c r="G27" s="1"/>
      <c r="H27" s="1"/>
      <c r="I27" s="1"/>
      <c r="J27" s="1"/>
      <c r="K27" s="1"/>
      <c r="L27" s="1">
        <f>INDEX(Calculator_MCI2AD3!$B$2:$B$33, MATCH(LEFT(A27,FIND("_",A27)-1), Calculator_MCI2AD3!$A$2:$A$33, 0))</f>
        <v>1</v>
      </c>
      <c r="M27" s="1">
        <f t="shared" si="0"/>
        <v>0</v>
      </c>
      <c r="N27" s="1">
        <f t="shared" si="3"/>
        <v>0</v>
      </c>
      <c r="O27">
        <f t="shared" si="2"/>
        <v>0</v>
      </c>
    </row>
    <row r="28" spans="1:15" ht="16" x14ac:dyDescent="0.2">
      <c r="A28" s="17" t="s">
        <v>199</v>
      </c>
      <c r="B28" s="17" t="s">
        <v>121</v>
      </c>
      <c r="C28" s="17">
        <v>3.2136560000000002E-2</v>
      </c>
      <c r="D28" s="1"/>
      <c r="E28" s="1"/>
      <c r="F28" s="1"/>
      <c r="G28" s="1"/>
      <c r="H28" s="1"/>
      <c r="I28" s="1"/>
      <c r="J28" s="1"/>
      <c r="K28" s="1"/>
      <c r="L28" s="1">
        <f>INDEX(Calculator_MCI2AD3!$B$2:$B$33, MATCH(LEFT(A28,FIND("_",A28)-1), Calculator_MCI2AD3!$A$2:$A$33, 0))</f>
        <v>1</v>
      </c>
      <c r="M28" s="1">
        <f t="shared" si="0"/>
        <v>0</v>
      </c>
      <c r="N28" s="1">
        <f>IF(SUM(N23:N27)=0,1,0)</f>
        <v>0</v>
      </c>
      <c r="O28">
        <f t="shared" si="2"/>
        <v>0</v>
      </c>
    </row>
    <row r="29" spans="1:15" ht="16" x14ac:dyDescent="0.2">
      <c r="A29" s="17" t="s">
        <v>200</v>
      </c>
      <c r="B29" s="17">
        <v>0</v>
      </c>
      <c r="C29" s="17">
        <v>-0.18269360000000001</v>
      </c>
      <c r="D29" s="1"/>
      <c r="E29" s="1"/>
      <c r="F29" s="1"/>
      <c r="G29" s="1"/>
      <c r="H29" s="1"/>
      <c r="I29" s="1"/>
      <c r="J29" s="1"/>
      <c r="K29" s="1"/>
      <c r="L29" s="1">
        <f>INDEX(Calculator_MCI2AD3!$B$2:$B$33, MATCH(LEFT(A29,FIND("_",A29)-1), Calculator_MCI2AD3!$A$2:$A$33, 0))</f>
        <v>1</v>
      </c>
      <c r="M29" s="1">
        <f t="shared" si="0"/>
        <v>0</v>
      </c>
      <c r="N29" s="1">
        <f t="shared" si="3"/>
        <v>0</v>
      </c>
      <c r="O29">
        <f t="shared" si="2"/>
        <v>0</v>
      </c>
    </row>
    <row r="30" spans="1:15" ht="16" x14ac:dyDescent="0.2">
      <c r="A30" s="17" t="s">
        <v>201</v>
      </c>
      <c r="B30" s="17">
        <v>1</v>
      </c>
      <c r="C30" s="17">
        <v>0.49677812999999998</v>
      </c>
      <c r="L30" s="1">
        <f>INDEX(Calculator_MCI2AD3!$B$2:$B$33, MATCH(LEFT(A30,FIND("_",A30)-1), Calculator_MCI2AD3!$A$2:$A$33, 0))</f>
        <v>1</v>
      </c>
      <c r="M30" s="1">
        <f t="shared" si="0"/>
        <v>1</v>
      </c>
      <c r="N30" s="1">
        <f t="shared" si="3"/>
        <v>1</v>
      </c>
      <c r="O30">
        <f t="shared" si="2"/>
        <v>0.49677812999999998</v>
      </c>
    </row>
    <row r="31" spans="1:15" ht="16" x14ac:dyDescent="0.2">
      <c r="A31" s="17" t="s">
        <v>202</v>
      </c>
      <c r="B31" s="17">
        <v>9</v>
      </c>
      <c r="C31" s="17">
        <v>-1.8900900000000002E-2</v>
      </c>
      <c r="L31" s="1">
        <f>INDEX(Calculator_MCI2AD3!$B$2:$B$33, MATCH(LEFT(A31,FIND("_",A31)-1), Calculator_MCI2AD3!$A$2:$A$33, 0))</f>
        <v>1</v>
      </c>
      <c r="M31" s="1">
        <f t="shared" si="0"/>
        <v>0</v>
      </c>
      <c r="N31" s="1">
        <f t="shared" si="3"/>
        <v>0</v>
      </c>
      <c r="O31">
        <f t="shared" si="2"/>
        <v>0</v>
      </c>
    </row>
    <row r="32" spans="1:15" ht="16" x14ac:dyDescent="0.2">
      <c r="A32" s="17" t="s">
        <v>203</v>
      </c>
      <c r="B32" s="17" t="s">
        <v>121</v>
      </c>
      <c r="C32" s="17">
        <v>-1.7394199999999999E-2</v>
      </c>
      <c r="L32" s="1">
        <f>INDEX(Calculator_MCI2AD3!$B$2:$B$33, MATCH(LEFT(A32,FIND("_",A32)-1), Calculator_MCI2AD3!$A$2:$A$33, 0))</f>
        <v>1</v>
      </c>
      <c r="M32" s="1">
        <f t="shared" si="0"/>
        <v>0</v>
      </c>
      <c r="N32" s="1">
        <f>IF(SUM(N29:N31)=0,1,0)</f>
        <v>0</v>
      </c>
      <c r="O32">
        <f t="shared" si="2"/>
        <v>0</v>
      </c>
    </row>
    <row r="33" spans="1:15" ht="16" x14ac:dyDescent="0.2">
      <c r="A33" s="17" t="s">
        <v>32</v>
      </c>
      <c r="B33" s="17">
        <v>0</v>
      </c>
      <c r="C33" s="17">
        <v>1.49693E-3</v>
      </c>
      <c r="L33" s="1">
        <f>INDEX(Calculator_MCI2AD3!$B$2:$B$33, MATCH(LEFT(A33,FIND("_",A33)-1), Calculator_MCI2AD3!$A$2:$A$33, 0))</f>
        <v>4</v>
      </c>
      <c r="M33" s="1">
        <f t="shared" si="0"/>
        <v>0</v>
      </c>
      <c r="N33" s="1">
        <f t="shared" si="3"/>
        <v>0</v>
      </c>
      <c r="O33">
        <f t="shared" si="2"/>
        <v>0</v>
      </c>
    </row>
    <row r="34" spans="1:15" ht="16" x14ac:dyDescent="0.2">
      <c r="A34" s="17" t="s">
        <v>33</v>
      </c>
      <c r="B34" s="17">
        <v>1</v>
      </c>
      <c r="C34" s="17">
        <v>8.7341999999999997E-4</v>
      </c>
      <c r="L34" s="1">
        <f>INDEX(Calculator_MCI2AD3!$B$2:$B$33, MATCH(LEFT(A34,FIND("_",A34)-1), Calculator_MCI2AD3!$A$2:$A$33, 0))</f>
        <v>4</v>
      </c>
      <c r="M34" s="1">
        <f t="shared" si="0"/>
        <v>0</v>
      </c>
      <c r="N34" s="1">
        <f t="shared" si="3"/>
        <v>0</v>
      </c>
      <c r="O34">
        <f t="shared" si="2"/>
        <v>0</v>
      </c>
    </row>
    <row r="35" spans="1:15" ht="16" x14ac:dyDescent="0.2">
      <c r="A35" s="17" t="s">
        <v>34</v>
      </c>
      <c r="B35" s="17">
        <v>2</v>
      </c>
      <c r="C35" s="17">
        <v>-0.48295569999999999</v>
      </c>
      <c r="L35" s="1">
        <f>INDEX(Calculator_MCI2AD3!$B$2:$B$33, MATCH(LEFT(A35,FIND("_",A35)-1), Calculator_MCI2AD3!$A$2:$A$33, 0))</f>
        <v>4</v>
      </c>
      <c r="M35" s="1">
        <f t="shared" si="0"/>
        <v>0</v>
      </c>
      <c r="N35" s="1">
        <f t="shared" si="3"/>
        <v>0</v>
      </c>
      <c r="O35">
        <f t="shared" si="2"/>
        <v>0</v>
      </c>
    </row>
    <row r="36" spans="1:15" ht="16" x14ac:dyDescent="0.2">
      <c r="A36" s="17" t="s">
        <v>35</v>
      </c>
      <c r="B36" s="17">
        <v>3</v>
      </c>
      <c r="C36" s="17">
        <v>0.44885784000000001</v>
      </c>
      <c r="L36" s="1">
        <f>INDEX(Calculator_MCI2AD3!$B$2:$B$33, MATCH(LEFT(A36,FIND("_",A36)-1), Calculator_MCI2AD3!$A$2:$A$33, 0))</f>
        <v>4</v>
      </c>
      <c r="M36" s="1">
        <f t="shared" si="0"/>
        <v>0</v>
      </c>
      <c r="N36" s="1">
        <f t="shared" si="3"/>
        <v>0</v>
      </c>
      <c r="O36">
        <f t="shared" si="2"/>
        <v>0</v>
      </c>
    </row>
    <row r="37" spans="1:15" ht="16" x14ac:dyDescent="0.2">
      <c r="A37" s="17" t="s">
        <v>36</v>
      </c>
      <c r="B37" s="17">
        <v>4</v>
      </c>
      <c r="C37" s="17">
        <v>0.40530475999999999</v>
      </c>
      <c r="L37" s="1">
        <f>INDEX(Calculator_MCI2AD3!$B$2:$B$33, MATCH(LEFT(A37,FIND("_",A37)-1), Calculator_MCI2AD3!$A$2:$A$33, 0))</f>
        <v>4</v>
      </c>
      <c r="M37" s="1">
        <f t="shared" si="0"/>
        <v>1</v>
      </c>
      <c r="N37" s="1">
        <f t="shared" si="3"/>
        <v>1</v>
      </c>
      <c r="O37">
        <f t="shared" si="2"/>
        <v>0.40530475999999999</v>
      </c>
    </row>
    <row r="38" spans="1:15" ht="16" x14ac:dyDescent="0.2">
      <c r="A38" s="17" t="s">
        <v>37</v>
      </c>
      <c r="B38" s="17" t="s">
        <v>121</v>
      </c>
      <c r="C38" s="17">
        <v>-4.3964E-3</v>
      </c>
      <c r="L38" s="1">
        <f>INDEX(Calculator_MCI2AD3!$B$2:$B$33, MATCH(LEFT(A38,FIND("_",A38)-1), Calculator_MCI2AD3!$A$2:$A$33, 0))</f>
        <v>4</v>
      </c>
      <c r="M38" s="1">
        <f t="shared" si="0"/>
        <v>0</v>
      </c>
      <c r="N38" s="1">
        <f>IF(SUM(N33:N37)=0,1,0)</f>
        <v>0</v>
      </c>
      <c r="O38">
        <f t="shared" si="2"/>
        <v>0</v>
      </c>
    </row>
    <row r="39" spans="1:15" ht="16" x14ac:dyDescent="0.2">
      <c r="A39" s="17" t="s">
        <v>204</v>
      </c>
      <c r="B39" s="17">
        <v>0</v>
      </c>
      <c r="C39" s="17">
        <v>7.9476030000000003E-2</v>
      </c>
      <c r="L39" s="1">
        <f>INDEX(Calculator_MCI2AD3!$B$2:$B$33, MATCH(LEFT(A39,FIND("_",A39)-1), Calculator_MCI2AD3!$A$2:$A$33, 0))</f>
        <v>0</v>
      </c>
      <c r="M39" s="1">
        <f t="shared" si="0"/>
        <v>1</v>
      </c>
      <c r="N39" s="1">
        <f t="shared" si="3"/>
        <v>1</v>
      </c>
      <c r="O39">
        <f t="shared" si="2"/>
        <v>7.9476030000000003E-2</v>
      </c>
    </row>
    <row r="40" spans="1:15" ht="16" x14ac:dyDescent="0.2">
      <c r="A40" s="17" t="s">
        <v>205</v>
      </c>
      <c r="B40" s="17">
        <v>1</v>
      </c>
      <c r="C40" s="17">
        <v>2.5520939999999999E-2</v>
      </c>
      <c r="L40" s="1">
        <f>INDEX(Calculator_MCI2AD3!$B$2:$B$33, MATCH(LEFT(A40,FIND("_",A40)-1), Calculator_MCI2AD3!$A$2:$A$33, 0))</f>
        <v>0</v>
      </c>
      <c r="M40" s="1">
        <f t="shared" si="0"/>
        <v>0</v>
      </c>
      <c r="N40" s="1">
        <f t="shared" si="3"/>
        <v>0</v>
      </c>
      <c r="O40">
        <f t="shared" si="2"/>
        <v>0</v>
      </c>
    </row>
    <row r="41" spans="1:15" ht="16" x14ac:dyDescent="0.2">
      <c r="A41" s="17" t="s">
        <v>206</v>
      </c>
      <c r="B41" s="17">
        <v>8</v>
      </c>
      <c r="C41" s="17">
        <v>-8.0833999999999993E-3</v>
      </c>
      <c r="L41" s="1">
        <f>INDEX(Calculator_MCI2AD3!$B$2:$B$33, MATCH(LEFT(A41,FIND("_",A41)-1), Calculator_MCI2AD3!$A$2:$A$33, 0))</f>
        <v>0</v>
      </c>
      <c r="M41" s="1">
        <f t="shared" si="0"/>
        <v>0</v>
      </c>
      <c r="N41" s="1">
        <f t="shared" si="3"/>
        <v>0</v>
      </c>
      <c r="O41">
        <f t="shared" si="2"/>
        <v>0</v>
      </c>
    </row>
    <row r="42" spans="1:15" ht="16" x14ac:dyDescent="0.2">
      <c r="A42" s="17" t="s">
        <v>207</v>
      </c>
      <c r="B42" s="17" t="s">
        <v>121</v>
      </c>
      <c r="C42" s="17">
        <v>6.4846810000000005E-2</v>
      </c>
      <c r="L42" s="1">
        <f>INDEX(Calculator_MCI2AD3!$B$2:$B$33, MATCH(LEFT(A42,FIND("_",A42)-1), Calculator_MCI2AD3!$A$2:$A$33, 0))</f>
        <v>0</v>
      </c>
      <c r="M42" s="1">
        <f t="shared" si="0"/>
        <v>0</v>
      </c>
      <c r="N42" s="1">
        <f>IF(SUM(N39:N41)=0,1,0)</f>
        <v>0</v>
      </c>
      <c r="O42">
        <f t="shared" si="2"/>
        <v>0</v>
      </c>
    </row>
    <row r="43" spans="1:15" ht="16" x14ac:dyDescent="0.2">
      <c r="A43" s="17" t="s">
        <v>70</v>
      </c>
      <c r="B43" s="17">
        <v>0</v>
      </c>
      <c r="C43" s="17">
        <v>0.48113492000000002</v>
      </c>
      <c r="L43" s="1">
        <f>INDEX(Calculator_MCI2AD3!$B$2:$B$33, MATCH(LEFT(A43,FIND("_",A43)-1), Calculator_MCI2AD3!$A$2:$A$33, 0))</f>
        <v>0</v>
      </c>
      <c r="M43" s="1">
        <f t="shared" si="0"/>
        <v>1</v>
      </c>
      <c r="N43" s="1">
        <f t="shared" si="3"/>
        <v>1</v>
      </c>
      <c r="O43">
        <f t="shared" si="2"/>
        <v>0.48113492000000002</v>
      </c>
    </row>
    <row r="44" spans="1:15" ht="16" x14ac:dyDescent="0.2">
      <c r="A44" s="17" t="s">
        <v>71</v>
      </c>
      <c r="B44" s="17">
        <v>1</v>
      </c>
      <c r="C44" s="17">
        <v>-0.23586699999999999</v>
      </c>
      <c r="L44" s="1">
        <f>INDEX(Calculator_MCI2AD3!$B$2:$B$33, MATCH(LEFT(A44,FIND("_",A44)-1), Calculator_MCI2AD3!$A$2:$A$33, 0))</f>
        <v>0</v>
      </c>
      <c r="M44" s="1">
        <f t="shared" si="0"/>
        <v>0</v>
      </c>
      <c r="N44" s="1">
        <f t="shared" si="3"/>
        <v>0</v>
      </c>
      <c r="O44">
        <f t="shared" si="2"/>
        <v>0</v>
      </c>
    </row>
    <row r="45" spans="1:15" ht="16" x14ac:dyDescent="0.2">
      <c r="A45" s="17" t="s">
        <v>72</v>
      </c>
      <c r="B45" s="17">
        <v>2</v>
      </c>
      <c r="C45" s="17">
        <v>8.7944800000000004E-3</v>
      </c>
      <c r="L45" s="1">
        <f>INDEX(Calculator_MCI2AD3!$B$2:$B$33, MATCH(LEFT(A45,FIND("_",A45)-1), Calculator_MCI2AD3!$A$2:$A$33, 0))</f>
        <v>0</v>
      </c>
      <c r="M45" s="1">
        <f t="shared" si="0"/>
        <v>0</v>
      </c>
      <c r="N45" s="1">
        <f t="shared" si="3"/>
        <v>0</v>
      </c>
      <c r="O45">
        <f t="shared" si="2"/>
        <v>0</v>
      </c>
    </row>
    <row r="46" spans="1:15" ht="16" x14ac:dyDescent="0.2">
      <c r="A46" s="17" t="s">
        <v>73</v>
      </c>
      <c r="B46" s="17">
        <v>4</v>
      </c>
      <c r="C46" s="17">
        <v>9.8716900000000007E-3</v>
      </c>
      <c r="L46" s="1">
        <f>INDEX(Calculator_MCI2AD3!$B$2:$B$33, MATCH(LEFT(A46,FIND("_",A46)-1), Calculator_MCI2AD3!$A$2:$A$33, 0))</f>
        <v>0</v>
      </c>
      <c r="M46" s="1">
        <f t="shared" si="0"/>
        <v>0</v>
      </c>
      <c r="N46" s="1">
        <f t="shared" si="3"/>
        <v>0</v>
      </c>
      <c r="O46">
        <f t="shared" si="2"/>
        <v>0</v>
      </c>
    </row>
    <row r="47" spans="1:15" ht="16" x14ac:dyDescent="0.2">
      <c r="A47" s="17" t="s">
        <v>74</v>
      </c>
      <c r="B47" s="17" t="s">
        <v>94</v>
      </c>
      <c r="C47" s="17">
        <v>3.6301960000000001E-2</v>
      </c>
      <c r="L47" s="1">
        <f>INDEX(Calculator_MCI2AD3!$B$2:$B$33, MATCH(LEFT(A47,FIND("_",A47)-1), Calculator_MCI2AD3!$A$2:$A$33, 0))</f>
        <v>0</v>
      </c>
      <c r="M47" s="1">
        <f t="shared" si="0"/>
        <v>0</v>
      </c>
      <c r="N47" s="1">
        <f t="shared" si="3"/>
        <v>0</v>
      </c>
      <c r="O47">
        <f t="shared" si="2"/>
        <v>0</v>
      </c>
    </row>
    <row r="48" spans="1:15" ht="16" x14ac:dyDescent="0.2">
      <c r="A48" s="17" t="s">
        <v>75</v>
      </c>
      <c r="B48" s="17" t="s">
        <v>121</v>
      </c>
      <c r="C48" s="17">
        <v>1.8117870000000001E-2</v>
      </c>
      <c r="L48" s="1">
        <f>INDEX(Calculator_MCI2AD3!$B$2:$B$33, MATCH(LEFT(A48,FIND("_",A48)-1), Calculator_MCI2AD3!$A$2:$A$33, 0))</f>
        <v>0</v>
      </c>
      <c r="M48" s="1">
        <f t="shared" si="0"/>
        <v>0</v>
      </c>
      <c r="N48" s="1">
        <f>IF(SUM(N43:N47)=0,1,0)</f>
        <v>0</v>
      </c>
      <c r="O48">
        <f t="shared" si="2"/>
        <v>0</v>
      </c>
    </row>
    <row r="49" spans="1:18" ht="16" x14ac:dyDescent="0.2">
      <c r="A49" s="17" t="s">
        <v>208</v>
      </c>
      <c r="B49" s="17">
        <v>1</v>
      </c>
      <c r="C49" s="17">
        <v>4.5172249999999997E-2</v>
      </c>
      <c r="L49" s="1">
        <f>INDEX(Calculator_MCI2AD3!$B$2:$B$33, MATCH(LEFT(A49,FIND("_",A49)-1), Calculator_MCI2AD3!$A$2:$A$33, 0))</f>
        <v>1</v>
      </c>
      <c r="M49" s="1">
        <f t="shared" si="0"/>
        <v>1</v>
      </c>
      <c r="N49" s="1">
        <f t="shared" si="3"/>
        <v>1</v>
      </c>
      <c r="O49">
        <f t="shared" si="2"/>
        <v>4.5172249999999997E-2</v>
      </c>
    </row>
    <row r="50" spans="1:18" ht="16" x14ac:dyDescent="0.2">
      <c r="A50" s="17" t="s">
        <v>209</v>
      </c>
      <c r="B50" s="17">
        <v>2</v>
      </c>
      <c r="C50" s="17">
        <v>5.5822099999999998E-3</v>
      </c>
      <c r="L50" s="1">
        <f>INDEX(Calculator_MCI2AD3!$B$2:$B$33, MATCH(LEFT(A50,FIND("_",A50)-1), Calculator_MCI2AD3!$A$2:$A$33, 0))</f>
        <v>1</v>
      </c>
      <c r="M50" s="1">
        <f t="shared" si="0"/>
        <v>0</v>
      </c>
      <c r="N50" s="1">
        <f t="shared" si="3"/>
        <v>0</v>
      </c>
      <c r="O50">
        <f t="shared" si="2"/>
        <v>0</v>
      </c>
    </row>
    <row r="51" spans="1:18" ht="16" x14ac:dyDescent="0.2">
      <c r="A51" s="17" t="s">
        <v>210</v>
      </c>
      <c r="B51" s="17">
        <v>3</v>
      </c>
      <c r="C51" s="17">
        <v>5.8069000000000003E-3</v>
      </c>
      <c r="L51" s="1">
        <f>INDEX(Calculator_MCI2AD3!$B$2:$B$33, MATCH(LEFT(A51,FIND("_",A51)-1), Calculator_MCI2AD3!$A$2:$A$33, 0))</f>
        <v>1</v>
      </c>
      <c r="M51" s="1">
        <f t="shared" si="0"/>
        <v>0</v>
      </c>
      <c r="N51" s="1">
        <f t="shared" si="3"/>
        <v>0</v>
      </c>
      <c r="O51">
        <f t="shared" si="2"/>
        <v>0</v>
      </c>
    </row>
    <row r="52" spans="1:18" ht="16" x14ac:dyDescent="0.2">
      <c r="A52" s="17" t="s">
        <v>211</v>
      </c>
      <c r="B52" s="17">
        <v>4</v>
      </c>
      <c r="C52" s="17">
        <v>1.7743700000000001E-2</v>
      </c>
      <c r="L52" s="1">
        <f>INDEX(Calculator_MCI2AD3!$B$2:$B$33, MATCH(LEFT(A52,FIND("_",A52)-1), Calculator_MCI2AD3!$A$2:$A$33, 0))</f>
        <v>1</v>
      </c>
      <c r="M52" s="1">
        <f t="shared" si="0"/>
        <v>0</v>
      </c>
      <c r="N52" s="1">
        <f t="shared" si="3"/>
        <v>0</v>
      </c>
      <c r="O52">
        <f t="shared" si="2"/>
        <v>0</v>
      </c>
    </row>
    <row r="53" spans="1:18" ht="16" x14ac:dyDescent="0.2">
      <c r="A53" s="17" t="s">
        <v>212</v>
      </c>
      <c r="B53" s="17">
        <v>5</v>
      </c>
      <c r="C53" s="17">
        <v>-4.2630500000000002E-2</v>
      </c>
      <c r="L53" s="1">
        <f>INDEX(Calculator_MCI2AD3!$B$2:$B$33, MATCH(LEFT(A53,FIND("_",A53)-1), Calculator_MCI2AD3!$A$2:$A$33, 0))</f>
        <v>1</v>
      </c>
      <c r="M53" s="1">
        <f t="shared" si="0"/>
        <v>0</v>
      </c>
      <c r="N53" s="1">
        <f t="shared" si="3"/>
        <v>0</v>
      </c>
      <c r="O53">
        <f t="shared" si="2"/>
        <v>0</v>
      </c>
    </row>
    <row r="54" spans="1:18" ht="16" x14ac:dyDescent="0.2">
      <c r="A54" s="17" t="s">
        <v>213</v>
      </c>
      <c r="B54" s="17">
        <v>8</v>
      </c>
      <c r="C54" s="17">
        <v>4.4299129999999999E-2</v>
      </c>
      <c r="L54" s="1">
        <f>INDEX(Calculator_MCI2AD3!$B$2:$B$33, MATCH(LEFT(A54,FIND("_",A54)-1), Calculator_MCI2AD3!$A$2:$A$33, 0))</f>
        <v>1</v>
      </c>
      <c r="M54" s="1">
        <f t="shared" si="0"/>
        <v>0</v>
      </c>
      <c r="N54" s="1">
        <f t="shared" si="3"/>
        <v>0</v>
      </c>
      <c r="O54">
        <f t="shared" si="2"/>
        <v>0</v>
      </c>
    </row>
    <row r="55" spans="1:18" ht="16" x14ac:dyDescent="0.2">
      <c r="A55" s="17" t="s">
        <v>214</v>
      </c>
      <c r="B55" s="17">
        <v>9</v>
      </c>
      <c r="C55" s="17">
        <v>-2.6468700000000001E-2</v>
      </c>
      <c r="L55" s="1">
        <f>INDEX(Calculator_MCI2AD3!$B$2:$B$33, MATCH(LEFT(A55,FIND("_",A55)-1), Calculator_MCI2AD3!$A$2:$A$33, 0))</f>
        <v>1</v>
      </c>
      <c r="M55" s="1">
        <f t="shared" si="0"/>
        <v>0</v>
      </c>
      <c r="N55" s="1">
        <f t="shared" si="3"/>
        <v>0</v>
      </c>
      <c r="O55">
        <f t="shared" si="2"/>
        <v>0</v>
      </c>
    </row>
    <row r="56" spans="1:18" ht="16" x14ac:dyDescent="0.2">
      <c r="A56" s="17" t="s">
        <v>215</v>
      </c>
      <c r="B56" s="17" t="s">
        <v>121</v>
      </c>
      <c r="C56" s="17">
        <v>1.2619709999999999E-2</v>
      </c>
      <c r="L56" s="1">
        <f>INDEX(Calculator_MCI2AD3!$B$2:$B$33, MATCH(LEFT(A56,FIND("_",A56)-1), Calculator_MCI2AD3!$A$2:$A$33, 0))</f>
        <v>1</v>
      </c>
      <c r="M56" s="1">
        <f t="shared" si="0"/>
        <v>0</v>
      </c>
      <c r="N56" s="1">
        <f>IF(SUM(N49:N55)=0,1,0)</f>
        <v>0</v>
      </c>
      <c r="O56">
        <f t="shared" si="2"/>
        <v>0</v>
      </c>
    </row>
    <row r="57" spans="1:18" ht="16" x14ac:dyDescent="0.2">
      <c r="A57" s="17" t="s">
        <v>216</v>
      </c>
      <c r="B57" s="17">
        <v>0</v>
      </c>
      <c r="C57" s="17">
        <v>3.8439010000000003E-2</v>
      </c>
      <c r="L57" s="1">
        <f>INDEX(Calculator_MCI2AD3!$B$2:$B$33, MATCH(LEFT(A57,FIND("_",A57)-1), Calculator_MCI2AD3!$A$2:$A$33, 0))</f>
        <v>1</v>
      </c>
      <c r="M57" s="1">
        <f t="shared" si="0"/>
        <v>0</v>
      </c>
      <c r="N57" s="1">
        <f t="shared" si="3"/>
        <v>0</v>
      </c>
      <c r="O57">
        <f t="shared" si="2"/>
        <v>0</v>
      </c>
    </row>
    <row r="58" spans="1:18" ht="16" x14ac:dyDescent="0.2">
      <c r="A58" s="17" t="s">
        <v>217</v>
      </c>
      <c r="B58" s="17">
        <v>1</v>
      </c>
      <c r="C58" s="17">
        <v>-4.6159499999999999E-2</v>
      </c>
      <c r="L58" s="1">
        <f>INDEX(Calculator_MCI2AD3!$B$2:$B$33, MATCH(LEFT(A58,FIND("_",A58)-1), Calculator_MCI2AD3!$A$2:$A$33, 0))</f>
        <v>1</v>
      </c>
      <c r="M58" s="1">
        <f t="shared" si="0"/>
        <v>1</v>
      </c>
      <c r="N58" s="1">
        <f t="shared" si="3"/>
        <v>1</v>
      </c>
      <c r="O58">
        <f t="shared" si="2"/>
        <v>-4.6159499999999999E-2</v>
      </c>
    </row>
    <row r="59" spans="1:18" ht="16" x14ac:dyDescent="0.2">
      <c r="A59" s="17" t="s">
        <v>218</v>
      </c>
      <c r="B59" s="17">
        <v>9</v>
      </c>
      <c r="C59" s="17">
        <v>3.7764700000000001E-3</v>
      </c>
      <c r="L59" s="1">
        <f>INDEX(Calculator_MCI2AD3!$B$2:$B$33, MATCH(LEFT(A59,FIND("_",A59)-1), Calculator_MCI2AD3!$A$2:$A$33, 0))</f>
        <v>1</v>
      </c>
      <c r="M59" s="1">
        <f t="shared" si="0"/>
        <v>0</v>
      </c>
      <c r="N59" s="1">
        <f t="shared" si="3"/>
        <v>0</v>
      </c>
      <c r="O59">
        <f t="shared" si="2"/>
        <v>0</v>
      </c>
    </row>
    <row r="60" spans="1:18" ht="16" x14ac:dyDescent="0.2">
      <c r="A60" s="17" t="s">
        <v>219</v>
      </c>
      <c r="B60" s="17" t="s">
        <v>121</v>
      </c>
      <c r="C60" s="17">
        <v>1.103903E-2</v>
      </c>
      <c r="L60" s="1">
        <f>INDEX(Calculator_MCI2AD3!$B$2:$B$33, MATCH(LEFT(A60,FIND("_",A60)-1), Calculator_MCI2AD3!$A$2:$A$33, 0))</f>
        <v>1</v>
      </c>
      <c r="M60" s="1">
        <f t="shared" si="0"/>
        <v>0</v>
      </c>
      <c r="N60" s="1">
        <f>IF(SUM(N57:N59)=0,1,0)</f>
        <v>0</v>
      </c>
      <c r="O60">
        <f t="shared" si="2"/>
        <v>0</v>
      </c>
    </row>
    <row r="61" spans="1:18" ht="16" x14ac:dyDescent="0.2">
      <c r="A61" s="17" t="s">
        <v>220</v>
      </c>
      <c r="B61" s="17">
        <v>0</v>
      </c>
      <c r="C61" s="17">
        <v>6.6024570000000005E-2</v>
      </c>
      <c r="L61" s="1">
        <f>INDEX(Calculator_MCI2AD3!$B$2:$B$33, MATCH(LEFT(A61,FIND("_",A61)-1), Calculator_MCI2AD3!$A$2:$A$33, 0))</f>
        <v>0</v>
      </c>
      <c r="M61" s="1">
        <f t="shared" si="0"/>
        <v>1</v>
      </c>
      <c r="N61" s="1">
        <f t="shared" si="3"/>
        <v>1</v>
      </c>
      <c r="O61">
        <f t="shared" si="2"/>
        <v>6.6024570000000005E-2</v>
      </c>
    </row>
    <row r="62" spans="1:18" ht="16" x14ac:dyDescent="0.2">
      <c r="A62" s="17" t="s">
        <v>221</v>
      </c>
      <c r="B62" s="17">
        <v>1</v>
      </c>
      <c r="C62" s="17">
        <v>1.000522E-2</v>
      </c>
      <c r="L62" s="1">
        <f>INDEX(Calculator_MCI2AD3!$B$2:$B$33, MATCH(LEFT(A62,FIND("_",A62)-1), Calculator_MCI2AD3!$A$2:$A$33, 0))</f>
        <v>0</v>
      </c>
      <c r="M62" s="1">
        <f t="shared" si="0"/>
        <v>0</v>
      </c>
      <c r="N62" s="1">
        <f t="shared" si="3"/>
        <v>0</v>
      </c>
      <c r="O62">
        <f t="shared" si="2"/>
        <v>0</v>
      </c>
    </row>
    <row r="63" spans="1:18" ht="16" x14ac:dyDescent="0.2">
      <c r="A63" s="17" t="s">
        <v>222</v>
      </c>
      <c r="B63" s="17" t="s">
        <v>121</v>
      </c>
      <c r="C63" s="17">
        <v>2.208599E-2</v>
      </c>
      <c r="L63" s="1">
        <f>INDEX(Calculator_MCI2AD3!$B$2:$B$33, MATCH(LEFT(A63,FIND("_",A63)-1), Calculator_MCI2AD3!$A$2:$A$33, 0))</f>
        <v>0</v>
      </c>
      <c r="M63" s="1">
        <f t="shared" si="0"/>
        <v>0</v>
      </c>
      <c r="N63" s="1">
        <f>IF(SUM(N61:N62)=0,1,0)</f>
        <v>0</v>
      </c>
      <c r="O63">
        <f t="shared" si="2"/>
        <v>0</v>
      </c>
      <c r="Q63" s="14" t="s">
        <v>120</v>
      </c>
      <c r="R63" s="14" t="s">
        <v>119</v>
      </c>
    </row>
    <row r="64" spans="1:18" ht="16" x14ac:dyDescent="0.2">
      <c r="A64" s="17" t="s">
        <v>223</v>
      </c>
      <c r="B64" s="17">
        <v>0</v>
      </c>
      <c r="C64" s="17">
        <v>6.0628559999999998E-2</v>
      </c>
      <c r="L64" s="1">
        <f>INDEX(Calculator_MCI2AD3!$B$2:$B$33, MATCH(LEFT(A64,FIND("_",A64)-1), Calculator_MCI2AD3!$A$2:$A$33, 0))</f>
        <v>8</v>
      </c>
      <c r="M64" s="1">
        <f t="shared" ref="M64:M74" si="4">IF(L64=B64,1,0)</f>
        <v>0</v>
      </c>
      <c r="N64" s="1">
        <f t="shared" si="3"/>
        <v>0</v>
      </c>
      <c r="O64">
        <f t="shared" ref="O64:O74" si="5">N64*C64</f>
        <v>0</v>
      </c>
      <c r="Q64" s="10">
        <f>SUM(O2:O74)</f>
        <v>3.1004835099999997</v>
      </c>
      <c r="R64" s="10">
        <f>SUM(O75:O77)</f>
        <v>8.0839837777777757E-2</v>
      </c>
    </row>
    <row r="65" spans="1:15" ht="16" x14ac:dyDescent="0.2">
      <c r="A65" s="17" t="s">
        <v>224</v>
      </c>
      <c r="B65" s="17">
        <v>1</v>
      </c>
      <c r="C65" s="17">
        <v>0.43628489999999998</v>
      </c>
      <c r="L65" s="1">
        <f>INDEX(Calculator_MCI2AD3!$B$2:$B$33, MATCH(LEFT(A65,FIND("_",A65)-1), Calculator_MCI2AD3!$A$2:$A$33, 0))</f>
        <v>8</v>
      </c>
      <c r="M65" s="1">
        <f t="shared" si="4"/>
        <v>0</v>
      </c>
      <c r="N65" s="1">
        <f t="shared" si="3"/>
        <v>0</v>
      </c>
      <c r="O65">
        <f t="shared" si="5"/>
        <v>0</v>
      </c>
    </row>
    <row r="66" spans="1:15" ht="16" x14ac:dyDescent="0.2">
      <c r="A66" s="17" t="s">
        <v>225</v>
      </c>
      <c r="B66" s="17">
        <v>8</v>
      </c>
      <c r="C66" s="17">
        <v>-7.8267900000000001E-2</v>
      </c>
      <c r="L66" s="1">
        <f>INDEX(Calculator_MCI2AD3!$B$2:$B$33, MATCH(LEFT(A66,FIND("_",A66)-1), Calculator_MCI2AD3!$A$2:$A$33, 0))</f>
        <v>8</v>
      </c>
      <c r="M66" s="1">
        <f t="shared" si="4"/>
        <v>1</v>
      </c>
      <c r="N66" s="1">
        <f t="shared" si="3"/>
        <v>1</v>
      </c>
      <c r="O66">
        <f t="shared" si="5"/>
        <v>-7.8267900000000001E-2</v>
      </c>
    </row>
    <row r="67" spans="1:15" ht="16" x14ac:dyDescent="0.2">
      <c r="A67" s="17" t="s">
        <v>226</v>
      </c>
      <c r="B67" s="17" t="s">
        <v>121</v>
      </c>
      <c r="C67" s="17">
        <v>-2.08922E-2</v>
      </c>
      <c r="L67" s="1">
        <f>INDEX(Calculator_MCI2AD3!$B$2:$B$33, MATCH(LEFT(A67,FIND("_",A67)-1), Calculator_MCI2AD3!$A$2:$A$33, 0))</f>
        <v>8</v>
      </c>
      <c r="M67" s="1">
        <f t="shared" si="4"/>
        <v>0</v>
      </c>
      <c r="N67" s="1">
        <f>IF(SUM(N64:N66)=0,1,0)</f>
        <v>0</v>
      </c>
      <c r="O67">
        <f t="shared" si="5"/>
        <v>0</v>
      </c>
    </row>
    <row r="68" spans="1:15" ht="16" x14ac:dyDescent="0.2">
      <c r="A68" s="17" t="s">
        <v>38</v>
      </c>
      <c r="B68" s="17">
        <v>0</v>
      </c>
      <c r="C68" s="17">
        <v>-1.3308E-3</v>
      </c>
      <c r="L68" s="1">
        <f>INDEX(Calculator_MCI2AD3!$B$2:$B$33, MATCH(LEFT(A68,FIND("_",A68)-1), Calculator_MCI2AD3!$A$2:$A$33, 0))</f>
        <v>0</v>
      </c>
      <c r="M68" s="1">
        <f t="shared" si="4"/>
        <v>1</v>
      </c>
      <c r="N68" s="1">
        <f t="shared" si="3"/>
        <v>1</v>
      </c>
      <c r="O68">
        <f t="shared" si="5"/>
        <v>-1.3308E-3</v>
      </c>
    </row>
    <row r="69" spans="1:15" ht="16" x14ac:dyDescent="0.2">
      <c r="A69" s="17" t="s">
        <v>39</v>
      </c>
      <c r="B69" s="17">
        <v>1</v>
      </c>
      <c r="C69" s="17">
        <v>-4.96471E-2</v>
      </c>
      <c r="L69" s="1">
        <f>INDEX(Calculator_MCI2AD3!$B$2:$B$33, MATCH(LEFT(A69,FIND("_",A69)-1), Calculator_MCI2AD3!$A$2:$A$33, 0))</f>
        <v>0</v>
      </c>
      <c r="M69" s="1">
        <f t="shared" si="4"/>
        <v>0</v>
      </c>
      <c r="N69" s="1">
        <f t="shared" si="3"/>
        <v>0</v>
      </c>
      <c r="O69">
        <f t="shared" si="5"/>
        <v>0</v>
      </c>
    </row>
    <row r="70" spans="1:15" ht="16" x14ac:dyDescent="0.2">
      <c r="A70" s="17" t="s">
        <v>40</v>
      </c>
      <c r="B70" s="17">
        <v>8</v>
      </c>
      <c r="C70" s="17">
        <v>6.6573129999999994E-2</v>
      </c>
      <c r="L70" s="1">
        <f>INDEX(Calculator_MCI2AD3!$B$2:$B$33, MATCH(LEFT(A70,FIND("_",A70)-1), Calculator_MCI2AD3!$A$2:$A$33, 0))</f>
        <v>0</v>
      </c>
      <c r="M70" s="1">
        <f t="shared" si="4"/>
        <v>0</v>
      </c>
      <c r="N70" s="1">
        <f t="shared" ref="N70:N73" si="6">M70</f>
        <v>0</v>
      </c>
      <c r="O70">
        <f t="shared" si="5"/>
        <v>0</v>
      </c>
    </row>
    <row r="71" spans="1:15" ht="16" x14ac:dyDescent="0.2">
      <c r="A71" s="17" t="s">
        <v>41</v>
      </c>
      <c r="B71" s="17" t="s">
        <v>121</v>
      </c>
      <c r="C71" s="17">
        <v>1.2465560000000001E-2</v>
      </c>
      <c r="L71" s="1">
        <f>INDEX(Calculator_MCI2AD3!$B$2:$B$33, MATCH(LEFT(A71,FIND("_",A71)-1), Calculator_MCI2AD3!$A$2:$A$33, 0))</f>
        <v>0</v>
      </c>
      <c r="M71" s="1">
        <f t="shared" si="4"/>
        <v>0</v>
      </c>
      <c r="N71" s="1">
        <f>IF(SUM(N68:N70)=0,1,0)</f>
        <v>0</v>
      </c>
      <c r="O71">
        <f t="shared" si="5"/>
        <v>0</v>
      </c>
    </row>
    <row r="72" spans="1:15" ht="16" x14ac:dyDescent="0.2">
      <c r="A72" s="17" t="s">
        <v>227</v>
      </c>
      <c r="B72" s="17">
        <v>0</v>
      </c>
      <c r="C72" s="17">
        <v>4.6301849999999999E-2</v>
      </c>
      <c r="L72" s="1">
        <f>INDEX(Calculator_MCI2AD3!$B$2:$B$33, MATCH(LEFT(A72,FIND("_",A72)-1), Calculator_MCI2AD3!$A$2:$A$33, 0))</f>
        <v>0</v>
      </c>
      <c r="M72" s="1">
        <f t="shared" si="4"/>
        <v>1</v>
      </c>
      <c r="N72" s="1">
        <f t="shared" si="6"/>
        <v>1</v>
      </c>
      <c r="O72">
        <f t="shared" si="5"/>
        <v>4.6301849999999999E-2</v>
      </c>
    </row>
    <row r="73" spans="1:15" ht="16" x14ac:dyDescent="0.2">
      <c r="A73" s="17" t="s">
        <v>228</v>
      </c>
      <c r="B73" s="17">
        <v>1</v>
      </c>
      <c r="C73" s="17">
        <v>-3.8513899999999997E-2</v>
      </c>
      <c r="L73" s="1">
        <f>INDEX(Calculator_MCI2AD3!$B$2:$B$33, MATCH(LEFT(A73,FIND("_",A73)-1), Calculator_MCI2AD3!$A$2:$A$33, 0))</f>
        <v>0</v>
      </c>
      <c r="M73" s="1">
        <f t="shared" si="4"/>
        <v>0</v>
      </c>
      <c r="N73" s="1">
        <f t="shared" si="6"/>
        <v>0</v>
      </c>
      <c r="O73">
        <f t="shared" si="5"/>
        <v>0</v>
      </c>
    </row>
    <row r="74" spans="1:15" ht="16" x14ac:dyDescent="0.2">
      <c r="A74" s="17" t="s">
        <v>229</v>
      </c>
      <c r="B74" s="17" t="s">
        <v>121</v>
      </c>
      <c r="C74" s="17">
        <v>8.8946999999999995E-4</v>
      </c>
      <c r="L74" s="1">
        <f>INDEX(Calculator_MCI2AD3!$B$2:$B$33, MATCH(LEFT(A74,FIND("_",A74)-1), Calculator_MCI2AD3!$A$2:$A$33, 0))</f>
        <v>0</v>
      </c>
      <c r="M74" s="1">
        <f t="shared" si="4"/>
        <v>0</v>
      </c>
      <c r="N74" s="1">
        <f>IF(SUM(N72:N73)=0,1,0)</f>
        <v>0</v>
      </c>
      <c r="O74">
        <f t="shared" si="5"/>
        <v>0</v>
      </c>
    </row>
    <row r="75" spans="1:15" ht="16" x14ac:dyDescent="0.2">
      <c r="A75" s="17" t="s">
        <v>126</v>
      </c>
      <c r="B75" s="17" t="s">
        <v>230</v>
      </c>
      <c r="C75" s="17">
        <v>-1.2541998999999999</v>
      </c>
      <c r="D75" t="str">
        <f t="shared" ref="D75:J77" si="7">LEFT(RIGHT($B75,LEN($B75) -  FIND(D$1, $B75)-LEN(D$1)-1), FIND(",", RIGHT($B75,LEN($B75) -  FIND(D$1, $B75)-LEN(D$1)-1))-1)</f>
        <v xml:space="preserve"> 8</v>
      </c>
      <c r="E75" t="str">
        <f t="shared" si="7"/>
        <v xml:space="preserve"> 10</v>
      </c>
      <c r="F75" t="str">
        <f t="shared" si="7"/>
        <v xml:space="preserve"> 1.7</v>
      </c>
      <c r="G75" t="str">
        <f t="shared" si="7"/>
        <v xml:space="preserve"> 0.0</v>
      </c>
      <c r="H75" t="str">
        <f t="shared" si="7"/>
        <v xml:space="preserve"> 17.0</v>
      </c>
      <c r="I75" t="str">
        <f t="shared" si="7"/>
        <v xml:space="preserve"> 0.0</v>
      </c>
      <c r="J75" t="str">
        <f t="shared" si="7"/>
        <v xml:space="preserve"> 9.0</v>
      </c>
      <c r="L75" s="1">
        <f>IF(INDEX(Calculator_MCI2AD3!$B$2:$B$33, MATCH(A75, Calculator_MCI2AD3!$A$2:$A$33, 0)) = "invalid", D75, INDEX(Calculator_MCI2AD3!$B$2:$B$33, MATCH(A75, Calculator_MCI2AD3!$A$2:$A$33, 0)) )</f>
        <v>0</v>
      </c>
      <c r="M75" s="1">
        <f t="shared" ref="M75:M77" si="8">(MAX(MIN(INT((L75-G75)/F75), E75-1),0) - I75)/J75</f>
        <v>0</v>
      </c>
      <c r="N75" s="1">
        <f t="shared" ref="N75:N77" si="9">M75</f>
        <v>0</v>
      </c>
      <c r="O75">
        <f t="shared" ref="O75:O77" si="10">N75*C75</f>
        <v>0</v>
      </c>
    </row>
    <row r="76" spans="1:15" ht="16" x14ac:dyDescent="0.2">
      <c r="A76" s="17" t="s">
        <v>1</v>
      </c>
      <c r="B76" s="17" t="s">
        <v>231</v>
      </c>
      <c r="C76" s="17">
        <v>-0.69185620000000003</v>
      </c>
      <c r="D76" t="str">
        <f t="shared" si="7"/>
        <v xml:space="preserve"> 15</v>
      </c>
      <c r="E76" t="str">
        <f t="shared" si="7"/>
        <v xml:space="preserve"> 10</v>
      </c>
      <c r="F76" t="str">
        <f t="shared" si="7"/>
        <v xml:space="preserve"> 3.5</v>
      </c>
      <c r="G76" t="str">
        <f t="shared" si="7"/>
        <v xml:space="preserve"> 0.0</v>
      </c>
      <c r="H76" t="str">
        <f t="shared" si="7"/>
        <v xml:space="preserve"> 35.0</v>
      </c>
      <c r="I76" t="str">
        <f t="shared" si="7"/>
        <v xml:space="preserve"> 0.0</v>
      </c>
      <c r="J76" t="str">
        <f t="shared" si="7"/>
        <v xml:space="preserve"> 9.0</v>
      </c>
      <c r="L76" s="1">
        <f>IF(INDEX(Calculator_MCI2AD3!$B$2:$B$33, MATCH(A76, Calculator_MCI2AD3!$A$2:$A$33, 0)) = "invalid", D76, INDEX(Calculator_MCI2AD3!$B$2:$B$33, MATCH(A76, Calculator_MCI2AD3!$A$2:$A$33, 0)) )</f>
        <v>5</v>
      </c>
      <c r="M76" s="1">
        <f t="shared" si="8"/>
        <v>0.1111111111111111</v>
      </c>
      <c r="N76" s="1">
        <f t="shared" si="9"/>
        <v>0.1111111111111111</v>
      </c>
      <c r="O76">
        <f t="shared" si="10"/>
        <v>-7.6872911111111109E-2</v>
      </c>
    </row>
    <row r="77" spans="1:15" ht="16" x14ac:dyDescent="0.2">
      <c r="A77" s="17" t="s">
        <v>4</v>
      </c>
      <c r="B77" s="17" t="s">
        <v>232</v>
      </c>
      <c r="C77" s="17">
        <v>0.70970736999999995</v>
      </c>
      <c r="D77" t="str">
        <f t="shared" si="7"/>
        <v xml:space="preserve"> 15</v>
      </c>
      <c r="E77" t="str">
        <f t="shared" si="7"/>
        <v xml:space="preserve"> 10</v>
      </c>
      <c r="F77" t="str">
        <f t="shared" si="7"/>
        <v xml:space="preserve"> 3.6</v>
      </c>
      <c r="G77" t="str">
        <f t="shared" si="7"/>
        <v xml:space="preserve"> 0.0</v>
      </c>
      <c r="H77" t="str">
        <f t="shared" si="7"/>
        <v xml:space="preserve"> 36.0</v>
      </c>
      <c r="I77" t="str">
        <f t="shared" si="7"/>
        <v xml:space="preserve"> 0.0</v>
      </c>
      <c r="J77" t="str">
        <f t="shared" si="7"/>
        <v xml:space="preserve"> 9.0</v>
      </c>
      <c r="L77" s="1">
        <f>IF(INDEX(Calculator_MCI2AD3!$B$2:$B$33, MATCH(A77, Calculator_MCI2AD3!$A$2:$A$33, 0)) = "invalid", D77, INDEX(Calculator_MCI2AD3!$B$2:$B$33, MATCH(A77, Calculator_MCI2AD3!$A$2:$A$33, 0)) )</f>
        <v>9</v>
      </c>
      <c r="M77" s="1">
        <f t="shared" si="8"/>
        <v>0.22222222222222221</v>
      </c>
      <c r="N77" s="1">
        <f t="shared" si="9"/>
        <v>0.22222222222222221</v>
      </c>
      <c r="O77">
        <f t="shared" si="10"/>
        <v>0.15771274888888887</v>
      </c>
    </row>
    <row r="84" spans="1:2" x14ac:dyDescent="0.2">
      <c r="A84" s="14" t="s">
        <v>115</v>
      </c>
      <c r="B84" s="15"/>
    </row>
    <row r="85" spans="1:2" x14ac:dyDescent="0.2">
      <c r="A85" s="14" t="s">
        <v>117</v>
      </c>
      <c r="B85" s="15" t="s">
        <v>116</v>
      </c>
    </row>
    <row r="86" spans="1:2" x14ac:dyDescent="0.2">
      <c r="A86" s="10">
        <v>0.1</v>
      </c>
      <c r="B86" s="10">
        <v>0.78</v>
      </c>
    </row>
    <row r="87" spans="1:2" x14ac:dyDescent="0.2">
      <c r="A87" s="10">
        <v>0.2</v>
      </c>
      <c r="B87" s="10">
        <v>0.8</v>
      </c>
    </row>
    <row r="88" spans="1:2" x14ac:dyDescent="0.2">
      <c r="A88" s="10">
        <v>0.3</v>
      </c>
      <c r="B88" s="10">
        <v>0.79</v>
      </c>
    </row>
    <row r="89" spans="1:2" x14ac:dyDescent="0.2">
      <c r="A89" s="10">
        <v>0.4</v>
      </c>
      <c r="B89" s="10">
        <v>0.78</v>
      </c>
    </row>
    <row r="90" spans="1:2" x14ac:dyDescent="0.2">
      <c r="A90" s="10">
        <v>0.5</v>
      </c>
      <c r="B90" s="10">
        <v>0.76</v>
      </c>
    </row>
    <row r="91" spans="1:2" x14ac:dyDescent="0.2">
      <c r="A91" s="10">
        <v>0.6</v>
      </c>
      <c r="B91" s="10">
        <v>0.82</v>
      </c>
    </row>
    <row r="92" spans="1:2" x14ac:dyDescent="0.2">
      <c r="A92" s="10">
        <v>0.7</v>
      </c>
      <c r="B92" s="10">
        <v>0.85</v>
      </c>
    </row>
    <row r="93" spans="1:2" x14ac:dyDescent="0.2">
      <c r="A93" s="10">
        <v>0.8</v>
      </c>
      <c r="B93" s="10">
        <v>0.88</v>
      </c>
    </row>
    <row r="94" spans="1:2" x14ac:dyDescent="0.2">
      <c r="A94" s="10">
        <v>0.9</v>
      </c>
      <c r="B94" s="10">
        <v>0.91</v>
      </c>
    </row>
    <row r="95" spans="1:2" x14ac:dyDescent="0.2">
      <c r="A95" s="10">
        <v>1</v>
      </c>
      <c r="B95" s="10">
        <v>0.95</v>
      </c>
    </row>
  </sheetData>
  <sheetProtection sheet="1" objects="1" scenarios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6AE35-5E5E-A04C-A82D-5817AF1CF7FF}">
  <dimension ref="A1:R104"/>
  <sheetViews>
    <sheetView topLeftCell="A87" workbookViewId="0">
      <selection activeCell="N125" sqref="N125"/>
    </sheetView>
  </sheetViews>
  <sheetFormatPr baseColWidth="10" defaultRowHeight="15" x14ac:dyDescent="0.2"/>
  <cols>
    <col min="1" max="1" width="13.5" bestFit="1" customWidth="1"/>
    <col min="2" max="2" width="16.5" style="9" customWidth="1"/>
    <col min="10" max="10" width="8.83203125" bestFit="1" customWidth="1"/>
    <col min="12" max="12" width="12" bestFit="1" customWidth="1"/>
    <col min="13" max="13" width="13.1640625" bestFit="1" customWidth="1"/>
    <col min="14" max="14" width="17" style="18" bestFit="1" customWidth="1"/>
    <col min="17" max="17" width="20.5" bestFit="1" customWidth="1"/>
    <col min="18" max="18" width="20.1640625" bestFit="1" customWidth="1"/>
    <col min="19" max="19" width="17" bestFit="1" customWidth="1"/>
  </cols>
  <sheetData>
    <row r="1" spans="1:16" x14ac:dyDescent="0.2">
      <c r="A1" t="s">
        <v>77</v>
      </c>
      <c r="B1" t="s">
        <v>92</v>
      </c>
      <c r="C1" t="s">
        <v>93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L1" t="s">
        <v>90</v>
      </c>
      <c r="M1" t="s">
        <v>91</v>
      </c>
      <c r="N1" s="18" t="s">
        <v>110</v>
      </c>
      <c r="O1" t="s">
        <v>113</v>
      </c>
      <c r="P1" t="s">
        <v>117</v>
      </c>
    </row>
    <row r="2" spans="1:16" x14ac:dyDescent="0.2">
      <c r="A2" t="s">
        <v>181</v>
      </c>
      <c r="B2">
        <v>0</v>
      </c>
      <c r="C2">
        <v>2.1519320475837001E-3</v>
      </c>
      <c r="D2" s="1"/>
      <c r="E2" s="1"/>
      <c r="F2" s="1"/>
      <c r="G2" s="1"/>
      <c r="H2" s="1"/>
      <c r="I2" s="1"/>
      <c r="J2" s="1"/>
      <c r="K2" s="1"/>
      <c r="L2" s="1">
        <f>INDEX(Calculator_MCI2AD2!$B$2:$B$33, MATCH(LEFT(A2,FIND("_",A2)-1), Calculator_MCI2AD2!$A$2:$A$33, 0))</f>
        <v>1</v>
      </c>
      <c r="M2" s="1">
        <f t="shared" ref="M2:M65" si="0">IF(L2=B2,1,0)</f>
        <v>0</v>
      </c>
      <c r="N2" s="1">
        <f>M2</f>
        <v>0</v>
      </c>
      <c r="O2">
        <f>N2*C2</f>
        <v>0</v>
      </c>
      <c r="P2">
        <f>1/(1 + POWER(2.71828, -SUM(O2:O76)))</f>
        <v>0.83824149360175704</v>
      </c>
    </row>
    <row r="3" spans="1:16" x14ac:dyDescent="0.2">
      <c r="A3" t="s">
        <v>182</v>
      </c>
      <c r="B3">
        <v>0.5</v>
      </c>
      <c r="C3">
        <v>-0.62008479287256002</v>
      </c>
      <c r="D3" s="1"/>
      <c r="E3" s="1"/>
      <c r="F3" s="1"/>
      <c r="G3" s="1"/>
      <c r="H3" s="1"/>
      <c r="I3" s="1"/>
      <c r="J3" s="1"/>
      <c r="K3" s="1"/>
      <c r="L3" s="1">
        <f>INDEX(Calculator_MCI2AD2!$B$2:$B$33, MATCH(LEFT(A3,FIND("_",A3)-1), Calculator_MCI2AD2!$A$2:$A$33, 0))</f>
        <v>1</v>
      </c>
      <c r="M3" s="1">
        <f t="shared" si="0"/>
        <v>0</v>
      </c>
      <c r="N3" s="1">
        <f t="shared" ref="N3:N4" si="1">M3</f>
        <v>0</v>
      </c>
      <c r="O3">
        <f t="shared" ref="O3:O65" si="2">N3*C3</f>
        <v>0</v>
      </c>
    </row>
    <row r="4" spans="1:16" x14ac:dyDescent="0.2">
      <c r="A4" t="s">
        <v>183</v>
      </c>
      <c r="B4">
        <v>1</v>
      </c>
      <c r="C4">
        <v>0.443052269743343</v>
      </c>
      <c r="D4" s="1"/>
      <c r="E4" s="1"/>
      <c r="F4" s="1"/>
      <c r="G4" s="1"/>
      <c r="H4" s="1"/>
      <c r="I4" s="1"/>
      <c r="J4" s="1"/>
      <c r="K4" s="1"/>
      <c r="L4" s="1">
        <f>INDEX(Calculator_MCI2AD2!$B$2:$B$33, MATCH(LEFT(A4,FIND("_",A4)-1), Calculator_MCI2AD2!$A$2:$A$33, 0))</f>
        <v>1</v>
      </c>
      <c r="M4" s="1">
        <f t="shared" si="0"/>
        <v>1</v>
      </c>
      <c r="N4" s="1">
        <f t="shared" si="1"/>
        <v>1</v>
      </c>
      <c r="O4">
        <f t="shared" si="2"/>
        <v>0.443052269743343</v>
      </c>
    </row>
    <row r="5" spans="1:16" x14ac:dyDescent="0.2">
      <c r="A5" t="s">
        <v>184</v>
      </c>
      <c r="B5">
        <v>2</v>
      </c>
      <c r="C5">
        <v>-4.3505385648827097E-2</v>
      </c>
      <c r="D5" s="1"/>
      <c r="E5" s="1"/>
      <c r="F5" s="1"/>
      <c r="G5" s="1"/>
      <c r="H5" s="1"/>
      <c r="I5" s="1"/>
      <c r="J5" s="1"/>
      <c r="K5" s="1"/>
      <c r="L5" s="1">
        <f>INDEX(Calculator_MCI2AD2!$B$2:$B$33, MATCH(LEFT(A5,FIND("_",A5)-1), Calculator_MCI2AD2!$A$2:$A$33, 0))</f>
        <v>1</v>
      </c>
      <c r="M5" s="1">
        <f t="shared" si="0"/>
        <v>0</v>
      </c>
      <c r="N5" s="1">
        <f>M5</f>
        <v>0</v>
      </c>
      <c r="O5">
        <f t="shared" si="2"/>
        <v>0</v>
      </c>
    </row>
    <row r="6" spans="1:16" x14ac:dyDescent="0.2">
      <c r="A6" t="s">
        <v>185</v>
      </c>
      <c r="B6">
        <v>3</v>
      </c>
      <c r="C6">
        <v>4.1435371397219499E-2</v>
      </c>
      <c r="D6" s="1"/>
      <c r="E6" s="1"/>
      <c r="F6" s="1"/>
      <c r="G6" s="1"/>
      <c r="H6" s="1"/>
      <c r="I6" s="1"/>
      <c r="J6" s="1"/>
      <c r="K6" s="1"/>
      <c r="L6" s="1">
        <f>INDEX(Calculator_MCI2AD2!$B$2:$B$33, MATCH(LEFT(A6,FIND("_",A6)-1), Calculator_MCI2AD2!$A$2:$A$33, 0))</f>
        <v>1</v>
      </c>
      <c r="M6" s="1">
        <f t="shared" si="0"/>
        <v>0</v>
      </c>
      <c r="N6" s="1">
        <f t="shared" ref="N6:N68" si="3">M6</f>
        <v>0</v>
      </c>
      <c r="O6">
        <f t="shared" si="2"/>
        <v>0</v>
      </c>
    </row>
    <row r="7" spans="1:16" x14ac:dyDescent="0.2">
      <c r="A7" t="s">
        <v>186</v>
      </c>
      <c r="B7" t="s">
        <v>121</v>
      </c>
      <c r="C7">
        <v>3.3326956025783797E-2</v>
      </c>
      <c r="D7" s="1"/>
      <c r="E7" s="1"/>
      <c r="F7" s="1"/>
      <c r="G7" s="1"/>
      <c r="H7" s="1"/>
      <c r="I7" s="1"/>
      <c r="J7" s="1"/>
      <c r="K7" s="1"/>
      <c r="L7" s="1">
        <f>INDEX(Calculator_MCI2AD2!$B$2:$B$33, MATCH(LEFT(A7,FIND("_",A7)-1), Calculator_MCI2AD2!$A$2:$A$33, 0))</f>
        <v>1</v>
      </c>
      <c r="M7" s="1">
        <f t="shared" si="0"/>
        <v>0</v>
      </c>
      <c r="N7" s="1">
        <f>IF(SUM(N2:N6)=0,1,0)</f>
        <v>0</v>
      </c>
      <c r="O7">
        <f t="shared" si="2"/>
        <v>0</v>
      </c>
    </row>
    <row r="8" spans="1:16" x14ac:dyDescent="0.2">
      <c r="A8" t="s">
        <v>187</v>
      </c>
      <c r="B8">
        <v>0</v>
      </c>
      <c r="C8">
        <v>-0.62196682483566501</v>
      </c>
      <c r="D8" s="1"/>
      <c r="E8" s="1"/>
      <c r="F8" s="1"/>
      <c r="G8" s="1"/>
      <c r="H8" s="1"/>
      <c r="I8" s="1"/>
      <c r="J8" s="1"/>
      <c r="K8" s="1"/>
      <c r="L8" s="1">
        <f>INDEX(Calculator_MCI2AD2!$B$2:$B$33, MATCH(LEFT(A8,FIND("_",A8)-1), Calculator_MCI2AD2!$A$2:$A$33, 0))</f>
        <v>1</v>
      </c>
      <c r="M8" s="1">
        <f t="shared" si="0"/>
        <v>0</v>
      </c>
      <c r="N8" s="1">
        <f t="shared" si="3"/>
        <v>0</v>
      </c>
      <c r="O8">
        <f t="shared" si="2"/>
        <v>0</v>
      </c>
    </row>
    <row r="9" spans="1:16" x14ac:dyDescent="0.2">
      <c r="A9" t="s">
        <v>188</v>
      </c>
      <c r="B9">
        <v>1</v>
      </c>
      <c r="C9">
        <v>0.44809482722441302</v>
      </c>
      <c r="D9" s="1"/>
      <c r="E9" s="1"/>
      <c r="F9" s="1"/>
      <c r="G9" s="1"/>
      <c r="H9" s="1"/>
      <c r="I9" s="1"/>
      <c r="J9" s="1"/>
      <c r="K9" s="1"/>
      <c r="L9" s="1">
        <f>INDEX(Calculator_MCI2AD2!$B$2:$B$33, MATCH(LEFT(A9,FIND("_",A9)-1), Calculator_MCI2AD2!$A$2:$A$33, 0))</f>
        <v>1</v>
      </c>
      <c r="M9" s="1">
        <f t="shared" si="0"/>
        <v>1</v>
      </c>
      <c r="N9" s="1">
        <f t="shared" si="3"/>
        <v>1</v>
      </c>
      <c r="O9">
        <f t="shared" si="2"/>
        <v>0.44809482722441302</v>
      </c>
    </row>
    <row r="10" spans="1:16" x14ac:dyDescent="0.2">
      <c r="A10" t="s">
        <v>189</v>
      </c>
      <c r="B10">
        <v>9</v>
      </c>
      <c r="C10">
        <v>3.2217816999177598E-2</v>
      </c>
      <c r="D10" s="1"/>
      <c r="E10" s="1"/>
      <c r="F10" s="1"/>
      <c r="G10" s="1"/>
      <c r="H10" s="1"/>
      <c r="I10" s="1"/>
      <c r="J10" s="1"/>
      <c r="K10" s="1"/>
      <c r="L10" s="1">
        <f>INDEX(Calculator_MCI2AD2!$B$2:$B$33, MATCH(LEFT(A10,FIND("_",A10)-1), Calculator_MCI2AD2!$A$2:$A$33, 0))</f>
        <v>1</v>
      </c>
      <c r="M10" s="1">
        <f t="shared" si="0"/>
        <v>0</v>
      </c>
      <c r="N10" s="1">
        <f t="shared" si="3"/>
        <v>0</v>
      </c>
      <c r="O10">
        <f t="shared" si="2"/>
        <v>0</v>
      </c>
    </row>
    <row r="11" spans="1:16" x14ac:dyDescent="0.2">
      <c r="A11" t="s">
        <v>190</v>
      </c>
      <c r="B11" t="s">
        <v>121</v>
      </c>
      <c r="C11">
        <v>3.79392373609189E-2</v>
      </c>
      <c r="D11" s="1"/>
      <c r="E11" s="1"/>
      <c r="F11" s="1"/>
      <c r="G11" s="1"/>
      <c r="H11" s="1"/>
      <c r="I11" s="1"/>
      <c r="J11" s="1"/>
      <c r="K11" s="1"/>
      <c r="L11" s="1">
        <f>INDEX(Calculator_MCI2AD2!$B$2:$B$33, MATCH(LEFT(A11,FIND("_",A11)-1), Calculator_MCI2AD2!$A$2:$A$33, 0))</f>
        <v>1</v>
      </c>
      <c r="M11" s="1">
        <f t="shared" si="0"/>
        <v>0</v>
      </c>
      <c r="N11" s="1">
        <f>IF(SUM(N8:N10)=0,1,0)</f>
        <v>0</v>
      </c>
      <c r="O11">
        <f t="shared" si="2"/>
        <v>0</v>
      </c>
    </row>
    <row r="12" spans="1:16" x14ac:dyDescent="0.2">
      <c r="A12" t="s">
        <v>191</v>
      </c>
      <c r="B12">
        <v>0</v>
      </c>
      <c r="C12">
        <v>0.20123787612993899</v>
      </c>
      <c r="D12" s="1"/>
      <c r="E12" s="1"/>
      <c r="F12" s="1"/>
      <c r="G12" s="1"/>
      <c r="H12" s="1"/>
      <c r="I12" s="1"/>
      <c r="J12" s="1"/>
      <c r="K12" s="1"/>
      <c r="L12" s="1">
        <f>INDEX(Calculator_MCI2AD2!$B$2:$B$33, MATCH(LEFT(A12,FIND("_",A12)-1), Calculator_MCI2AD2!$A$2:$A$33, 0))</f>
        <v>0</v>
      </c>
      <c r="M12" s="1">
        <f t="shared" si="0"/>
        <v>1</v>
      </c>
      <c r="N12" s="1">
        <f t="shared" si="3"/>
        <v>1</v>
      </c>
      <c r="O12">
        <f t="shared" si="2"/>
        <v>0.20123787612993899</v>
      </c>
    </row>
    <row r="13" spans="1:16" x14ac:dyDescent="0.2">
      <c r="A13" t="s">
        <v>192</v>
      </c>
      <c r="B13">
        <v>1</v>
      </c>
      <c r="C13">
        <v>-0.38871993849695902</v>
      </c>
      <c r="D13" s="1"/>
      <c r="E13" s="1"/>
      <c r="F13" s="1"/>
      <c r="G13" s="1"/>
      <c r="H13" s="1"/>
      <c r="I13" s="1"/>
      <c r="J13" s="1"/>
      <c r="K13" s="1"/>
      <c r="L13" s="1">
        <f>INDEX(Calculator_MCI2AD2!$B$2:$B$33, MATCH(LEFT(A13,FIND("_",A13)-1), Calculator_MCI2AD2!$A$2:$A$33, 0))</f>
        <v>0</v>
      </c>
      <c r="M13" s="1">
        <f t="shared" si="0"/>
        <v>0</v>
      </c>
      <c r="N13" s="1">
        <f t="shared" si="3"/>
        <v>0</v>
      </c>
      <c r="O13">
        <f t="shared" si="2"/>
        <v>0</v>
      </c>
    </row>
    <row r="14" spans="1:16" x14ac:dyDescent="0.2">
      <c r="A14" t="s">
        <v>193</v>
      </c>
      <c r="B14" t="s">
        <v>121</v>
      </c>
      <c r="C14">
        <v>3.07855667734819E-2</v>
      </c>
      <c r="D14" s="1"/>
      <c r="E14" s="1"/>
      <c r="F14" s="1"/>
      <c r="G14" s="1"/>
      <c r="H14" s="1"/>
      <c r="I14" s="1"/>
      <c r="J14" s="1"/>
      <c r="K14" s="1"/>
      <c r="L14" s="1">
        <f>INDEX(Calculator_MCI2AD2!$B$2:$B$33, MATCH(LEFT(A14,FIND("_",A14)-1), Calculator_MCI2AD2!$A$2:$A$33, 0))</f>
        <v>0</v>
      </c>
      <c r="M14" s="1">
        <f t="shared" si="0"/>
        <v>0</v>
      </c>
      <c r="N14" s="1">
        <f>IF(SUM(N12:N13)=0,1,0)</f>
        <v>0</v>
      </c>
      <c r="O14">
        <f t="shared" si="2"/>
        <v>0</v>
      </c>
    </row>
    <row r="15" spans="1:16" x14ac:dyDescent="0.2">
      <c r="A15" t="s">
        <v>194</v>
      </c>
      <c r="B15">
        <v>1</v>
      </c>
      <c r="C15">
        <v>-5.4773927104615899E-2</v>
      </c>
      <c r="D15" s="1"/>
      <c r="E15" s="1"/>
      <c r="F15" s="1"/>
      <c r="G15" s="1"/>
      <c r="H15" s="1"/>
      <c r="I15" s="1"/>
      <c r="J15" s="1"/>
      <c r="K15" s="1"/>
      <c r="L15" s="1">
        <f>INDEX(Calculator_MCI2AD2!$B$2:$B$33, MATCH(LEFT(A15,FIND("_",A15)-1), Calculator_MCI2AD2!$A$2:$A$33, 0))</f>
        <v>2</v>
      </c>
      <c r="M15" s="1">
        <f t="shared" si="0"/>
        <v>0</v>
      </c>
      <c r="N15" s="1">
        <f t="shared" si="3"/>
        <v>0</v>
      </c>
      <c r="O15">
        <f t="shared" si="2"/>
        <v>0</v>
      </c>
    </row>
    <row r="16" spans="1:16" x14ac:dyDescent="0.2">
      <c r="A16" t="s">
        <v>195</v>
      </c>
      <c r="B16">
        <v>2</v>
      </c>
      <c r="C16">
        <v>7.3746442661093902E-3</v>
      </c>
      <c r="D16" s="1"/>
      <c r="E16" s="1"/>
      <c r="F16" s="1"/>
      <c r="G16" s="1"/>
      <c r="H16" s="1"/>
      <c r="I16" s="1"/>
      <c r="J16" s="1"/>
      <c r="K16" s="1"/>
      <c r="L16" s="1">
        <f>INDEX(Calculator_MCI2AD2!$B$2:$B$33, MATCH(LEFT(A16,FIND("_",A16)-1), Calculator_MCI2AD2!$A$2:$A$33, 0))</f>
        <v>2</v>
      </c>
      <c r="M16" s="1">
        <f t="shared" si="0"/>
        <v>1</v>
      </c>
      <c r="N16" s="1">
        <f t="shared" si="3"/>
        <v>1</v>
      </c>
      <c r="O16">
        <f t="shared" si="2"/>
        <v>7.3746442661093902E-3</v>
      </c>
    </row>
    <row r="17" spans="1:15" x14ac:dyDescent="0.2">
      <c r="A17" t="s">
        <v>196</v>
      </c>
      <c r="B17">
        <v>3</v>
      </c>
      <c r="C17">
        <v>-1.08554888233682E-2</v>
      </c>
      <c r="D17" s="1"/>
      <c r="E17" s="1"/>
      <c r="F17" s="1"/>
      <c r="G17" s="1"/>
      <c r="H17" s="1"/>
      <c r="I17" s="1"/>
      <c r="J17" s="1"/>
      <c r="K17" s="1"/>
      <c r="L17" s="1">
        <f>INDEX(Calculator_MCI2AD2!$B$2:$B$33, MATCH(LEFT(A17,FIND("_",A17)-1), Calculator_MCI2AD2!$A$2:$A$33, 0))</f>
        <v>2</v>
      </c>
      <c r="M17" s="1">
        <f t="shared" si="0"/>
        <v>0</v>
      </c>
      <c r="N17" s="1">
        <f t="shared" si="3"/>
        <v>0</v>
      </c>
      <c r="O17">
        <f t="shared" si="2"/>
        <v>0</v>
      </c>
    </row>
    <row r="18" spans="1:15" x14ac:dyDescent="0.2">
      <c r="A18" t="s">
        <v>197</v>
      </c>
      <c r="B18">
        <v>4</v>
      </c>
      <c r="C18">
        <v>2.84796732298459E-2</v>
      </c>
      <c r="D18" s="1"/>
      <c r="E18" s="1"/>
      <c r="F18" s="1"/>
      <c r="G18" s="1"/>
      <c r="H18" s="1"/>
      <c r="I18" s="1"/>
      <c r="J18" s="1"/>
      <c r="K18" s="1"/>
      <c r="L18" s="1">
        <f>INDEX(Calculator_MCI2AD2!$B$2:$B$33, MATCH(LEFT(A18,FIND("_",A18)-1), Calculator_MCI2AD2!$A$2:$A$33, 0))</f>
        <v>2</v>
      </c>
      <c r="M18" s="1">
        <f t="shared" si="0"/>
        <v>0</v>
      </c>
      <c r="N18" s="1">
        <f t="shared" si="3"/>
        <v>0</v>
      </c>
      <c r="O18">
        <f t="shared" si="2"/>
        <v>0</v>
      </c>
    </row>
    <row r="19" spans="1:15" x14ac:dyDescent="0.2">
      <c r="A19" t="s">
        <v>198</v>
      </c>
      <c r="B19">
        <v>9</v>
      </c>
      <c r="C19">
        <v>9.8793726472637296E-3</v>
      </c>
      <c r="D19" s="1"/>
      <c r="E19" s="1"/>
      <c r="F19" s="1"/>
      <c r="G19" s="1"/>
      <c r="H19" s="1"/>
      <c r="I19" s="1"/>
      <c r="J19" s="1"/>
      <c r="K19" s="1"/>
      <c r="L19" s="1">
        <f>INDEX(Calculator_MCI2AD2!$B$2:$B$33, MATCH(LEFT(A19,FIND("_",A19)-1), Calculator_MCI2AD2!$A$2:$A$33, 0))</f>
        <v>2</v>
      </c>
      <c r="M19" s="1">
        <f t="shared" si="0"/>
        <v>0</v>
      </c>
      <c r="N19" s="1">
        <f t="shared" si="3"/>
        <v>0</v>
      </c>
      <c r="O19">
        <f t="shared" si="2"/>
        <v>0</v>
      </c>
    </row>
    <row r="20" spans="1:15" x14ac:dyDescent="0.2">
      <c r="A20" t="s">
        <v>199</v>
      </c>
      <c r="B20" t="s">
        <v>121</v>
      </c>
      <c r="C20">
        <v>1.3954847587821799E-2</v>
      </c>
      <c r="D20" s="1"/>
      <c r="E20" s="1"/>
      <c r="F20" s="1"/>
      <c r="G20" s="1"/>
      <c r="H20" s="1"/>
      <c r="I20" s="1"/>
      <c r="J20" s="1"/>
      <c r="K20" s="1"/>
      <c r="L20" s="1">
        <f>INDEX(Calculator_MCI2AD2!$B$2:$B$33, MATCH(LEFT(A20,FIND("_",A20)-1), Calculator_MCI2AD2!$A$2:$A$33, 0))</f>
        <v>2</v>
      </c>
      <c r="M20" s="1">
        <f t="shared" si="0"/>
        <v>0</v>
      </c>
      <c r="N20" s="1">
        <f>IF(SUM(N15:N19)=0,1,0)</f>
        <v>0</v>
      </c>
      <c r="O20">
        <f t="shared" si="2"/>
        <v>0</v>
      </c>
    </row>
    <row r="21" spans="1:15" x14ac:dyDescent="0.2">
      <c r="A21" t="s">
        <v>149</v>
      </c>
      <c r="B21">
        <v>0</v>
      </c>
      <c r="C21">
        <v>-0.61495260575689803</v>
      </c>
      <c r="D21" s="1"/>
      <c r="E21" s="1"/>
      <c r="F21" s="1"/>
      <c r="G21" s="1"/>
      <c r="H21" s="1"/>
      <c r="I21" s="1"/>
      <c r="J21" s="1"/>
      <c r="K21" s="1"/>
      <c r="L21" s="1">
        <f>INDEX(Calculator_MCI2AD2!$B$2:$B$33, MATCH(LEFT(A21,FIND("_",A21)-1), Calculator_MCI2AD2!$A$2:$A$33, 0))</f>
        <v>1</v>
      </c>
      <c r="M21" s="1">
        <f t="shared" si="0"/>
        <v>0</v>
      </c>
      <c r="N21" s="1">
        <f t="shared" si="3"/>
        <v>0</v>
      </c>
      <c r="O21">
        <f t="shared" si="2"/>
        <v>0</v>
      </c>
    </row>
    <row r="22" spans="1:15" x14ac:dyDescent="0.2">
      <c r="A22" t="s">
        <v>150</v>
      </c>
      <c r="B22">
        <v>0.5</v>
      </c>
      <c r="C22">
        <v>0.44961536839897598</v>
      </c>
      <c r="D22" s="1"/>
      <c r="E22" s="1"/>
      <c r="F22" s="1"/>
      <c r="G22" s="1"/>
      <c r="H22" s="1"/>
      <c r="I22" s="1"/>
      <c r="J22" s="1"/>
      <c r="K22" s="1"/>
      <c r="L22" s="1">
        <f>INDEX(Calculator_MCI2AD2!$B$2:$B$33, MATCH(LEFT(A22,FIND("_",A22)-1), Calculator_MCI2AD2!$A$2:$A$33, 0))</f>
        <v>1</v>
      </c>
      <c r="M22" s="1">
        <f t="shared" si="0"/>
        <v>0</v>
      </c>
      <c r="N22" s="1">
        <f t="shared" si="3"/>
        <v>0</v>
      </c>
      <c r="O22">
        <f t="shared" si="2"/>
        <v>0</v>
      </c>
    </row>
    <row r="23" spans="1:15" x14ac:dyDescent="0.2">
      <c r="A23" t="s">
        <v>151</v>
      </c>
      <c r="B23">
        <v>1</v>
      </c>
      <c r="C23">
        <v>-7.5929696974691603E-3</v>
      </c>
      <c r="D23" s="1"/>
      <c r="E23" s="1"/>
      <c r="F23" s="1"/>
      <c r="G23" s="1"/>
      <c r="H23" s="1"/>
      <c r="I23" s="1"/>
      <c r="J23" s="1"/>
      <c r="K23" s="1"/>
      <c r="L23" s="1">
        <f>INDEX(Calculator_MCI2AD2!$B$2:$B$33, MATCH(LEFT(A23,FIND("_",A23)-1), Calculator_MCI2AD2!$A$2:$A$33, 0))</f>
        <v>1</v>
      </c>
      <c r="M23" s="1">
        <f t="shared" si="0"/>
        <v>1</v>
      </c>
      <c r="N23" s="1">
        <f t="shared" si="3"/>
        <v>1</v>
      </c>
      <c r="O23">
        <f t="shared" si="2"/>
        <v>-7.5929696974691603E-3</v>
      </c>
    </row>
    <row r="24" spans="1:15" x14ac:dyDescent="0.2">
      <c r="A24" t="s">
        <v>176</v>
      </c>
      <c r="B24">
        <v>2</v>
      </c>
      <c r="C24">
        <v>1.60595482754592E-2</v>
      </c>
      <c r="D24" s="1"/>
      <c r="E24" s="1"/>
      <c r="F24" s="1"/>
      <c r="G24" s="1"/>
      <c r="H24" s="1"/>
      <c r="I24" s="1"/>
      <c r="J24" s="1"/>
      <c r="K24" s="1"/>
      <c r="L24" s="1">
        <f>INDEX(Calculator_MCI2AD2!$B$2:$B$33, MATCH(LEFT(A24,FIND("_",A24)-1), Calculator_MCI2AD2!$A$2:$A$33, 0))</f>
        <v>1</v>
      </c>
      <c r="M24" s="1">
        <f t="shared" si="0"/>
        <v>0</v>
      </c>
      <c r="N24" s="1">
        <f t="shared" si="3"/>
        <v>0</v>
      </c>
      <c r="O24">
        <f t="shared" si="2"/>
        <v>0</v>
      </c>
    </row>
    <row r="25" spans="1:15" x14ac:dyDescent="0.2">
      <c r="A25" t="s">
        <v>233</v>
      </c>
      <c r="B25" t="s">
        <v>121</v>
      </c>
      <c r="C25">
        <v>-1.68232619105208E-2</v>
      </c>
      <c r="D25" s="1"/>
      <c r="E25" s="1"/>
      <c r="F25" s="1"/>
      <c r="G25" s="1"/>
      <c r="H25" s="1"/>
      <c r="I25" s="1"/>
      <c r="J25" s="1"/>
      <c r="K25" s="1"/>
      <c r="L25" s="1">
        <f>INDEX(Calculator_MCI2AD2!$B$2:$B$33, MATCH(LEFT(A25,FIND("_",A25)-1), Calculator_MCI2AD2!$A$2:$A$33, 0))</f>
        <v>1</v>
      </c>
      <c r="M25" s="1">
        <f t="shared" si="0"/>
        <v>0</v>
      </c>
      <c r="N25" s="1">
        <f>IF(SUM(N21:N24)=0,1,0)</f>
        <v>0</v>
      </c>
      <c r="O25">
        <f t="shared" si="2"/>
        <v>0</v>
      </c>
    </row>
    <row r="26" spans="1:15" x14ac:dyDescent="0.2">
      <c r="A26" t="s">
        <v>172</v>
      </c>
      <c r="B26">
        <v>0</v>
      </c>
      <c r="C26">
        <v>4.6700656889550898E-2</v>
      </c>
      <c r="D26" s="1"/>
      <c r="E26" s="1"/>
      <c r="F26" s="1"/>
      <c r="G26" s="1"/>
      <c r="H26" s="1"/>
      <c r="I26" s="1"/>
      <c r="J26" s="1"/>
      <c r="K26" s="1"/>
      <c r="L26" s="1">
        <f>INDEX(Calculator_MCI2AD2!$B$2:$B$33, MATCH(LEFT(A26,FIND("_",A26)-1), Calculator_MCI2AD2!$A$2:$A$33, 0))</f>
        <v>9</v>
      </c>
      <c r="M26" s="1">
        <f t="shared" si="0"/>
        <v>0</v>
      </c>
      <c r="N26" s="1">
        <f t="shared" si="3"/>
        <v>0</v>
      </c>
      <c r="O26">
        <f t="shared" si="2"/>
        <v>0</v>
      </c>
    </row>
    <row r="27" spans="1:15" x14ac:dyDescent="0.2">
      <c r="A27" t="s">
        <v>173</v>
      </c>
      <c r="B27">
        <v>1</v>
      </c>
      <c r="C27">
        <v>-1.3266590945897E-2</v>
      </c>
      <c r="D27" s="1"/>
      <c r="E27" s="1"/>
      <c r="F27" s="1"/>
      <c r="G27" s="1"/>
      <c r="H27" s="1"/>
      <c r="I27" s="1"/>
      <c r="J27" s="1"/>
      <c r="K27" s="1"/>
      <c r="L27" s="1">
        <f>INDEX(Calculator_MCI2AD2!$B$2:$B$33, MATCH(LEFT(A27,FIND("_",A27)-1), Calculator_MCI2AD2!$A$2:$A$33, 0))</f>
        <v>9</v>
      </c>
      <c r="M27" s="1">
        <f t="shared" si="0"/>
        <v>0</v>
      </c>
      <c r="N27" s="1">
        <f t="shared" si="3"/>
        <v>0</v>
      </c>
      <c r="O27">
        <f t="shared" si="2"/>
        <v>0</v>
      </c>
    </row>
    <row r="28" spans="1:15" x14ac:dyDescent="0.2">
      <c r="A28" t="s">
        <v>174</v>
      </c>
      <c r="B28">
        <v>9</v>
      </c>
      <c r="C28">
        <v>4.2989586154098799E-2</v>
      </c>
      <c r="D28" s="1"/>
      <c r="E28" s="1"/>
      <c r="F28" s="1"/>
      <c r="G28" s="1"/>
      <c r="H28" s="1"/>
      <c r="I28" s="1"/>
      <c r="J28" s="1"/>
      <c r="K28" s="1"/>
      <c r="L28" s="1">
        <f>INDEX(Calculator_MCI2AD2!$B$2:$B$33, MATCH(LEFT(A28,FIND("_",A28)-1), Calculator_MCI2AD2!$A$2:$A$33, 0))</f>
        <v>9</v>
      </c>
      <c r="M28" s="1">
        <f t="shared" si="0"/>
        <v>1</v>
      </c>
      <c r="N28" s="1">
        <f t="shared" si="3"/>
        <v>1</v>
      </c>
      <c r="O28">
        <f t="shared" si="2"/>
        <v>4.2989586154098799E-2</v>
      </c>
    </row>
    <row r="29" spans="1:15" x14ac:dyDescent="0.2">
      <c r="A29" t="s">
        <v>175</v>
      </c>
      <c r="B29" t="s">
        <v>94</v>
      </c>
      <c r="C29">
        <v>-1.8295954001301198E-2</v>
      </c>
      <c r="D29" s="1"/>
      <c r="E29" s="1"/>
      <c r="F29" s="1"/>
      <c r="G29" s="1"/>
      <c r="H29" s="1"/>
      <c r="I29" s="1"/>
      <c r="J29" s="1"/>
      <c r="K29" s="1"/>
      <c r="L29" s="1">
        <f>INDEX(Calculator_MCI2AD2!$B$2:$B$33, MATCH(LEFT(A29,FIND("_",A29)-1), Calculator_MCI2AD2!$A$2:$A$33, 0))</f>
        <v>9</v>
      </c>
      <c r="M29" s="1">
        <f t="shared" si="0"/>
        <v>0</v>
      </c>
      <c r="N29" s="1">
        <f t="shared" si="3"/>
        <v>0</v>
      </c>
      <c r="O29">
        <f t="shared" si="2"/>
        <v>0</v>
      </c>
    </row>
    <row r="30" spans="1:15" x14ac:dyDescent="0.2">
      <c r="A30" t="s">
        <v>234</v>
      </c>
      <c r="B30" t="s">
        <v>121</v>
      </c>
      <c r="C30">
        <v>-7.5214133018487804E-4</v>
      </c>
      <c r="L30" s="1">
        <f>INDEX(Calculator_MCI2AD2!$B$2:$B$33, MATCH(LEFT(A30,FIND("_",A30)-1), Calculator_MCI2AD2!$A$2:$A$33, 0))</f>
        <v>9</v>
      </c>
      <c r="M30" s="1">
        <f t="shared" si="0"/>
        <v>0</v>
      </c>
      <c r="N30" s="1">
        <f>IF(SUM(N26:N29)=0,1,0)</f>
        <v>0</v>
      </c>
      <c r="O30">
        <f t="shared" si="2"/>
        <v>0</v>
      </c>
    </row>
    <row r="31" spans="1:15" x14ac:dyDescent="0.2">
      <c r="A31" t="s">
        <v>200</v>
      </c>
      <c r="B31">
        <v>0</v>
      </c>
      <c r="C31">
        <v>-4.6544756692416204E-3</v>
      </c>
      <c r="L31" s="1">
        <f>INDEX(Calculator_MCI2AD2!$B$2:$B$33, MATCH(LEFT(A31,FIND("_",A31)-1), Calculator_MCI2AD2!$A$2:$A$33, 0))</f>
        <v>1</v>
      </c>
      <c r="M31" s="1">
        <f t="shared" si="0"/>
        <v>0</v>
      </c>
      <c r="N31" s="1">
        <f t="shared" si="3"/>
        <v>0</v>
      </c>
      <c r="O31">
        <f t="shared" si="2"/>
        <v>0</v>
      </c>
    </row>
    <row r="32" spans="1:15" x14ac:dyDescent="0.2">
      <c r="A32" t="s">
        <v>201</v>
      </c>
      <c r="B32">
        <v>1</v>
      </c>
      <c r="C32">
        <v>-2.6349840947583799E-2</v>
      </c>
      <c r="L32" s="1">
        <f>INDEX(Calculator_MCI2AD2!$B$2:$B$33, MATCH(LEFT(A32,FIND("_",A32)-1), Calculator_MCI2AD2!$A$2:$A$33, 0))</f>
        <v>1</v>
      </c>
      <c r="M32" s="1">
        <f t="shared" si="0"/>
        <v>1</v>
      </c>
      <c r="N32" s="1">
        <f t="shared" si="3"/>
        <v>1</v>
      </c>
      <c r="O32">
        <f t="shared" si="2"/>
        <v>-2.6349840947583799E-2</v>
      </c>
    </row>
    <row r="33" spans="1:15" x14ac:dyDescent="0.2">
      <c r="A33" t="s">
        <v>202</v>
      </c>
      <c r="B33">
        <v>9</v>
      </c>
      <c r="C33">
        <v>-8.0290237400460103E-3</v>
      </c>
      <c r="L33" s="1">
        <f>INDEX(Calculator_MCI2AD2!$B$2:$B$33, MATCH(LEFT(A33,FIND("_",A33)-1), Calculator_MCI2AD2!$A$2:$A$33, 0))</f>
        <v>1</v>
      </c>
      <c r="M33" s="1">
        <f t="shared" si="0"/>
        <v>0</v>
      </c>
      <c r="N33" s="1">
        <f t="shared" si="3"/>
        <v>0</v>
      </c>
      <c r="O33">
        <f t="shared" si="2"/>
        <v>0</v>
      </c>
    </row>
    <row r="34" spans="1:15" x14ac:dyDescent="0.2">
      <c r="A34" t="s">
        <v>203</v>
      </c>
      <c r="B34" t="s">
        <v>121</v>
      </c>
      <c r="C34">
        <v>2.53101342726137E-2</v>
      </c>
      <c r="L34" s="1">
        <f>INDEX(Calculator_MCI2AD2!$B$2:$B$33, MATCH(LEFT(A34,FIND("_",A34)-1), Calculator_MCI2AD2!$A$2:$A$33, 0))</f>
        <v>1</v>
      </c>
      <c r="M34" s="1">
        <f t="shared" si="0"/>
        <v>0</v>
      </c>
      <c r="N34" s="1">
        <f>IF(SUM(N31:N33)=0,1,0)</f>
        <v>0</v>
      </c>
      <c r="O34">
        <f t="shared" si="2"/>
        <v>0</v>
      </c>
    </row>
    <row r="35" spans="1:15" x14ac:dyDescent="0.2">
      <c r="A35" t="s">
        <v>32</v>
      </c>
      <c r="B35">
        <v>0</v>
      </c>
      <c r="C35">
        <v>-1.3562681339855E-2</v>
      </c>
      <c r="L35" s="1">
        <f>INDEX(Calculator_MCI2AD2!$B$2:$B$33, MATCH(LEFT(A35,FIND("_",A35)-1), Calculator_MCI2AD2!$A$2:$A$33, 0))</f>
        <v>0</v>
      </c>
      <c r="M35" s="1">
        <f t="shared" si="0"/>
        <v>1</v>
      </c>
      <c r="N35" s="1">
        <f t="shared" si="3"/>
        <v>1</v>
      </c>
      <c r="O35">
        <f t="shared" si="2"/>
        <v>-1.3562681339855E-2</v>
      </c>
    </row>
    <row r="36" spans="1:15" x14ac:dyDescent="0.2">
      <c r="A36" t="s">
        <v>33</v>
      </c>
      <c r="B36">
        <v>1</v>
      </c>
      <c r="C36">
        <v>1.50879351493957E-3</v>
      </c>
      <c r="L36" s="1">
        <f>INDEX(Calculator_MCI2AD2!$B$2:$B$33, MATCH(LEFT(A36,FIND("_",A36)-1), Calculator_MCI2AD2!$A$2:$A$33, 0))</f>
        <v>0</v>
      </c>
      <c r="M36" s="1">
        <f t="shared" si="0"/>
        <v>0</v>
      </c>
      <c r="N36" s="1">
        <f t="shared" si="3"/>
        <v>0</v>
      </c>
      <c r="O36">
        <f t="shared" si="2"/>
        <v>0</v>
      </c>
    </row>
    <row r="37" spans="1:15" x14ac:dyDescent="0.2">
      <c r="A37" t="s">
        <v>34</v>
      </c>
      <c r="B37">
        <v>2</v>
      </c>
      <c r="C37">
        <v>-0.591749535450109</v>
      </c>
      <c r="L37" s="1">
        <f>INDEX(Calculator_MCI2AD2!$B$2:$B$33, MATCH(LEFT(A37,FIND("_",A37)-1), Calculator_MCI2AD2!$A$2:$A$33, 0))</f>
        <v>0</v>
      </c>
      <c r="M37" s="1">
        <f t="shared" si="0"/>
        <v>0</v>
      </c>
      <c r="N37" s="1">
        <f t="shared" si="3"/>
        <v>0</v>
      </c>
      <c r="O37">
        <f t="shared" si="2"/>
        <v>0</v>
      </c>
    </row>
    <row r="38" spans="1:15" x14ac:dyDescent="0.2">
      <c r="A38" t="s">
        <v>35</v>
      </c>
      <c r="B38">
        <v>3</v>
      </c>
      <c r="C38">
        <v>3.6317850257336297E-2</v>
      </c>
      <c r="L38" s="1">
        <f>INDEX(Calculator_MCI2AD2!$B$2:$B$33, MATCH(LEFT(A38,FIND("_",A38)-1), Calculator_MCI2AD2!$A$2:$A$33, 0))</f>
        <v>0</v>
      </c>
      <c r="M38" s="1">
        <f t="shared" si="0"/>
        <v>0</v>
      </c>
      <c r="N38" s="1">
        <f t="shared" si="3"/>
        <v>0</v>
      </c>
      <c r="O38">
        <f t="shared" si="2"/>
        <v>0</v>
      </c>
    </row>
    <row r="39" spans="1:15" x14ac:dyDescent="0.2">
      <c r="A39" t="s">
        <v>36</v>
      </c>
      <c r="B39">
        <v>4</v>
      </c>
      <c r="C39">
        <v>0.45884621199352699</v>
      </c>
      <c r="L39" s="1">
        <f>INDEX(Calculator_MCI2AD2!$B$2:$B$33, MATCH(LEFT(A39,FIND("_",A39)-1), Calculator_MCI2AD2!$A$2:$A$33, 0))</f>
        <v>0</v>
      </c>
      <c r="M39" s="1">
        <f t="shared" si="0"/>
        <v>0</v>
      </c>
      <c r="N39" s="1">
        <f t="shared" si="3"/>
        <v>0</v>
      </c>
      <c r="O39">
        <f t="shared" si="2"/>
        <v>0</v>
      </c>
    </row>
    <row r="40" spans="1:15" x14ac:dyDescent="0.2">
      <c r="A40" t="s">
        <v>37</v>
      </c>
      <c r="B40" t="s">
        <v>121</v>
      </c>
      <c r="C40">
        <v>-1.85253011399618E-2</v>
      </c>
      <c r="L40" s="1">
        <f>INDEX(Calculator_MCI2AD2!$B$2:$B$33, MATCH(LEFT(A40,FIND("_",A40)-1), Calculator_MCI2AD2!$A$2:$A$33, 0))</f>
        <v>0</v>
      </c>
      <c r="M40" s="1">
        <f t="shared" si="0"/>
        <v>0</v>
      </c>
      <c r="N40" s="1">
        <f>IF(SUM(N35:N39)=0,1,0)</f>
        <v>0</v>
      </c>
      <c r="O40">
        <f t="shared" si="2"/>
        <v>0</v>
      </c>
    </row>
    <row r="41" spans="1:15" x14ac:dyDescent="0.2">
      <c r="A41" t="s">
        <v>62</v>
      </c>
      <c r="B41">
        <v>0</v>
      </c>
      <c r="C41">
        <v>-1.53672293934018E-2</v>
      </c>
      <c r="L41" s="1">
        <f>INDEX(Calculator_MCI2AD2!$B$2:$B$33, MATCH(LEFT(A41,FIND("_",A41)-1), Calculator_MCI2AD2!$A$2:$A$33, 0))</f>
        <v>1</v>
      </c>
      <c r="M41" s="1">
        <f t="shared" si="0"/>
        <v>0</v>
      </c>
      <c r="N41" s="1">
        <f t="shared" si="3"/>
        <v>0</v>
      </c>
      <c r="O41">
        <f t="shared" si="2"/>
        <v>0</v>
      </c>
    </row>
    <row r="42" spans="1:15" x14ac:dyDescent="0.2">
      <c r="A42" t="s">
        <v>63</v>
      </c>
      <c r="B42">
        <v>1</v>
      </c>
      <c r="C42">
        <v>1.0814999159852399E-2</v>
      </c>
      <c r="L42" s="1">
        <f>INDEX(Calculator_MCI2AD2!$B$2:$B$33, MATCH(LEFT(A42,FIND("_",A42)-1), Calculator_MCI2AD2!$A$2:$A$33, 0))</f>
        <v>1</v>
      </c>
      <c r="M42" s="1">
        <f t="shared" si="0"/>
        <v>1</v>
      </c>
      <c r="N42" s="1">
        <f t="shared" si="3"/>
        <v>1</v>
      </c>
      <c r="O42">
        <f t="shared" si="2"/>
        <v>1.0814999159852399E-2</v>
      </c>
    </row>
    <row r="43" spans="1:15" x14ac:dyDescent="0.2">
      <c r="A43" t="s">
        <v>64</v>
      </c>
      <c r="B43">
        <v>8</v>
      </c>
      <c r="C43">
        <v>1.4794048428080299E-2</v>
      </c>
      <c r="L43" s="1">
        <f>INDEX(Calculator_MCI2AD2!$B$2:$B$33, MATCH(LEFT(A43,FIND("_",A43)-1), Calculator_MCI2AD2!$A$2:$A$33, 0))</f>
        <v>1</v>
      </c>
      <c r="M43" s="1">
        <f t="shared" si="0"/>
        <v>0</v>
      </c>
      <c r="N43" s="1">
        <f t="shared" si="3"/>
        <v>0</v>
      </c>
      <c r="O43">
        <f t="shared" si="2"/>
        <v>0</v>
      </c>
    </row>
    <row r="44" spans="1:15" x14ac:dyDescent="0.2">
      <c r="A44" t="s">
        <v>65</v>
      </c>
      <c r="B44" t="s">
        <v>121</v>
      </c>
      <c r="C44">
        <v>-2.5984718794917001E-2</v>
      </c>
      <c r="L44" s="1">
        <f>INDEX(Calculator_MCI2AD2!$B$2:$B$33, MATCH(LEFT(A44,FIND("_",A44)-1), Calculator_MCI2AD2!$A$2:$A$33, 0))</f>
        <v>1</v>
      </c>
      <c r="M44" s="1">
        <f t="shared" si="0"/>
        <v>0</v>
      </c>
      <c r="N44" s="1">
        <f>IF(SUM(N41:N43)=0,1,0)</f>
        <v>0</v>
      </c>
      <c r="O44">
        <f t="shared" si="2"/>
        <v>0</v>
      </c>
    </row>
    <row r="45" spans="1:15" x14ac:dyDescent="0.2">
      <c r="A45" t="s">
        <v>216</v>
      </c>
      <c r="B45">
        <v>0</v>
      </c>
      <c r="C45">
        <v>-3.83504084991323E-2</v>
      </c>
      <c r="L45" s="1">
        <f>INDEX(Calculator_MCI2AD2!$B$2:$B$33, MATCH(LEFT(A45,FIND("_",A45)-1), Calculator_MCI2AD2!$A$2:$A$33, 0))</f>
        <v>1</v>
      </c>
      <c r="M45" s="1">
        <f t="shared" si="0"/>
        <v>0</v>
      </c>
      <c r="N45" s="1">
        <f t="shared" si="3"/>
        <v>0</v>
      </c>
      <c r="O45">
        <f t="shared" si="2"/>
        <v>0</v>
      </c>
    </row>
    <row r="46" spans="1:15" x14ac:dyDescent="0.2">
      <c r="A46" t="s">
        <v>217</v>
      </c>
      <c r="B46">
        <v>1</v>
      </c>
      <c r="C46">
        <v>1.17299763859767E-2</v>
      </c>
      <c r="L46" s="1">
        <f>INDEX(Calculator_MCI2AD2!$B$2:$B$33, MATCH(LEFT(A46,FIND("_",A46)-1), Calculator_MCI2AD2!$A$2:$A$33, 0))</f>
        <v>1</v>
      </c>
      <c r="M46" s="1">
        <f t="shared" si="0"/>
        <v>1</v>
      </c>
      <c r="N46" s="1">
        <f t="shared" si="3"/>
        <v>1</v>
      </c>
      <c r="O46">
        <f t="shared" si="2"/>
        <v>1.17299763859767E-2</v>
      </c>
    </row>
    <row r="47" spans="1:15" x14ac:dyDescent="0.2">
      <c r="A47" t="s">
        <v>218</v>
      </c>
      <c r="B47">
        <v>9</v>
      </c>
      <c r="C47">
        <v>-5.9713052665246999E-2</v>
      </c>
      <c r="L47" s="1">
        <f>INDEX(Calculator_MCI2AD2!$B$2:$B$33, MATCH(LEFT(A47,FIND("_",A47)-1), Calculator_MCI2AD2!$A$2:$A$33, 0))</f>
        <v>1</v>
      </c>
      <c r="M47" s="1">
        <f t="shared" si="0"/>
        <v>0</v>
      </c>
      <c r="N47" s="1">
        <f t="shared" si="3"/>
        <v>0</v>
      </c>
      <c r="O47">
        <f t="shared" si="2"/>
        <v>0</v>
      </c>
    </row>
    <row r="48" spans="1:15" x14ac:dyDescent="0.2">
      <c r="A48" t="s">
        <v>219</v>
      </c>
      <c r="B48" t="s">
        <v>121</v>
      </c>
      <c r="C48">
        <v>1.16291268265127E-2</v>
      </c>
      <c r="L48" s="1">
        <f>INDEX(Calculator_MCI2AD2!$B$2:$B$33, MATCH(LEFT(A48,FIND("_",A48)-1), Calculator_MCI2AD2!$A$2:$A$33, 0))</f>
        <v>1</v>
      </c>
      <c r="M48" s="1">
        <f t="shared" si="0"/>
        <v>0</v>
      </c>
      <c r="N48" s="1">
        <f>IF(SUM(N45:N47)=0,1,0)</f>
        <v>0</v>
      </c>
      <c r="O48">
        <f t="shared" si="2"/>
        <v>0</v>
      </c>
    </row>
    <row r="49" spans="1:18" x14ac:dyDescent="0.2">
      <c r="A49" t="s">
        <v>235</v>
      </c>
      <c r="B49">
        <v>0</v>
      </c>
      <c r="C49">
        <v>2.6146911464081601E-3</v>
      </c>
      <c r="L49" s="1">
        <f>INDEX(Calculator_MCI2AD2!$B$2:$B$33, MATCH(LEFT(A49,FIND("_",A49)-1), Calculator_MCI2AD2!$A$2:$A$33, 0))</f>
        <v>1</v>
      </c>
      <c r="M49" s="1">
        <f t="shared" si="0"/>
        <v>0</v>
      </c>
      <c r="N49" s="1">
        <f t="shared" si="3"/>
        <v>0</v>
      </c>
      <c r="O49">
        <f t="shared" si="2"/>
        <v>0</v>
      </c>
    </row>
    <row r="50" spans="1:18" x14ac:dyDescent="0.2">
      <c r="A50" t="s">
        <v>236</v>
      </c>
      <c r="B50">
        <v>1</v>
      </c>
      <c r="C50">
        <v>-1.0207461779197799E-2</v>
      </c>
      <c r="L50" s="1">
        <f>INDEX(Calculator_MCI2AD2!$B$2:$B$33, MATCH(LEFT(A50,FIND("_",A50)-1), Calculator_MCI2AD2!$A$2:$A$33, 0))</f>
        <v>1</v>
      </c>
      <c r="M50" s="1">
        <f t="shared" si="0"/>
        <v>1</v>
      </c>
      <c r="N50" s="1">
        <f t="shared" si="3"/>
        <v>1</v>
      </c>
      <c r="O50">
        <f t="shared" si="2"/>
        <v>-1.0207461779197799E-2</v>
      </c>
    </row>
    <row r="51" spans="1:18" x14ac:dyDescent="0.2">
      <c r="A51" t="s">
        <v>237</v>
      </c>
      <c r="B51">
        <v>8</v>
      </c>
      <c r="C51">
        <v>6.8010702043353799E-2</v>
      </c>
      <c r="L51" s="1">
        <f>INDEX(Calculator_MCI2AD2!$B$2:$B$33, MATCH(LEFT(A51,FIND("_",A51)-1), Calculator_MCI2AD2!$A$2:$A$33, 0))</f>
        <v>1</v>
      </c>
      <c r="M51" s="1">
        <f t="shared" si="0"/>
        <v>0</v>
      </c>
      <c r="N51" s="1">
        <f t="shared" si="3"/>
        <v>0</v>
      </c>
      <c r="O51">
        <f t="shared" si="2"/>
        <v>0</v>
      </c>
    </row>
    <row r="52" spans="1:18" x14ac:dyDescent="0.2">
      <c r="A52" t="s">
        <v>238</v>
      </c>
      <c r="B52" t="s">
        <v>121</v>
      </c>
      <c r="C52">
        <v>4.1161340866770202E-2</v>
      </c>
      <c r="L52" s="1">
        <f>INDEX(Calculator_MCI2AD2!$B$2:$B$33, MATCH(LEFT(A52,FIND("_",A52)-1), Calculator_MCI2AD2!$A$2:$A$33, 0))</f>
        <v>1</v>
      </c>
      <c r="M52" s="1">
        <f t="shared" si="0"/>
        <v>0</v>
      </c>
      <c r="N52" s="1">
        <f>IF(SUM(N49:N51)=0,1,0)</f>
        <v>0</v>
      </c>
      <c r="O52">
        <f t="shared" si="2"/>
        <v>0</v>
      </c>
    </row>
    <row r="53" spans="1:18" x14ac:dyDescent="0.2">
      <c r="A53" t="s">
        <v>223</v>
      </c>
      <c r="B53">
        <v>0</v>
      </c>
      <c r="C53">
        <v>-0.39819844028777401</v>
      </c>
      <c r="L53" s="1">
        <f>INDEX(Calculator_MCI2AD2!$B$2:$B$33, MATCH(LEFT(A53,FIND("_",A53)-1), Calculator_MCI2AD2!$A$2:$A$33, 0))</f>
        <v>1</v>
      </c>
      <c r="M53" s="1">
        <f t="shared" si="0"/>
        <v>0</v>
      </c>
      <c r="N53" s="1">
        <f t="shared" si="3"/>
        <v>0</v>
      </c>
      <c r="O53">
        <f t="shared" si="2"/>
        <v>0</v>
      </c>
    </row>
    <row r="54" spans="1:18" x14ac:dyDescent="0.2">
      <c r="A54" t="s">
        <v>224</v>
      </c>
      <c r="B54">
        <v>1</v>
      </c>
      <c r="C54">
        <v>0.474694408352555</v>
      </c>
      <c r="L54" s="1">
        <f>INDEX(Calculator_MCI2AD2!$B$2:$B$33, MATCH(LEFT(A54,FIND("_",A54)-1), Calculator_MCI2AD2!$A$2:$A$33, 0))</f>
        <v>1</v>
      </c>
      <c r="M54" s="1">
        <f t="shared" si="0"/>
        <v>1</v>
      </c>
      <c r="N54" s="1">
        <f t="shared" si="3"/>
        <v>1</v>
      </c>
      <c r="O54">
        <f t="shared" si="2"/>
        <v>0.474694408352555</v>
      </c>
    </row>
    <row r="55" spans="1:18" x14ac:dyDescent="0.2">
      <c r="A55" t="s">
        <v>225</v>
      </c>
      <c r="B55">
        <v>8</v>
      </c>
      <c r="C55">
        <v>-0.47218068140071701</v>
      </c>
      <c r="L55" s="1">
        <f>INDEX(Calculator_MCI2AD2!$B$2:$B$33, MATCH(LEFT(A55,FIND("_",A55)-1), Calculator_MCI2AD2!$A$2:$A$33, 0))</f>
        <v>1</v>
      </c>
      <c r="M55" s="1">
        <f t="shared" si="0"/>
        <v>0</v>
      </c>
      <c r="N55" s="1">
        <f t="shared" si="3"/>
        <v>0</v>
      </c>
      <c r="O55">
        <f t="shared" si="2"/>
        <v>0</v>
      </c>
    </row>
    <row r="56" spans="1:18" x14ac:dyDescent="0.2">
      <c r="A56" t="s">
        <v>226</v>
      </c>
      <c r="B56" t="s">
        <v>121</v>
      </c>
      <c r="C56">
        <v>3.9998499529152798E-2</v>
      </c>
      <c r="L56" s="1">
        <f>INDEX(Calculator_MCI2AD2!$B$2:$B$33, MATCH(LEFT(A56,FIND("_",A56)-1), Calculator_MCI2AD2!$A$2:$A$33, 0))</f>
        <v>1</v>
      </c>
      <c r="M56" s="1">
        <f t="shared" si="0"/>
        <v>0</v>
      </c>
      <c r="N56" s="1">
        <f>IF(SUM(N53:N55)=0,1,0)</f>
        <v>0</v>
      </c>
      <c r="O56">
        <f t="shared" si="2"/>
        <v>0</v>
      </c>
    </row>
    <row r="57" spans="1:18" x14ac:dyDescent="0.2">
      <c r="A57" t="s">
        <v>208</v>
      </c>
      <c r="B57">
        <v>1</v>
      </c>
      <c r="C57">
        <v>-2.0510353420310601E-2</v>
      </c>
      <c r="L57" s="1">
        <f>INDEX(Calculator_MCI2AD2!$B$2:$B$33, MATCH(LEFT(A57,FIND("_",A57)-1), Calculator_MCI2AD2!$A$2:$A$33, 0))</f>
        <v>1</v>
      </c>
      <c r="M57" s="1">
        <f t="shared" si="0"/>
        <v>1</v>
      </c>
      <c r="N57" s="1">
        <f t="shared" si="3"/>
        <v>1</v>
      </c>
      <c r="O57">
        <f t="shared" si="2"/>
        <v>-2.0510353420310601E-2</v>
      </c>
    </row>
    <row r="58" spans="1:18" x14ac:dyDescent="0.2">
      <c r="A58" t="s">
        <v>209</v>
      </c>
      <c r="B58">
        <v>2</v>
      </c>
      <c r="C58">
        <v>3.3395632443369898E-2</v>
      </c>
      <c r="L58" s="1">
        <f>INDEX(Calculator_MCI2AD2!$B$2:$B$33, MATCH(LEFT(A58,FIND("_",A58)-1), Calculator_MCI2AD2!$A$2:$A$33, 0))</f>
        <v>1</v>
      </c>
      <c r="M58" s="1">
        <f t="shared" si="0"/>
        <v>0</v>
      </c>
      <c r="N58" s="1">
        <f t="shared" si="3"/>
        <v>0</v>
      </c>
      <c r="O58">
        <f t="shared" si="2"/>
        <v>0</v>
      </c>
    </row>
    <row r="59" spans="1:18" x14ac:dyDescent="0.2">
      <c r="A59" t="s">
        <v>210</v>
      </c>
      <c r="B59">
        <v>3</v>
      </c>
      <c r="C59">
        <v>-1.9789702692089298E-2</v>
      </c>
      <c r="L59" s="1">
        <f>INDEX(Calculator_MCI2AD2!$B$2:$B$33, MATCH(LEFT(A59,FIND("_",A59)-1), Calculator_MCI2AD2!$A$2:$A$33, 0))</f>
        <v>1</v>
      </c>
      <c r="M59" s="1">
        <f t="shared" si="0"/>
        <v>0</v>
      </c>
      <c r="N59" s="1">
        <f t="shared" si="3"/>
        <v>0</v>
      </c>
      <c r="O59">
        <f t="shared" si="2"/>
        <v>0</v>
      </c>
    </row>
    <row r="60" spans="1:18" x14ac:dyDescent="0.2">
      <c r="A60" t="s">
        <v>211</v>
      </c>
      <c r="B60">
        <v>4</v>
      </c>
      <c r="C60">
        <v>-3.8671179420315502E-3</v>
      </c>
      <c r="L60" s="1">
        <f>INDEX(Calculator_MCI2AD2!$B$2:$B$33, MATCH(LEFT(A60,FIND("_",A60)-1), Calculator_MCI2AD2!$A$2:$A$33, 0))</f>
        <v>1</v>
      </c>
      <c r="M60" s="1">
        <f t="shared" si="0"/>
        <v>0</v>
      </c>
      <c r="N60" s="1">
        <f t="shared" si="3"/>
        <v>0</v>
      </c>
      <c r="O60">
        <f t="shared" si="2"/>
        <v>0</v>
      </c>
    </row>
    <row r="61" spans="1:18" x14ac:dyDescent="0.2">
      <c r="A61" t="s">
        <v>212</v>
      </c>
      <c r="B61">
        <v>5</v>
      </c>
      <c r="C61">
        <v>1.69713438165335E-2</v>
      </c>
      <c r="L61" s="1">
        <f>INDEX(Calculator_MCI2AD2!$B$2:$B$33, MATCH(LEFT(A61,FIND("_",A61)-1), Calculator_MCI2AD2!$A$2:$A$33, 0))</f>
        <v>1</v>
      </c>
      <c r="M61" s="1">
        <f t="shared" si="0"/>
        <v>0</v>
      </c>
      <c r="N61" s="1">
        <f t="shared" si="3"/>
        <v>0</v>
      </c>
      <c r="O61">
        <f t="shared" si="2"/>
        <v>0</v>
      </c>
    </row>
    <row r="62" spans="1:18" x14ac:dyDescent="0.2">
      <c r="A62" t="s">
        <v>213</v>
      </c>
      <c r="B62">
        <v>8</v>
      </c>
      <c r="C62">
        <v>5.9854454036056402E-2</v>
      </c>
      <c r="L62" s="1">
        <f>INDEX(Calculator_MCI2AD2!$B$2:$B$33, MATCH(LEFT(A62,FIND("_",A62)-1), Calculator_MCI2AD2!$A$2:$A$33, 0))</f>
        <v>1</v>
      </c>
      <c r="M62" s="1">
        <f t="shared" si="0"/>
        <v>0</v>
      </c>
      <c r="N62" s="1">
        <f t="shared" si="3"/>
        <v>0</v>
      </c>
      <c r="O62">
        <f t="shared" si="2"/>
        <v>0</v>
      </c>
    </row>
    <row r="63" spans="1:18" x14ac:dyDescent="0.2">
      <c r="A63" t="s">
        <v>214</v>
      </c>
      <c r="B63">
        <v>9</v>
      </c>
      <c r="C63">
        <v>-1.3579611441785801E-2</v>
      </c>
      <c r="L63" s="1">
        <f>INDEX(Calculator_MCI2AD2!$B$2:$B$33, MATCH(LEFT(A63,FIND("_",A63)-1), Calculator_MCI2AD2!$A$2:$A$33, 0))</f>
        <v>1</v>
      </c>
      <c r="M63" s="1">
        <f t="shared" si="0"/>
        <v>0</v>
      </c>
      <c r="N63" s="1">
        <f t="shared" si="3"/>
        <v>0</v>
      </c>
      <c r="O63">
        <f t="shared" si="2"/>
        <v>0</v>
      </c>
      <c r="Q63" s="14" t="s">
        <v>120</v>
      </c>
      <c r="R63" s="14" t="s">
        <v>119</v>
      </c>
    </row>
    <row r="64" spans="1:18" x14ac:dyDescent="0.2">
      <c r="A64" t="s">
        <v>215</v>
      </c>
      <c r="B64" t="s">
        <v>121</v>
      </c>
      <c r="C64">
        <v>8.4003554199040802E-3</v>
      </c>
      <c r="L64" s="1">
        <f>INDEX(Calculator_MCI2AD2!$B$2:$B$33, MATCH(LEFT(A64,FIND("_",A64)-1), Calculator_MCI2AD2!$A$2:$A$33, 0))</f>
        <v>1</v>
      </c>
      <c r="M64" s="1">
        <f t="shared" si="0"/>
        <v>0</v>
      </c>
      <c r="N64" s="1">
        <f>IF(SUM(N57:N63)=0,1,0)</f>
        <v>0</v>
      </c>
      <c r="O64">
        <f t="shared" si="2"/>
        <v>0</v>
      </c>
      <c r="Q64" s="10">
        <f>SUM(O2:O86)</f>
        <v>1.8758209379620057</v>
      </c>
      <c r="R64" s="10">
        <f>SUM(O87:O88)</f>
        <v>-1.6722995916151486</v>
      </c>
    </row>
    <row r="65" spans="1:15" x14ac:dyDescent="0.2">
      <c r="A65" t="s">
        <v>239</v>
      </c>
      <c r="B65">
        <v>1</v>
      </c>
      <c r="C65">
        <v>3.10811648342291E-2</v>
      </c>
      <c r="L65" s="1">
        <f>INDEX(Calculator_MCI2AD2!$B$2:$B$33, MATCH(LEFT(A65,FIND("_",A65)-1), Calculator_MCI2AD2!$A$2:$A$33, 0))</f>
        <v>7</v>
      </c>
      <c r="M65" s="1">
        <f t="shared" si="0"/>
        <v>0</v>
      </c>
      <c r="N65" s="1">
        <f t="shared" si="3"/>
        <v>0</v>
      </c>
      <c r="O65">
        <f t="shared" si="2"/>
        <v>0</v>
      </c>
    </row>
    <row r="66" spans="1:15" x14ac:dyDescent="0.2">
      <c r="A66" t="s">
        <v>240</v>
      </c>
      <c r="B66">
        <v>2</v>
      </c>
      <c r="C66">
        <v>2.3864775019855101E-2</v>
      </c>
      <c r="L66" s="1">
        <f>INDEX(Calculator_MCI2AD2!$B$2:$B$33, MATCH(LEFT(A66,FIND("_",A66)-1), Calculator_MCI2AD2!$A$2:$A$33, 0))</f>
        <v>7</v>
      </c>
      <c r="M66" s="1">
        <f t="shared" ref="M66:M86" si="4">IF(L66=B66,1,0)</f>
        <v>0</v>
      </c>
      <c r="N66" s="1">
        <f t="shared" si="3"/>
        <v>0</v>
      </c>
      <c r="O66">
        <f t="shared" ref="O66:O86" si="5">N66*C66</f>
        <v>0</v>
      </c>
    </row>
    <row r="67" spans="1:15" x14ac:dyDescent="0.2">
      <c r="A67" t="s">
        <v>241</v>
      </c>
      <c r="B67">
        <v>7</v>
      </c>
      <c r="C67">
        <v>4.3730101727960602E-2</v>
      </c>
      <c r="L67" s="1">
        <f>INDEX(Calculator_MCI2AD2!$B$2:$B$33, MATCH(LEFT(A67,FIND("_",A67)-1), Calculator_MCI2AD2!$A$2:$A$33, 0))</f>
        <v>7</v>
      </c>
      <c r="M67" s="1">
        <f t="shared" si="4"/>
        <v>1</v>
      </c>
      <c r="N67" s="1">
        <f t="shared" si="3"/>
        <v>1</v>
      </c>
      <c r="O67">
        <f t="shared" si="5"/>
        <v>4.3730101727960602E-2</v>
      </c>
    </row>
    <row r="68" spans="1:15" x14ac:dyDescent="0.2">
      <c r="A68" t="s">
        <v>242</v>
      </c>
      <c r="B68">
        <v>8</v>
      </c>
      <c r="C68">
        <v>-1.55509982147279E-2</v>
      </c>
      <c r="L68" s="1">
        <f>INDEX(Calculator_MCI2AD2!$B$2:$B$33, MATCH(LEFT(A68,FIND("_",A68)-1), Calculator_MCI2AD2!$A$2:$A$33, 0))</f>
        <v>7</v>
      </c>
      <c r="M68" s="1">
        <f t="shared" si="4"/>
        <v>0</v>
      </c>
      <c r="N68" s="1">
        <f t="shared" si="3"/>
        <v>0</v>
      </c>
      <c r="O68">
        <f t="shared" si="5"/>
        <v>0</v>
      </c>
    </row>
    <row r="69" spans="1:15" x14ac:dyDescent="0.2">
      <c r="A69" t="s">
        <v>243</v>
      </c>
      <c r="B69" t="s">
        <v>121</v>
      </c>
      <c r="C69">
        <v>1.2439698396570699E-3</v>
      </c>
      <c r="L69" s="1">
        <f>INDEX(Calculator_MCI2AD2!$B$2:$B$33, MATCH(LEFT(A69,FIND("_",A69)-1), Calculator_MCI2AD2!$A$2:$A$33, 0))</f>
        <v>7</v>
      </c>
      <c r="M69" s="1">
        <f t="shared" si="4"/>
        <v>0</v>
      </c>
      <c r="N69" s="1">
        <f>IF(SUM(N65:N68)=0,1,0)</f>
        <v>0</v>
      </c>
      <c r="O69">
        <f t="shared" si="5"/>
        <v>0</v>
      </c>
    </row>
    <row r="70" spans="1:15" x14ac:dyDescent="0.2">
      <c r="A70" t="s">
        <v>244</v>
      </c>
      <c r="B70">
        <v>0</v>
      </c>
      <c r="C70">
        <v>7.1090867395675796E-3</v>
      </c>
      <c r="L70" s="1">
        <f>INDEX(Calculator_MCI2AD2!$B$2:$B$33, MATCH(LEFT(A70,FIND("_",A70)-1), Calculator_MCI2AD2!$A$2:$A$33, 0))</f>
        <v>8</v>
      </c>
      <c r="M70" s="1">
        <f t="shared" si="4"/>
        <v>0</v>
      </c>
      <c r="N70" s="1">
        <f t="shared" ref="N70:N85" si="6">M70</f>
        <v>0</v>
      </c>
      <c r="O70">
        <f t="shared" si="5"/>
        <v>0</v>
      </c>
    </row>
    <row r="71" spans="1:15" x14ac:dyDescent="0.2">
      <c r="A71" t="s">
        <v>245</v>
      </c>
      <c r="B71">
        <v>1</v>
      </c>
      <c r="C71">
        <v>8.6047907988127698E-4</v>
      </c>
      <c r="L71" s="1">
        <f>INDEX(Calculator_MCI2AD2!$B$2:$B$33, MATCH(LEFT(A71,FIND("_",A71)-1), Calculator_MCI2AD2!$A$2:$A$33, 0))</f>
        <v>8</v>
      </c>
      <c r="M71" s="1">
        <f t="shared" si="4"/>
        <v>0</v>
      </c>
      <c r="N71" s="1">
        <f t="shared" si="6"/>
        <v>0</v>
      </c>
      <c r="O71">
        <f t="shared" si="5"/>
        <v>0</v>
      </c>
    </row>
    <row r="72" spans="1:15" x14ac:dyDescent="0.2">
      <c r="A72" t="s">
        <v>246</v>
      </c>
      <c r="B72">
        <v>8</v>
      </c>
      <c r="C72">
        <v>5.3715994730592097E-2</v>
      </c>
      <c r="L72" s="1">
        <f>INDEX(Calculator_MCI2AD2!$B$2:$B$33, MATCH(LEFT(A72,FIND("_",A72)-1), Calculator_MCI2AD2!$A$2:$A$33, 0))</f>
        <v>8</v>
      </c>
      <c r="M72" s="1">
        <f t="shared" si="4"/>
        <v>1</v>
      </c>
      <c r="N72" s="1">
        <f t="shared" si="6"/>
        <v>1</v>
      </c>
      <c r="O72">
        <f t="shared" si="5"/>
        <v>5.3715994730592097E-2</v>
      </c>
    </row>
    <row r="73" spans="1:15" x14ac:dyDescent="0.2">
      <c r="A73" t="s">
        <v>247</v>
      </c>
      <c r="B73" t="s">
        <v>121</v>
      </c>
      <c r="C73">
        <v>-6.1042788127861703E-3</v>
      </c>
      <c r="L73" s="1">
        <f>INDEX(Calculator_MCI2AD2!$B$2:$B$33, MATCH(LEFT(A73,FIND("_",A73)-1), Calculator_MCI2AD2!$A$2:$A$33, 0))</f>
        <v>8</v>
      </c>
      <c r="M73" s="1">
        <f t="shared" si="4"/>
        <v>0</v>
      </c>
      <c r="N73" s="1">
        <f>IF(SUM(N70:N72)=0,1,0)</f>
        <v>0</v>
      </c>
      <c r="O73">
        <f t="shared" si="5"/>
        <v>0</v>
      </c>
    </row>
    <row r="74" spans="1:15" x14ac:dyDescent="0.2">
      <c r="A74" t="s">
        <v>38</v>
      </c>
      <c r="B74">
        <v>0</v>
      </c>
      <c r="C74">
        <v>-0.34110871956116301</v>
      </c>
      <c r="L74" s="1">
        <f>INDEX(Calculator_MCI2AD2!$B$2:$B$33, MATCH(LEFT(A74,FIND("_",A74)-1), Calculator_MCI2AD2!$A$2:$A$33, 0))</f>
        <v>1</v>
      </c>
      <c r="M74" s="1">
        <f t="shared" si="4"/>
        <v>0</v>
      </c>
      <c r="N74" s="1">
        <f t="shared" si="6"/>
        <v>0</v>
      </c>
      <c r="O74">
        <f t="shared" si="5"/>
        <v>0</v>
      </c>
    </row>
    <row r="75" spans="1:15" x14ac:dyDescent="0.2">
      <c r="A75" t="s">
        <v>39</v>
      </c>
      <c r="B75">
        <v>1</v>
      </c>
      <c r="C75">
        <v>-1.40085543376866E-2</v>
      </c>
      <c r="L75" s="1">
        <f>INDEX(Calculator_MCI2AD2!$B$2:$B$33, MATCH(LEFT(A75,FIND("_",A75)-1), Calculator_MCI2AD2!$A$2:$A$33, 0))</f>
        <v>1</v>
      </c>
      <c r="M75" s="1">
        <f t="shared" si="4"/>
        <v>1</v>
      </c>
      <c r="N75" s="1">
        <f t="shared" si="6"/>
        <v>1</v>
      </c>
      <c r="O75">
        <f t="shared" si="5"/>
        <v>-1.40085543376866E-2</v>
      </c>
    </row>
    <row r="76" spans="1:15" x14ac:dyDescent="0.2">
      <c r="A76" t="s">
        <v>40</v>
      </c>
      <c r="B76">
        <v>8</v>
      </c>
      <c r="C76">
        <v>0.17329752657447201</v>
      </c>
      <c r="L76" s="1">
        <f>INDEX(Calculator_MCI2AD2!$B$2:$B$33, MATCH(LEFT(A76,FIND("_",A76)-1), Calculator_MCI2AD2!$A$2:$A$33, 0))</f>
        <v>1</v>
      </c>
      <c r="M76" s="1">
        <f t="shared" si="4"/>
        <v>0</v>
      </c>
      <c r="N76" s="1">
        <f t="shared" si="6"/>
        <v>0</v>
      </c>
      <c r="O76">
        <f t="shared" si="5"/>
        <v>0</v>
      </c>
    </row>
    <row r="77" spans="1:15" x14ac:dyDescent="0.2">
      <c r="A77" t="s">
        <v>41</v>
      </c>
      <c r="B77" t="s">
        <v>121</v>
      </c>
      <c r="C77">
        <v>3.8736803236559897E-2</v>
      </c>
      <c r="L77" s="1">
        <f>INDEX(Calculator_MCI2AD2!$B$2:$B$33, MATCH(LEFT(A77,FIND("_",A77)-1), Calculator_MCI2AD2!$A$2:$A$33, 0))</f>
        <v>1</v>
      </c>
      <c r="M77" s="1">
        <f t="shared" si="4"/>
        <v>0</v>
      </c>
      <c r="N77" s="1">
        <f t="shared" si="6"/>
        <v>0</v>
      </c>
      <c r="O77">
        <f t="shared" si="5"/>
        <v>0</v>
      </c>
    </row>
    <row r="78" spans="1:15" x14ac:dyDescent="0.2">
      <c r="A78" t="s">
        <v>248</v>
      </c>
      <c r="B78">
        <v>0</v>
      </c>
      <c r="C78">
        <v>1.19580988493909E-2</v>
      </c>
      <c r="L78" s="1">
        <f>INDEX(Calculator_MCI2AD2!$B$2:$B$33, MATCH(LEFT(A78,FIND("_",A78)-1), Calculator_MCI2AD2!$A$2:$A$33, 0))</f>
        <v>1</v>
      </c>
      <c r="M78" s="1">
        <f t="shared" si="4"/>
        <v>0</v>
      </c>
      <c r="N78" s="1">
        <f t="shared" si="6"/>
        <v>0</v>
      </c>
      <c r="O78">
        <f t="shared" si="5"/>
        <v>0</v>
      </c>
    </row>
    <row r="79" spans="1:15" x14ac:dyDescent="0.2">
      <c r="A79" t="s">
        <v>249</v>
      </c>
      <c r="B79">
        <v>1</v>
      </c>
      <c r="C79">
        <v>0.23253391399776099</v>
      </c>
      <c r="L79" s="1">
        <f>INDEX(Calculator_MCI2AD2!$B$2:$B$33, MATCH(LEFT(A79,FIND("_",A79)-1), Calculator_MCI2AD2!$A$2:$A$33, 0))</f>
        <v>1</v>
      </c>
      <c r="M79" s="1">
        <f t="shared" si="4"/>
        <v>1</v>
      </c>
      <c r="N79" s="1">
        <f t="shared" si="6"/>
        <v>1</v>
      </c>
      <c r="O79">
        <f t="shared" si="5"/>
        <v>0.23253391399776099</v>
      </c>
    </row>
    <row r="80" spans="1:15" x14ac:dyDescent="0.2">
      <c r="A80" t="s">
        <v>250</v>
      </c>
      <c r="B80">
        <v>2</v>
      </c>
      <c r="C80">
        <v>-0.46649534846150098</v>
      </c>
      <c r="L80" s="1">
        <f>INDEX(Calculator_MCI2AD2!$B$2:$B$33, MATCH(LEFT(A80,FIND("_",A80)-1), Calculator_MCI2AD2!$A$2:$A$33, 0))</f>
        <v>1</v>
      </c>
      <c r="M80" s="1">
        <f t="shared" si="4"/>
        <v>0</v>
      </c>
      <c r="N80" s="1">
        <f t="shared" si="6"/>
        <v>0</v>
      </c>
      <c r="O80">
        <f t="shared" si="5"/>
        <v>0</v>
      </c>
    </row>
    <row r="81" spans="1:15" x14ac:dyDescent="0.2">
      <c r="A81" t="s">
        <v>251</v>
      </c>
      <c r="B81">
        <v>9</v>
      </c>
      <c r="C81">
        <v>-3.8012173287723203E-2</v>
      </c>
      <c r="L81" s="1">
        <f>INDEX(Calculator_MCI2AD2!$B$2:$B$33, MATCH(LEFT(A81,FIND("_",A81)-1), Calculator_MCI2AD2!$A$2:$A$33, 0))</f>
        <v>1</v>
      </c>
      <c r="M81" s="1">
        <f t="shared" si="4"/>
        <v>0</v>
      </c>
      <c r="N81" s="1">
        <f t="shared" si="6"/>
        <v>0</v>
      </c>
      <c r="O81">
        <f t="shared" si="5"/>
        <v>0</v>
      </c>
    </row>
    <row r="82" spans="1:15" x14ac:dyDescent="0.2">
      <c r="A82" t="s">
        <v>252</v>
      </c>
      <c r="B82" t="s">
        <v>121</v>
      </c>
      <c r="C82">
        <v>-1.0579774796907001E-2</v>
      </c>
      <c r="L82" s="1">
        <f>INDEX(Calculator_MCI2AD2!$B$2:$B$33, MATCH(LEFT(A82,FIND("_",A82)-1), Calculator_MCI2AD2!$A$2:$A$33, 0))</f>
        <v>1</v>
      </c>
      <c r="M82" s="1">
        <f t="shared" si="4"/>
        <v>0</v>
      </c>
      <c r="N82" s="1">
        <f>IF(SUM(N78:N81)=0,1,0)</f>
        <v>0</v>
      </c>
      <c r="O82">
        <f t="shared" si="5"/>
        <v>0</v>
      </c>
    </row>
    <row r="83" spans="1:15" x14ac:dyDescent="0.2">
      <c r="A83" t="s">
        <v>256</v>
      </c>
      <c r="B83">
        <v>0</v>
      </c>
      <c r="C83">
        <v>-1.9157983884917299E-3</v>
      </c>
      <c r="L83" s="1">
        <f>INDEX(Calculator_MCI2AD2!$B$2:$B$33, MATCH(LEFT(A83,FIND("_",A83)-1), Calculator_MCI2AD2!$A$2:$A$33, 0))</f>
        <v>0</v>
      </c>
      <c r="M83" s="1">
        <f t="shared" si="4"/>
        <v>1</v>
      </c>
      <c r="N83" s="1">
        <f t="shared" si="6"/>
        <v>1</v>
      </c>
      <c r="O83">
        <f t="shared" si="5"/>
        <v>-1.9157983884917299E-3</v>
      </c>
    </row>
    <row r="84" spans="1:15" x14ac:dyDescent="0.2">
      <c r="A84" t="s">
        <v>257</v>
      </c>
      <c r="B84">
        <v>1</v>
      </c>
      <c r="C84">
        <v>5.6069883117820301E-3</v>
      </c>
      <c r="L84" s="1">
        <f>INDEX(Calculator_MCI2AD2!$B$2:$B$33, MATCH(LEFT(A84,FIND("_",A84)-1), Calculator_MCI2AD2!$A$2:$A$33, 0))</f>
        <v>0</v>
      </c>
      <c r="M84" s="1">
        <f t="shared" si="4"/>
        <v>0</v>
      </c>
      <c r="N84" s="1">
        <f t="shared" si="6"/>
        <v>0</v>
      </c>
      <c r="O84">
        <f t="shared" si="5"/>
        <v>0</v>
      </c>
    </row>
    <row r="85" spans="1:15" x14ac:dyDescent="0.2">
      <c r="A85" t="s">
        <v>258</v>
      </c>
      <c r="B85">
        <v>8</v>
      </c>
      <c r="C85">
        <v>-7.3836099346680003E-3</v>
      </c>
      <c r="L85" s="1">
        <f>INDEX(Calculator_MCI2AD2!$B$2:$B$33, MATCH(LEFT(A85,FIND("_",A85)-1), Calculator_MCI2AD2!$A$2:$A$33, 0))</f>
        <v>0</v>
      </c>
      <c r="M85" s="1">
        <f t="shared" si="4"/>
        <v>0</v>
      </c>
      <c r="N85" s="1">
        <f t="shared" si="6"/>
        <v>0</v>
      </c>
      <c r="O85">
        <f t="shared" si="5"/>
        <v>0</v>
      </c>
    </row>
    <row r="86" spans="1:15" x14ac:dyDescent="0.2">
      <c r="A86" t="s">
        <v>259</v>
      </c>
      <c r="B86" t="s">
        <v>121</v>
      </c>
      <c r="C86">
        <v>1.9354789890984901E-2</v>
      </c>
      <c r="L86" s="1">
        <f>INDEX(Calculator_MCI2AD2!$B$2:$B$33, MATCH(LEFT(A86,FIND("_",A86)-1), Calculator_MCI2AD2!$A$2:$A$33, 0))</f>
        <v>0</v>
      </c>
      <c r="M86" s="1">
        <f t="shared" si="4"/>
        <v>0</v>
      </c>
      <c r="N86" s="1">
        <f>IF(SUM(N83:N85)=0,1,0)</f>
        <v>0</v>
      </c>
      <c r="O86">
        <f t="shared" si="5"/>
        <v>0</v>
      </c>
    </row>
    <row r="87" spans="1:15" x14ac:dyDescent="0.2">
      <c r="A87" t="s">
        <v>126</v>
      </c>
      <c r="B87" t="s">
        <v>253</v>
      </c>
      <c r="C87">
        <v>-2.2785170277268798</v>
      </c>
      <c r="D87" t="str">
        <f t="shared" ref="D87:J88" si="7">LEFT(RIGHT($B87,LEN($B87) -  FIND(D$1, $B87)-LEN(D$1)-1), FIND(",", RIGHT($B87,LEN($B87) -  FIND(D$1, $B87)-LEN(D$1)-1))-1)</f>
        <v xml:space="preserve"> 9</v>
      </c>
      <c r="E87" t="str">
        <f t="shared" si="7"/>
        <v xml:space="preserve"> 10</v>
      </c>
      <c r="F87" t="str">
        <f t="shared" si="7"/>
        <v xml:space="preserve"> 1.7</v>
      </c>
      <c r="G87" t="str">
        <f t="shared" si="7"/>
        <v xml:space="preserve"> 0.0</v>
      </c>
      <c r="H87" t="str">
        <f t="shared" si="7"/>
        <v xml:space="preserve"> 17.0</v>
      </c>
      <c r="I87" t="str">
        <f t="shared" si="7"/>
        <v xml:space="preserve"> 0.0</v>
      </c>
      <c r="J87" t="str">
        <f t="shared" si="7"/>
        <v xml:space="preserve"> 9.0</v>
      </c>
      <c r="L87" s="1">
        <f>IF(INDEX(Calculator_MCI2AD2!$B$2:$B$33, MATCH(A87, Calculator_MCI2AD2!$A$2:$A$33, 0)) = "invalid", D87, INDEX(Calculator_MCI2AD2!$B$2:$B$33, MATCH(A87, Calculator_MCI2AD2!$A$2:$A$33, 0)) )</f>
        <v>97</v>
      </c>
      <c r="M87" s="1">
        <f t="shared" ref="M87:M88" si="8">(MAX(MIN(INT((L87-G87)/F87), E87-1),0) - I87)/J87</f>
        <v>1</v>
      </c>
      <c r="N87" s="1">
        <f t="shared" ref="N87:N88" si="9">M87</f>
        <v>1</v>
      </c>
      <c r="O87">
        <f t="shared" ref="O87:O88" si="10">N87*C87</f>
        <v>-2.2785170277268798</v>
      </c>
    </row>
    <row r="88" spans="1:15" x14ac:dyDescent="0.2">
      <c r="A88" t="s">
        <v>5</v>
      </c>
      <c r="B88" t="s">
        <v>254</v>
      </c>
      <c r="C88">
        <v>2.7279784625027901</v>
      </c>
      <c r="D88" t="str">
        <f t="shared" si="7"/>
        <v xml:space="preserve"> 77</v>
      </c>
      <c r="E88" t="str">
        <f t="shared" si="7"/>
        <v xml:space="preserve"> 10</v>
      </c>
      <c r="F88" t="str">
        <f t="shared" si="7"/>
        <v xml:space="preserve"> 13.7</v>
      </c>
      <c r="G88" t="str">
        <f t="shared" si="7"/>
        <v xml:space="preserve"> 13.0</v>
      </c>
      <c r="H88" t="str">
        <f t="shared" si="7"/>
        <v xml:space="preserve"> 150.0</v>
      </c>
      <c r="I88" t="str">
        <f t="shared" si="7"/>
        <v xml:space="preserve"> 0.0</v>
      </c>
      <c r="J88" t="str">
        <f t="shared" si="7"/>
        <v xml:space="preserve"> 9.0</v>
      </c>
      <c r="L88" s="1">
        <f>IF(INDEX(Calculator_MCI2AD2!$B$2:$B$33, MATCH(A88, Calculator_MCI2AD2!$A$2:$A$33, 0)) = "invalid", D88, INDEX(Calculator_MCI2AD2!$B$2:$B$33, MATCH(A88, Calculator_MCI2AD2!$A$2:$A$33, 0)) )</f>
        <v>46</v>
      </c>
      <c r="M88" s="1">
        <f t="shared" si="8"/>
        <v>0.22222222222222221</v>
      </c>
      <c r="N88" s="1">
        <f t="shared" si="9"/>
        <v>0.22222222222222221</v>
      </c>
      <c r="O88">
        <f t="shared" si="10"/>
        <v>0.60621743611173107</v>
      </c>
    </row>
    <row r="93" spans="1:15" x14ac:dyDescent="0.2">
      <c r="A93" s="14" t="s">
        <v>115</v>
      </c>
      <c r="B93" s="15"/>
    </row>
    <row r="94" spans="1:15" x14ac:dyDescent="0.2">
      <c r="A94" s="14" t="s">
        <v>117</v>
      </c>
      <c r="B94" s="15" t="s">
        <v>116</v>
      </c>
    </row>
    <row r="95" spans="1:15" x14ac:dyDescent="0.2">
      <c r="A95" s="10">
        <v>0.1</v>
      </c>
      <c r="B95" s="10">
        <v>0.89</v>
      </c>
    </row>
    <row r="96" spans="1:15" x14ac:dyDescent="0.2">
      <c r="A96" s="10">
        <v>0.2</v>
      </c>
      <c r="B96" s="10">
        <v>0.87</v>
      </c>
    </row>
    <row r="97" spans="1:2" x14ac:dyDescent="0.2">
      <c r="A97" s="10">
        <v>0.3</v>
      </c>
      <c r="B97" s="10">
        <v>0.84</v>
      </c>
    </row>
    <row r="98" spans="1:2" x14ac:dyDescent="0.2">
      <c r="A98" s="10">
        <v>0.4</v>
      </c>
      <c r="B98" s="10">
        <v>0.82</v>
      </c>
    </row>
    <row r="99" spans="1:2" x14ac:dyDescent="0.2">
      <c r="A99" s="10">
        <v>0.5</v>
      </c>
      <c r="B99" s="10">
        <v>0.8</v>
      </c>
    </row>
    <row r="100" spans="1:2" x14ac:dyDescent="0.2">
      <c r="A100" s="10">
        <v>0.6</v>
      </c>
      <c r="B100" s="10">
        <v>0.89</v>
      </c>
    </row>
    <row r="101" spans="1:2" x14ac:dyDescent="0.2">
      <c r="A101" s="10">
        <v>0.7</v>
      </c>
      <c r="B101" s="10">
        <v>0.91</v>
      </c>
    </row>
    <row r="102" spans="1:2" x14ac:dyDescent="0.2">
      <c r="A102" s="10">
        <v>0.8</v>
      </c>
      <c r="B102" s="10">
        <v>0.93</v>
      </c>
    </row>
    <row r="103" spans="1:2" x14ac:dyDescent="0.2">
      <c r="A103" s="10">
        <v>0.9</v>
      </c>
      <c r="B103" s="10">
        <v>0.94</v>
      </c>
    </row>
    <row r="104" spans="1:2" x14ac:dyDescent="0.2">
      <c r="A104" s="10">
        <v>1</v>
      </c>
      <c r="B104" s="10">
        <v>0.96</v>
      </c>
    </row>
  </sheetData>
  <sheetProtection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Calculator_NC2MCI</vt:lpstr>
      <vt:lpstr>Calculator_NC2aMCI</vt:lpstr>
      <vt:lpstr>Calculator_MCI2AD3</vt:lpstr>
      <vt:lpstr>Calculator_MCI2AD2</vt:lpstr>
      <vt:lpstr>NC2MCI_LinearRegression</vt:lpstr>
      <vt:lpstr>NC2aMCI_LinearRegression</vt:lpstr>
      <vt:lpstr>MCI2AD3_LinearRegression</vt:lpstr>
      <vt:lpstr>MCI2AD2_LinearRegression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Pang, Yijiang</cp:lastModifiedBy>
  <cp:lastPrinted>2017-02-27T20:56:08Z</cp:lastPrinted>
  <dcterms:created xsi:type="dcterms:W3CDTF">2010-06-07T19:46:32Z</dcterms:created>
  <dcterms:modified xsi:type="dcterms:W3CDTF">2022-06-14T14:41:53Z</dcterms:modified>
</cp:coreProperties>
</file>