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rif/Documents/DHQ Hospital/"/>
    </mc:Choice>
  </mc:AlternateContent>
  <xr:revisionPtr revIDLastSave="0" documentId="8_{A5E44361-C01C-6241-B5DB-F85611D52A90}" xr6:coauthVersionLast="47" xr6:coauthVersionMax="47" xr10:uidLastSave="{00000000-0000-0000-0000-000000000000}"/>
  <bookViews>
    <workbookView xWindow="0" yWindow="500" windowWidth="28800" windowHeight="16020" firstSheet="1" activeTab="6" xr2:uid="{00000000-000D-0000-FFFF-FFFF00000000}"/>
  </bookViews>
  <sheets>
    <sheet name="Financial Proposal" sheetId="5" r:id="rId1"/>
    <sheet name="Capital items" sheetId="11" r:id="rId2"/>
    <sheet name="Salary Year 1" sheetId="8" r:id="rId3"/>
    <sheet name="Salary 2nd to 5th Year" sheetId="9" r:id="rId4"/>
    <sheet name="Operational Cost Year I - V" sheetId="2" r:id="rId5"/>
    <sheet name="support staff working" sheetId="12" r:id="rId6"/>
    <sheet name="Total Budget Year I - V" sheetId="4" r:id="rId7"/>
    <sheet name="Budget Forecast Year I" sheetId="13" r:id="rId8"/>
    <sheet name="Core Staff Salary Break-up" sheetId="14" r:id="rId9"/>
  </sheets>
  <externalReferences>
    <externalReference r:id="rId10"/>
  </externalReferences>
  <definedNames>
    <definedName name="_xlnm.Print_Area" localSheetId="6">'Total Budget Year I - V'!$A$1:$G$31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4" l="1"/>
  <c r="I12" i="14"/>
  <c r="H12" i="14"/>
  <c r="G12" i="14"/>
  <c r="F12" i="14"/>
  <c r="J11" i="14"/>
  <c r="I11" i="14"/>
  <c r="H11" i="14"/>
  <c r="G11" i="14"/>
  <c r="F11" i="14"/>
  <c r="J10" i="14"/>
  <c r="I10" i="14"/>
  <c r="H10" i="14"/>
  <c r="G10" i="14"/>
  <c r="F10" i="14"/>
  <c r="J9" i="14"/>
  <c r="I9" i="14"/>
  <c r="H9" i="14"/>
  <c r="G9" i="14"/>
  <c r="F9" i="14"/>
  <c r="J8" i="14"/>
  <c r="I8" i="14"/>
  <c r="H8" i="14"/>
  <c r="G8" i="14"/>
  <c r="F8" i="14"/>
  <c r="J7" i="14"/>
  <c r="I7" i="14"/>
  <c r="H7" i="14"/>
  <c r="G7" i="14"/>
  <c r="F7" i="14"/>
  <c r="C4" i="14"/>
  <c r="F3" i="14"/>
  <c r="V74" i="13"/>
  <c r="V73" i="13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16" i="12" s="1"/>
  <c r="L16" i="12"/>
  <c r="V56" i="13"/>
  <c r="V55" i="13"/>
  <c r="V10" i="13"/>
  <c r="V9" i="13"/>
  <c r="V11" i="13" s="1"/>
  <c r="V6" i="13"/>
  <c r="E82" i="13"/>
  <c r="E68" i="13"/>
  <c r="E52" i="13"/>
  <c r="E45" i="13"/>
  <c r="E28" i="13"/>
  <c r="E23" i="13"/>
  <c r="E11" i="13"/>
  <c r="Q82" i="13"/>
  <c r="M82" i="13"/>
  <c r="U81" i="13"/>
  <c r="U82" i="13" s="1"/>
  <c r="Q81" i="13"/>
  <c r="M81" i="13"/>
  <c r="I81" i="13"/>
  <c r="I82" i="13" s="1"/>
  <c r="D81" i="13"/>
  <c r="D82" i="13" s="1"/>
  <c r="U78" i="13"/>
  <c r="Q78" i="13"/>
  <c r="M78" i="13"/>
  <c r="I78" i="13"/>
  <c r="B78" i="13"/>
  <c r="D78" i="13" s="1"/>
  <c r="V78" i="13" s="1"/>
  <c r="U77" i="13"/>
  <c r="Q77" i="13"/>
  <c r="M77" i="13"/>
  <c r="I77" i="13"/>
  <c r="D77" i="13"/>
  <c r="V77" i="13" s="1"/>
  <c r="U76" i="13"/>
  <c r="Q76" i="13"/>
  <c r="M76" i="13"/>
  <c r="I76" i="13"/>
  <c r="D76" i="13"/>
  <c r="V76" i="13" s="1"/>
  <c r="U75" i="13"/>
  <c r="Q75" i="13"/>
  <c r="M75" i="13"/>
  <c r="I75" i="13"/>
  <c r="D75" i="13"/>
  <c r="V75" i="13" s="1"/>
  <c r="U74" i="13"/>
  <c r="Q74" i="13"/>
  <c r="M74" i="13"/>
  <c r="I74" i="13"/>
  <c r="D74" i="13"/>
  <c r="U73" i="13"/>
  <c r="Q73" i="13"/>
  <c r="M73" i="13"/>
  <c r="I73" i="13"/>
  <c r="D73" i="13"/>
  <c r="D72" i="13"/>
  <c r="V72" i="13" s="1"/>
  <c r="U71" i="13"/>
  <c r="Q71" i="13"/>
  <c r="M71" i="13"/>
  <c r="I71" i="13"/>
  <c r="D71" i="13"/>
  <c r="U67" i="13"/>
  <c r="Q67" i="13"/>
  <c r="M67" i="13"/>
  <c r="I67" i="13"/>
  <c r="D67" i="13"/>
  <c r="V67" i="13" s="1"/>
  <c r="U66" i="13"/>
  <c r="U68" i="13" s="1"/>
  <c r="Q66" i="13"/>
  <c r="Q68" i="13" s="1"/>
  <c r="M66" i="13"/>
  <c r="M68" i="13" s="1"/>
  <c r="I66" i="13"/>
  <c r="D66" i="13"/>
  <c r="U62" i="13"/>
  <c r="Q62" i="13"/>
  <c r="M62" i="13"/>
  <c r="I62" i="13"/>
  <c r="D62" i="13"/>
  <c r="E62" i="13" s="1"/>
  <c r="U61" i="13"/>
  <c r="Q61" i="13"/>
  <c r="Q63" i="13" s="1"/>
  <c r="M61" i="13"/>
  <c r="M63" i="13" s="1"/>
  <c r="I61" i="13"/>
  <c r="I63" i="13" s="1"/>
  <c r="D61" i="13"/>
  <c r="D63" i="13" s="1"/>
  <c r="U57" i="13"/>
  <c r="Q57" i="13"/>
  <c r="M57" i="13"/>
  <c r="I57" i="13"/>
  <c r="D57" i="13"/>
  <c r="E57" i="13" s="1"/>
  <c r="E58" i="13" s="1"/>
  <c r="U56" i="13"/>
  <c r="Q56" i="13"/>
  <c r="M56" i="13"/>
  <c r="I56" i="13"/>
  <c r="D56" i="13"/>
  <c r="U55" i="13"/>
  <c r="Q55" i="13"/>
  <c r="Q58" i="13" s="1"/>
  <c r="M55" i="13"/>
  <c r="M58" i="13" s="1"/>
  <c r="I55" i="13"/>
  <c r="I58" i="13" s="1"/>
  <c r="D55" i="13"/>
  <c r="U51" i="13"/>
  <c r="U52" i="13" s="1"/>
  <c r="Q51" i="13"/>
  <c r="Q52" i="13" s="1"/>
  <c r="M51" i="13"/>
  <c r="M52" i="13" s="1"/>
  <c r="I51" i="13"/>
  <c r="I52" i="13" s="1"/>
  <c r="D51" i="13"/>
  <c r="V51" i="13" s="1"/>
  <c r="V52" i="13" s="1"/>
  <c r="U47" i="13"/>
  <c r="Q47" i="13"/>
  <c r="M47" i="13"/>
  <c r="I47" i="13"/>
  <c r="D47" i="13"/>
  <c r="U46" i="13"/>
  <c r="Q46" i="13"/>
  <c r="M46" i="13"/>
  <c r="I46" i="13"/>
  <c r="D46" i="13"/>
  <c r="U45" i="13"/>
  <c r="Q45" i="13"/>
  <c r="Q48" i="13" s="1"/>
  <c r="M45" i="13"/>
  <c r="M48" i="13" s="1"/>
  <c r="I45" i="13"/>
  <c r="I48" i="13" s="1"/>
  <c r="D45" i="13"/>
  <c r="V45" i="13" s="1"/>
  <c r="U41" i="13"/>
  <c r="Q41" i="13"/>
  <c r="M41" i="13"/>
  <c r="I41" i="13"/>
  <c r="D41" i="13"/>
  <c r="E41" i="13" s="1"/>
  <c r="E42" i="13" s="1"/>
  <c r="U40" i="13"/>
  <c r="U42" i="13" s="1"/>
  <c r="Q40" i="13"/>
  <c r="Q42" i="13" s="1"/>
  <c r="M40" i="13"/>
  <c r="M42" i="13" s="1"/>
  <c r="I40" i="13"/>
  <c r="D40" i="13"/>
  <c r="V40" i="13" s="1"/>
  <c r="U36" i="13"/>
  <c r="Q36" i="13"/>
  <c r="M36" i="13"/>
  <c r="I36" i="13"/>
  <c r="D36" i="13"/>
  <c r="E36" i="13" s="1"/>
  <c r="V36" i="13" s="1"/>
  <c r="U35" i="13"/>
  <c r="Q35" i="13"/>
  <c r="Q37" i="13" s="1"/>
  <c r="M35" i="13"/>
  <c r="M37" i="13" s="1"/>
  <c r="I35" i="13"/>
  <c r="I37" i="13" s="1"/>
  <c r="D35" i="13"/>
  <c r="D37" i="13" s="1"/>
  <c r="U31" i="13"/>
  <c r="Q31" i="13"/>
  <c r="M31" i="13"/>
  <c r="I31" i="13"/>
  <c r="D31" i="13"/>
  <c r="U30" i="13"/>
  <c r="Q30" i="13"/>
  <c r="M30" i="13"/>
  <c r="I30" i="13"/>
  <c r="D30" i="13"/>
  <c r="U29" i="13"/>
  <c r="Q29" i="13"/>
  <c r="M29" i="13"/>
  <c r="I29" i="13"/>
  <c r="D29" i="13"/>
  <c r="U28" i="13"/>
  <c r="Q28" i="13"/>
  <c r="M28" i="13"/>
  <c r="I28" i="13"/>
  <c r="D28" i="13"/>
  <c r="U24" i="13"/>
  <c r="Q24" i="13"/>
  <c r="M24" i="13"/>
  <c r="I24" i="13"/>
  <c r="D24" i="13"/>
  <c r="E24" i="13" s="1"/>
  <c r="E25" i="13" s="1"/>
  <c r="U23" i="13"/>
  <c r="Q23" i="13"/>
  <c r="Q25" i="13" s="1"/>
  <c r="M23" i="13"/>
  <c r="M25" i="13" s="1"/>
  <c r="I23" i="13"/>
  <c r="I25" i="13" s="1"/>
  <c r="D23" i="13"/>
  <c r="D25" i="13" s="1"/>
  <c r="U19" i="13"/>
  <c r="U20" i="13" s="1"/>
  <c r="Q19" i="13"/>
  <c r="Q20" i="13" s="1"/>
  <c r="M19" i="13"/>
  <c r="M20" i="13" s="1"/>
  <c r="I19" i="13"/>
  <c r="I20" i="13" s="1"/>
  <c r="D19" i="13"/>
  <c r="E19" i="13" s="1"/>
  <c r="Q16" i="13"/>
  <c r="U15" i="13"/>
  <c r="Q15" i="13"/>
  <c r="M15" i="13"/>
  <c r="I15" i="13"/>
  <c r="D15" i="13"/>
  <c r="E15" i="13" s="1"/>
  <c r="V15" i="13" s="1"/>
  <c r="U14" i="13"/>
  <c r="U16" i="13" s="1"/>
  <c r="Q14" i="13"/>
  <c r="M14" i="13"/>
  <c r="I14" i="13"/>
  <c r="D14" i="13"/>
  <c r="E14" i="13" s="1"/>
  <c r="E16" i="13" s="1"/>
  <c r="T11" i="13"/>
  <c r="Q11" i="13"/>
  <c r="M11" i="13"/>
  <c r="D11" i="13"/>
  <c r="U8" i="13"/>
  <c r="U11" i="13" s="1"/>
  <c r="I8" i="13"/>
  <c r="I11" i="13" s="1"/>
  <c r="G35" i="4"/>
  <c r="H17" i="11"/>
  <c r="G17" i="11"/>
  <c r="F17" i="11"/>
  <c r="E17" i="11"/>
  <c r="H15" i="11"/>
  <c r="G15" i="11"/>
  <c r="G18" i="11" s="1"/>
  <c r="F15" i="11"/>
  <c r="E15" i="11"/>
  <c r="E8" i="11"/>
  <c r="E18" i="11" s="1"/>
  <c r="F8" i="11"/>
  <c r="F18" i="11" s="1"/>
  <c r="G8" i="11"/>
  <c r="H8" i="11"/>
  <c r="H18" i="11" s="1"/>
  <c r="G8" i="5"/>
  <c r="F8" i="5"/>
  <c r="E8" i="5"/>
  <c r="D8" i="5"/>
  <c r="D12" i="5" s="1"/>
  <c r="C8" i="5"/>
  <c r="C12" i="5" s="1"/>
  <c r="G12" i="5"/>
  <c r="F12" i="5"/>
  <c r="E12" i="5"/>
  <c r="E20" i="13" l="1"/>
  <c r="V19" i="13"/>
  <c r="V20" i="13" s="1"/>
  <c r="V47" i="13"/>
  <c r="V30" i="13"/>
  <c r="Q79" i="13"/>
  <c r="E29" i="13"/>
  <c r="V29" i="13" s="1"/>
  <c r="E46" i="13"/>
  <c r="V46" i="13" s="1"/>
  <c r="V48" i="13" s="1"/>
  <c r="E71" i="13"/>
  <c r="E79" i="13" s="1"/>
  <c r="V23" i="13"/>
  <c r="V25" i="13" s="1"/>
  <c r="V57" i="13"/>
  <c r="V58" i="13" s="1"/>
  <c r="M79" i="13"/>
  <c r="U25" i="13"/>
  <c r="D32" i="13"/>
  <c r="U37" i="13"/>
  <c r="D42" i="13"/>
  <c r="U48" i="13"/>
  <c r="U58" i="13"/>
  <c r="U63" i="13"/>
  <c r="D68" i="13"/>
  <c r="U79" i="13"/>
  <c r="U84" i="13" s="1"/>
  <c r="U88" i="13" s="1"/>
  <c r="E30" i="13"/>
  <c r="E47" i="13"/>
  <c r="V24" i="13"/>
  <c r="V41" i="13"/>
  <c r="V42" i="13" s="1"/>
  <c r="V61" i="13"/>
  <c r="V63" i="13" s="1"/>
  <c r="H13" i="14"/>
  <c r="D16" i="13"/>
  <c r="D20" i="13"/>
  <c r="I32" i="13"/>
  <c r="I42" i="13"/>
  <c r="D52" i="13"/>
  <c r="I68" i="13"/>
  <c r="E31" i="13"/>
  <c r="V31" i="13" s="1"/>
  <c r="V28" i="13"/>
  <c r="V62" i="13"/>
  <c r="I16" i="13"/>
  <c r="M32" i="13"/>
  <c r="M84" i="13" s="1"/>
  <c r="M88" i="13" s="1"/>
  <c r="I79" i="13"/>
  <c r="I84" i="13" s="1"/>
  <c r="I88" i="13" s="1"/>
  <c r="E35" i="13"/>
  <c r="V66" i="13"/>
  <c r="V68" i="13" s="1"/>
  <c r="M16" i="13"/>
  <c r="Q32" i="13"/>
  <c r="E61" i="13"/>
  <c r="E63" i="13" s="1"/>
  <c r="V81" i="13"/>
  <c r="V82" i="13" s="1"/>
  <c r="I13" i="14"/>
  <c r="U32" i="13"/>
  <c r="D48" i="13"/>
  <c r="D58" i="13"/>
  <c r="V14" i="13"/>
  <c r="V16" i="13" s="1"/>
  <c r="J13" i="14"/>
  <c r="G13" i="14"/>
  <c r="F13" i="14"/>
  <c r="F4" i="14"/>
  <c r="Q84" i="13"/>
  <c r="Q88" i="13" s="1"/>
  <c r="D79" i="13"/>
  <c r="D84" i="13" s="1"/>
  <c r="E37" i="13" l="1"/>
  <c r="V35" i="13"/>
  <c r="V37" i="13" s="1"/>
  <c r="E48" i="13"/>
  <c r="V71" i="13"/>
  <c r="V79" i="13" s="1"/>
  <c r="V84" i="13" s="1"/>
  <c r="C5" i="14" s="1"/>
  <c r="V32" i="13"/>
  <c r="E32" i="13"/>
  <c r="E84" i="13" s="1"/>
  <c r="D86" i="13"/>
  <c r="D88" i="13"/>
  <c r="F5" i="14" l="1"/>
  <c r="C6" i="14"/>
  <c r="F6" i="14" l="1"/>
  <c r="F14" i="14"/>
  <c r="B78" i="2" l="1"/>
  <c r="G22" i="4"/>
  <c r="G4" i="12"/>
  <c r="H4" i="12"/>
  <c r="I4" i="12"/>
  <c r="J4" i="12"/>
  <c r="G5" i="12"/>
  <c r="H5" i="12"/>
  <c r="I5" i="12"/>
  <c r="J5" i="12"/>
  <c r="G6" i="12"/>
  <c r="H6" i="12"/>
  <c r="I6" i="12"/>
  <c r="J6" i="12"/>
  <c r="G7" i="12"/>
  <c r="H7" i="12"/>
  <c r="I7" i="12"/>
  <c r="I16" i="12" s="1"/>
  <c r="J7" i="12"/>
  <c r="G8" i="12"/>
  <c r="H8" i="12"/>
  <c r="I8" i="12"/>
  <c r="J8" i="12"/>
  <c r="G9" i="12"/>
  <c r="H9" i="12"/>
  <c r="I9" i="12"/>
  <c r="J9" i="12"/>
  <c r="G10" i="12"/>
  <c r="H10" i="12"/>
  <c r="I10" i="12"/>
  <c r="J10" i="12"/>
  <c r="G11" i="12"/>
  <c r="H11" i="12"/>
  <c r="I11" i="12"/>
  <c r="J11" i="12"/>
  <c r="G12" i="12"/>
  <c r="H12" i="12"/>
  <c r="I12" i="12"/>
  <c r="J12" i="12"/>
  <c r="G13" i="12"/>
  <c r="H13" i="12"/>
  <c r="I13" i="12"/>
  <c r="J13" i="12"/>
  <c r="G14" i="12"/>
  <c r="H14" i="12"/>
  <c r="I14" i="12"/>
  <c r="J14" i="12"/>
  <c r="G15" i="12"/>
  <c r="H15" i="12"/>
  <c r="I15" i="12"/>
  <c r="J15" i="12"/>
  <c r="J3" i="12"/>
  <c r="I3" i="12"/>
  <c r="H3" i="12"/>
  <c r="H16" i="12" s="1"/>
  <c r="G3" i="12"/>
  <c r="F15" i="12"/>
  <c r="F13" i="12"/>
  <c r="F11" i="12"/>
  <c r="F10" i="12"/>
  <c r="F7" i="12"/>
  <c r="F6" i="12"/>
  <c r="F9" i="12"/>
  <c r="F8" i="12"/>
  <c r="F5" i="12"/>
  <c r="F4" i="12"/>
  <c r="F3" i="12"/>
  <c r="F16" i="12" s="1"/>
  <c r="F12" i="12"/>
  <c r="F14" i="12"/>
  <c r="U81" i="2"/>
  <c r="U82" i="2" s="1"/>
  <c r="Q81" i="2"/>
  <c r="Q82" i="2" s="1"/>
  <c r="F22" i="4" s="1"/>
  <c r="M81" i="2"/>
  <c r="M82" i="2" s="1"/>
  <c r="E22" i="4" s="1"/>
  <c r="I81" i="2"/>
  <c r="I82" i="2" s="1"/>
  <c r="D22" i="4" s="1"/>
  <c r="D81" i="2"/>
  <c r="D82" i="2" s="1"/>
  <c r="C22" i="4" s="1"/>
  <c r="D16" i="11"/>
  <c r="D17" i="11" s="1"/>
  <c r="D10" i="11"/>
  <c r="D11" i="11"/>
  <c r="D12" i="11"/>
  <c r="D13" i="11"/>
  <c r="D14" i="11"/>
  <c r="D6" i="11"/>
  <c r="D5" i="11"/>
  <c r="D8" i="11" s="1"/>
  <c r="D9" i="11"/>
  <c r="D15" i="11" s="1"/>
  <c r="D18" i="11" l="1"/>
  <c r="G16" i="12"/>
  <c r="J16" i="12"/>
  <c r="D72" i="2" l="1"/>
  <c r="D73" i="2"/>
  <c r="T11" i="2"/>
  <c r="U8" i="2"/>
  <c r="I8" i="2"/>
  <c r="I11" i="2" s="1"/>
  <c r="I26" i="9"/>
  <c r="H26" i="9"/>
  <c r="G26" i="9"/>
  <c r="C16" i="9"/>
  <c r="C16" i="8"/>
  <c r="F16" i="8" s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" i="8"/>
  <c r="F5" i="8"/>
  <c r="F6" i="8"/>
  <c r="F7" i="8"/>
  <c r="F8" i="8"/>
  <c r="F9" i="8"/>
  <c r="F10" i="8"/>
  <c r="F11" i="8"/>
  <c r="F12" i="8"/>
  <c r="F13" i="8"/>
  <c r="F14" i="8"/>
  <c r="F15" i="8"/>
  <c r="F17" i="8"/>
  <c r="F18" i="8"/>
  <c r="F19" i="8"/>
  <c r="F20" i="8"/>
  <c r="F21" i="8"/>
  <c r="F22" i="8"/>
  <c r="F23" i="8"/>
  <c r="F24" i="8"/>
  <c r="F25" i="8"/>
  <c r="F3" i="8"/>
  <c r="U30" i="2"/>
  <c r="Q30" i="2"/>
  <c r="M30" i="2"/>
  <c r="I30" i="2"/>
  <c r="D30" i="2"/>
  <c r="I31" i="2"/>
  <c r="D31" i="2"/>
  <c r="F26" i="8" l="1"/>
  <c r="F28" i="8" s="1"/>
  <c r="F26" i="9"/>
  <c r="U78" i="2"/>
  <c r="U77" i="2"/>
  <c r="U76" i="2"/>
  <c r="U75" i="2"/>
  <c r="U74" i="2"/>
  <c r="U73" i="2"/>
  <c r="U71" i="2"/>
  <c r="U67" i="2"/>
  <c r="U66" i="2"/>
  <c r="U62" i="2"/>
  <c r="U61" i="2"/>
  <c r="U57" i="2"/>
  <c r="U56" i="2"/>
  <c r="U55" i="2"/>
  <c r="U51" i="2"/>
  <c r="U52" i="2" s="1"/>
  <c r="G18" i="4" s="1"/>
  <c r="U47" i="2"/>
  <c r="U46" i="2"/>
  <c r="U45" i="2"/>
  <c r="U41" i="2"/>
  <c r="U40" i="2"/>
  <c r="U36" i="2"/>
  <c r="U35" i="2"/>
  <c r="U31" i="2"/>
  <c r="U29" i="2"/>
  <c r="U28" i="2"/>
  <c r="U24" i="2"/>
  <c r="U23" i="2"/>
  <c r="U19" i="2"/>
  <c r="U20" i="2" s="1"/>
  <c r="G12" i="4" s="1"/>
  <c r="U15" i="2"/>
  <c r="U14" i="2"/>
  <c r="Q78" i="2"/>
  <c r="Q77" i="2"/>
  <c r="Q76" i="2"/>
  <c r="Q75" i="2"/>
  <c r="Q74" i="2"/>
  <c r="Q73" i="2"/>
  <c r="Q71" i="2"/>
  <c r="Q67" i="2"/>
  <c r="Q66" i="2"/>
  <c r="Q62" i="2"/>
  <c r="Q61" i="2"/>
  <c r="Q57" i="2"/>
  <c r="Q56" i="2"/>
  <c r="Q55" i="2"/>
  <c r="Q51" i="2"/>
  <c r="Q52" i="2" s="1"/>
  <c r="F18" i="4" s="1"/>
  <c r="Q47" i="2"/>
  <c r="Q46" i="2"/>
  <c r="Q45" i="2"/>
  <c r="Q41" i="2"/>
  <c r="Q40" i="2"/>
  <c r="Q36" i="2"/>
  <c r="Q35" i="2"/>
  <c r="Q31" i="2"/>
  <c r="Q29" i="2"/>
  <c r="Q28" i="2"/>
  <c r="Q24" i="2"/>
  <c r="Q23" i="2"/>
  <c r="Q19" i="2"/>
  <c r="Q20" i="2" s="1"/>
  <c r="F12" i="4" s="1"/>
  <c r="Q15" i="2"/>
  <c r="Q14" i="2"/>
  <c r="M78" i="2"/>
  <c r="M77" i="2"/>
  <c r="M76" i="2"/>
  <c r="M75" i="2"/>
  <c r="M74" i="2"/>
  <c r="M73" i="2"/>
  <c r="M71" i="2"/>
  <c r="M67" i="2"/>
  <c r="M66" i="2"/>
  <c r="M62" i="2"/>
  <c r="M61" i="2"/>
  <c r="M57" i="2"/>
  <c r="M56" i="2"/>
  <c r="M55" i="2"/>
  <c r="M51" i="2"/>
  <c r="M52" i="2" s="1"/>
  <c r="E18" i="4" s="1"/>
  <c r="M47" i="2"/>
  <c r="M46" i="2"/>
  <c r="M45" i="2"/>
  <c r="M41" i="2"/>
  <c r="M40" i="2"/>
  <c r="M36" i="2"/>
  <c r="M35" i="2"/>
  <c r="M31" i="2"/>
  <c r="M29" i="2"/>
  <c r="M28" i="2"/>
  <c r="M24" i="2"/>
  <c r="M23" i="2"/>
  <c r="M19" i="2"/>
  <c r="M20" i="2" s="1"/>
  <c r="E12" i="4" s="1"/>
  <c r="M15" i="2"/>
  <c r="M14" i="2"/>
  <c r="I78" i="2"/>
  <c r="I77" i="2"/>
  <c r="I76" i="2"/>
  <c r="I75" i="2"/>
  <c r="I74" i="2"/>
  <c r="I73" i="2"/>
  <c r="I71" i="2"/>
  <c r="I67" i="2"/>
  <c r="I66" i="2"/>
  <c r="I62" i="2"/>
  <c r="I61" i="2"/>
  <c r="I57" i="2"/>
  <c r="I56" i="2"/>
  <c r="I55" i="2"/>
  <c r="I51" i="2"/>
  <c r="I52" i="2" s="1"/>
  <c r="D18" i="4" s="1"/>
  <c r="I47" i="2"/>
  <c r="I46" i="2"/>
  <c r="I45" i="2"/>
  <c r="I41" i="2"/>
  <c r="I40" i="2"/>
  <c r="I36" i="2"/>
  <c r="I35" i="2"/>
  <c r="I29" i="2"/>
  <c r="I28" i="2"/>
  <c r="I24" i="2"/>
  <c r="I23" i="2"/>
  <c r="I19" i="2"/>
  <c r="I20" i="2" s="1"/>
  <c r="D12" i="4" s="1"/>
  <c r="I15" i="2"/>
  <c r="I14" i="2"/>
  <c r="Q68" i="2" l="1"/>
  <c r="F21" i="4" s="1"/>
  <c r="Q48" i="2"/>
  <c r="F17" i="4" s="1"/>
  <c r="Q63" i="2"/>
  <c r="F20" i="4" s="1"/>
  <c r="U68" i="2"/>
  <c r="G21" i="4" s="1"/>
  <c r="U16" i="2"/>
  <c r="G11" i="4" s="1"/>
  <c r="I32" i="2"/>
  <c r="D14" i="4" s="1"/>
  <c r="M37" i="2"/>
  <c r="E15" i="4" s="1"/>
  <c r="U58" i="2"/>
  <c r="G19" i="4" s="1"/>
  <c r="M68" i="2"/>
  <c r="E21" i="4" s="1"/>
  <c r="Q58" i="2"/>
  <c r="F19" i="4" s="1"/>
  <c r="Q79" i="2"/>
  <c r="U32" i="2"/>
  <c r="G14" i="4" s="1"/>
  <c r="U48" i="2"/>
  <c r="G17" i="4" s="1"/>
  <c r="M48" i="2"/>
  <c r="E17" i="4" s="1"/>
  <c r="U42" i="2"/>
  <c r="G16" i="4" s="1"/>
  <c r="Q42" i="2"/>
  <c r="F16" i="4" s="1"/>
  <c r="Q37" i="2"/>
  <c r="F15" i="4" s="1"/>
  <c r="M32" i="2"/>
  <c r="E14" i="4" s="1"/>
  <c r="Q25" i="2"/>
  <c r="F13" i="4" s="1"/>
  <c r="M16" i="2"/>
  <c r="E11" i="4" s="1"/>
  <c r="U37" i="2"/>
  <c r="G15" i="4" s="1"/>
  <c r="Q16" i="2"/>
  <c r="F11" i="4" s="1"/>
  <c r="U79" i="2"/>
  <c r="M79" i="2"/>
  <c r="M63" i="2"/>
  <c r="E20" i="4" s="1"/>
  <c r="M58" i="2"/>
  <c r="E19" i="4" s="1"/>
  <c r="U63" i="2"/>
  <c r="G20" i="4" s="1"/>
  <c r="M25" i="2"/>
  <c r="E13" i="4" s="1"/>
  <c r="M42" i="2"/>
  <c r="E16" i="4" s="1"/>
  <c r="Q32" i="2"/>
  <c r="F14" i="4" s="1"/>
  <c r="U25" i="2"/>
  <c r="G13" i="4" s="1"/>
  <c r="I37" i="2"/>
  <c r="D15" i="4" s="1"/>
  <c r="I16" i="2"/>
  <c r="D11" i="4" s="1"/>
  <c r="I63" i="2"/>
  <c r="D20" i="4" s="1"/>
  <c r="I68" i="2"/>
  <c r="D21" i="4" s="1"/>
  <c r="I42" i="2"/>
  <c r="D16" i="4" s="1"/>
  <c r="I25" i="2"/>
  <c r="D13" i="4" s="1"/>
  <c r="I48" i="2"/>
  <c r="D17" i="4" s="1"/>
  <c r="I58" i="2"/>
  <c r="D19" i="4" s="1"/>
  <c r="I79" i="2"/>
  <c r="D23" i="4" l="1"/>
  <c r="I84" i="2"/>
  <c r="I88" i="2" s="1"/>
  <c r="E23" i="4"/>
  <c r="M84" i="2"/>
  <c r="M88" i="2" s="1"/>
  <c r="E24" i="4"/>
  <c r="G23" i="4"/>
  <c r="G24" i="4" s="1"/>
  <c r="F23" i="4"/>
  <c r="F24" i="4" s="1"/>
  <c r="D24" i="4"/>
  <c r="Q11" i="2"/>
  <c r="F6" i="4" s="1"/>
  <c r="M11" i="2"/>
  <c r="E6" i="4" s="1"/>
  <c r="U11" i="2"/>
  <c r="U84" i="2" s="1"/>
  <c r="U88" i="2" s="1"/>
  <c r="D57" i="2"/>
  <c r="Q84" i="2" l="1"/>
  <c r="Q88" i="2" s="1"/>
  <c r="G6" i="4"/>
  <c r="I27" i="9" s="1"/>
  <c r="I28" i="9" s="1"/>
  <c r="F8" i="4"/>
  <c r="F26" i="4" s="1"/>
  <c r="F28" i="4" s="1"/>
  <c r="F30" i="4" s="1"/>
  <c r="F34" i="4" s="1"/>
  <c r="H28" i="9"/>
  <c r="E8" i="4"/>
  <c r="E26" i="4" s="1"/>
  <c r="E28" i="4" s="1"/>
  <c r="E30" i="4" s="1"/>
  <c r="E34" i="4" s="1"/>
  <c r="G28" i="9"/>
  <c r="G8" i="4" l="1"/>
  <c r="G26" i="4" s="1"/>
  <c r="G28" i="4" s="1"/>
  <c r="G30" i="4" s="1"/>
  <c r="G34" i="4" s="1"/>
  <c r="D77" i="2"/>
  <c r="D76" i="2"/>
  <c r="D75" i="2"/>
  <c r="D74" i="2"/>
  <c r="D78" i="2"/>
  <c r="D71" i="2"/>
  <c r="D67" i="2"/>
  <c r="D66" i="2"/>
  <c r="D62" i="2"/>
  <c r="D61" i="2"/>
  <c r="D56" i="2"/>
  <c r="D55" i="2"/>
  <c r="D51" i="2"/>
  <c r="D52" i="2" s="1"/>
  <c r="C18" i="4" s="1"/>
  <c r="D47" i="2"/>
  <c r="D46" i="2"/>
  <c r="D45" i="2"/>
  <c r="D41" i="2"/>
  <c r="D40" i="2"/>
  <c r="D36" i="2"/>
  <c r="D35" i="2"/>
  <c r="D29" i="2"/>
  <c r="D28" i="2"/>
  <c r="D32" i="2" s="1"/>
  <c r="D24" i="2"/>
  <c r="D23" i="2"/>
  <c r="D19" i="2"/>
  <c r="D20" i="2" s="1"/>
  <c r="C12" i="4" s="1"/>
  <c r="D15" i="2"/>
  <c r="D14" i="2"/>
  <c r="D79" i="2" l="1"/>
  <c r="C23" i="4"/>
  <c r="D16" i="2"/>
  <c r="C11" i="4" s="1"/>
  <c r="D42" i="2"/>
  <c r="C16" i="4" s="1"/>
  <c r="D25" i="2"/>
  <c r="C13" i="4" s="1"/>
  <c r="D37" i="2"/>
  <c r="C15" i="4" s="1"/>
  <c r="D58" i="2"/>
  <c r="C19" i="4" s="1"/>
  <c r="D68" i="2"/>
  <c r="C21" i="4" s="1"/>
  <c r="D63" i="2"/>
  <c r="C20" i="4" s="1"/>
  <c r="D48" i="2"/>
  <c r="C17" i="4" s="1"/>
  <c r="C14" i="4" l="1"/>
  <c r="C24" i="4" s="1"/>
  <c r="D11" i="2" l="1"/>
  <c r="D84" i="2" s="1"/>
  <c r="D88" i="2" l="1"/>
  <c r="D86" i="2"/>
  <c r="D6" i="4"/>
  <c r="C6" i="4"/>
  <c r="C8" i="4" s="1"/>
  <c r="C26" i="4" s="1"/>
  <c r="D8" i="4" l="1"/>
  <c r="D26" i="4" s="1"/>
  <c r="D28" i="4" s="1"/>
  <c r="D30" i="4" s="1"/>
  <c r="D34" i="4" s="1"/>
  <c r="F28" i="9"/>
  <c r="C28" i="4"/>
  <c r="C30" i="4" s="1"/>
  <c r="C31" i="4" l="1"/>
  <c r="G36" i="4" s="1"/>
  <c r="C34" i="4"/>
</calcChain>
</file>

<file path=xl/sharedStrings.xml><?xml version="1.0" encoding="utf-8"?>
<sst xmlns="http://schemas.openxmlformats.org/spreadsheetml/2006/main" count="385" uniqueCount="190">
  <si>
    <t>Particulars</t>
  </si>
  <si>
    <t>Total Budget</t>
  </si>
  <si>
    <t>Surgical Specialist</t>
  </si>
  <si>
    <t>Medical Specialist</t>
  </si>
  <si>
    <t>Pediatrician</t>
  </si>
  <si>
    <t>Anesthesia Specialist</t>
  </si>
  <si>
    <t>Dental Surgeon</t>
  </si>
  <si>
    <t>Medical officers-Male</t>
  </si>
  <si>
    <t>Medical officers-Female</t>
  </si>
  <si>
    <t>Senior Pharmacist</t>
  </si>
  <si>
    <t>Nursing Supervisor</t>
  </si>
  <si>
    <t>Nurses</t>
  </si>
  <si>
    <t xml:space="preserve">Clinical Technician Surgical </t>
  </si>
  <si>
    <t xml:space="preserve">Clinical Technician Pharmacy </t>
  </si>
  <si>
    <t xml:space="preserve">Clinical Technician Anesthesia </t>
  </si>
  <si>
    <t>Clinical Technician Pathology</t>
  </si>
  <si>
    <t>Clinical Technician Radiology</t>
  </si>
  <si>
    <t xml:space="preserve">Clinical Technician Cardiology </t>
  </si>
  <si>
    <t xml:space="preserve">Clinical Technician Dental </t>
  </si>
  <si>
    <t>S/No.</t>
  </si>
  <si>
    <t>Gynecologist</t>
  </si>
  <si>
    <t>Description</t>
  </si>
  <si>
    <t>Water</t>
  </si>
  <si>
    <t>Travel and Transport</t>
  </si>
  <si>
    <t>Total Travel and Transport</t>
  </si>
  <si>
    <t>Third Party Audit Costs(Clinical and Financial)</t>
  </si>
  <si>
    <t>Health Care Waste Management</t>
  </si>
  <si>
    <t>Colour Qouted Bins</t>
  </si>
  <si>
    <t>Hygiene Items and washing charges</t>
  </si>
  <si>
    <t>Capital Items</t>
  </si>
  <si>
    <t>EMR System-(Electronic Medical Record)</t>
  </si>
  <si>
    <t>Repair and maintenance Hospital</t>
  </si>
  <si>
    <t>Operational Cost Year I</t>
  </si>
  <si>
    <t>Per Unit/ Month Cost</t>
  </si>
  <si>
    <t>Postage &amp; Telegraph</t>
  </si>
  <si>
    <t>Postage and Courier charges</t>
  </si>
  <si>
    <t>Telephone and trunck call,internet charges</t>
  </si>
  <si>
    <t>Hot &amp; Cold weather Charges</t>
  </si>
  <si>
    <t>Gas/LPG</t>
  </si>
  <si>
    <t>Electricity</t>
  </si>
  <si>
    <t>Electricity Charges</t>
  </si>
  <si>
    <t>POL (Vehicle &amp; Generator)</t>
  </si>
  <si>
    <t>Total Postage &amp; Telegraph</t>
  </si>
  <si>
    <t>Total Electricity</t>
  </si>
  <si>
    <t>Total Hot &amp; Cold weather Charges</t>
  </si>
  <si>
    <t>Total POL (Vehicle &amp; Generator)</t>
  </si>
  <si>
    <t>Total Stationary</t>
  </si>
  <si>
    <t>Stationary</t>
  </si>
  <si>
    <t>Printing,Advertisement &amp; Publicity</t>
  </si>
  <si>
    <t>Total Printing,Advertisement &amp; Publicity</t>
  </si>
  <si>
    <t>Uniform &amp; Protective Clothing</t>
  </si>
  <si>
    <t>Total Uniform &amp; Protective Clothing</t>
  </si>
  <si>
    <t>Cost of Others</t>
  </si>
  <si>
    <t>Total Cost of Others</t>
  </si>
  <si>
    <t>Total Purchase of Drug &amp; Medicine</t>
  </si>
  <si>
    <t>Total Health Care Waste Management</t>
  </si>
  <si>
    <t>Total Capital Items</t>
  </si>
  <si>
    <t>No of months/ Units</t>
  </si>
  <si>
    <t>Medical &amp; Non-Medical Equipment</t>
  </si>
  <si>
    <t>Furniture</t>
  </si>
  <si>
    <t>Total Operational Cost</t>
  </si>
  <si>
    <t>Incinerator</t>
  </si>
  <si>
    <t>Remarks</t>
  </si>
  <si>
    <t>Based on Consumption</t>
  </si>
  <si>
    <t>Printing of clinical record registers &amp; Reporting Formates</t>
  </si>
  <si>
    <t>Solarization 30KVA</t>
  </si>
  <si>
    <t xml:space="preserve">HR costs </t>
  </si>
  <si>
    <t>Total HR Cost</t>
  </si>
  <si>
    <t xml:space="preserve">           Remuneration </t>
  </si>
  <si>
    <t xml:space="preserve">            Transportation of Materials</t>
  </si>
  <si>
    <t xml:space="preserve">             Rental Vehicle</t>
  </si>
  <si>
    <t xml:space="preserve">             Vehicle Maintainance/Toll plaza etc</t>
  </si>
  <si>
    <t xml:space="preserve">            Vehicle Fuel</t>
  </si>
  <si>
    <t xml:space="preserve">            Generator Fuel/Maintainance</t>
  </si>
  <si>
    <t xml:space="preserve">           Stationary - Medical</t>
  </si>
  <si>
    <t xml:space="preserve">            Stationary - Non Medical</t>
  </si>
  <si>
    <t xml:space="preserve">              Printing IEC Material</t>
  </si>
  <si>
    <t xml:space="preserve">           Advertisement Costs</t>
  </si>
  <si>
    <t>Communication Media Compaign-                            Monthly/ Quartly/Annual Reports</t>
  </si>
  <si>
    <t xml:space="preserve">           Uniform &amp; Protective Clothing</t>
  </si>
  <si>
    <t xml:space="preserve">              Bedding </t>
  </si>
  <si>
    <t xml:space="preserve">              Laundry</t>
  </si>
  <si>
    <t xml:space="preserve">          Medicines &amp; Consumable</t>
  </si>
  <si>
    <t xml:space="preserve">        Lab Reagents</t>
  </si>
  <si>
    <t>Purchase of Medicine &amp; Consumable</t>
  </si>
  <si>
    <t>HR budget</t>
  </si>
  <si>
    <t>Total HR Budget</t>
  </si>
  <si>
    <t>Total Operational Budget</t>
  </si>
  <si>
    <t>Total Budget with Management Fee</t>
  </si>
  <si>
    <t>PKR-Year 1</t>
  </si>
  <si>
    <t>Operational Cost Year II</t>
  </si>
  <si>
    <t>Operational Cost Year III</t>
  </si>
  <si>
    <t>Operational Cost Year IV</t>
  </si>
  <si>
    <t>Operational Cost Year V</t>
  </si>
  <si>
    <t xml:space="preserve"> </t>
  </si>
  <si>
    <t>Grand Total</t>
  </si>
  <si>
    <t xml:space="preserve">           Remuneration + incentives</t>
  </si>
  <si>
    <t>For administrative use</t>
  </si>
  <si>
    <t>Rental Ambulances</t>
  </si>
  <si>
    <t>Ambulance service</t>
  </si>
  <si>
    <t xml:space="preserve">TA/DA </t>
  </si>
  <si>
    <t>lumpsum</t>
  </si>
  <si>
    <t xml:space="preserve">Trainings &amp; Capacity building </t>
  </si>
  <si>
    <t>Orthopedic surgeon</t>
  </si>
  <si>
    <t>ENT surgeon</t>
  </si>
  <si>
    <t>Eye Specialist/Opthomologist</t>
  </si>
  <si>
    <t>Pathalogist</t>
  </si>
  <si>
    <t>Radiologist</t>
  </si>
  <si>
    <t>PKR-Year 2</t>
  </si>
  <si>
    <t>PKR-Year 3</t>
  </si>
  <si>
    <t>PKR-Year 4</t>
  </si>
  <si>
    <t>PKR-Year 5</t>
  </si>
  <si>
    <t>TYPE C - DHQ HOSPITAL Budget for 5 Years</t>
  </si>
  <si>
    <t>For 4 vehicles</t>
  </si>
  <si>
    <t>Management fee @7%</t>
  </si>
  <si>
    <t xml:space="preserve">S. No </t>
  </si>
  <si>
    <t xml:space="preserve">Description </t>
  </si>
  <si>
    <t xml:space="preserve">01 Year </t>
  </si>
  <si>
    <t xml:space="preserve">02 Year </t>
  </si>
  <si>
    <t xml:space="preserve">03 Year </t>
  </si>
  <si>
    <t xml:space="preserve">04 Year </t>
  </si>
  <si>
    <t xml:space="preserve">05 Year </t>
  </si>
  <si>
    <t xml:space="preserve">Capital Budget for Infrastructure &amp; Purchase of Major Equipment </t>
  </si>
  <si>
    <t>Repair &amp; Maintenance of equipment &amp; Infrastructure.</t>
  </si>
  <si>
    <t xml:space="preserve">Salary Budget </t>
  </si>
  <si>
    <t xml:space="preserve">Non-Salary Budget </t>
  </si>
  <si>
    <t xml:space="preserve">Management Fee </t>
  </si>
  <si>
    <t xml:space="preserve">Other Cost </t>
  </si>
  <si>
    <t xml:space="preserve">Total Budget </t>
  </si>
  <si>
    <t xml:space="preserve">Grand Total </t>
  </si>
  <si>
    <t>Salary per Month</t>
  </si>
  <si>
    <t>No of Staff</t>
  </si>
  <si>
    <t>Clinical staff at DHQ Dassu District Uppers Kohistan</t>
  </si>
  <si>
    <t xml:space="preserve">Performance based incentives </t>
  </si>
  <si>
    <t>No of Months</t>
  </si>
  <si>
    <t>Remuneration + incentives</t>
  </si>
  <si>
    <t>Sub Total</t>
  </si>
  <si>
    <t>1st Year</t>
  </si>
  <si>
    <t>Non-Salary</t>
  </si>
  <si>
    <t>Salary</t>
  </si>
  <si>
    <t>incentives</t>
  </si>
  <si>
    <t>Year 1</t>
  </si>
  <si>
    <t>Year 2</t>
  </si>
  <si>
    <t>Year 3</t>
  </si>
  <si>
    <t>Year 4</t>
  </si>
  <si>
    <t>Year 5</t>
  </si>
  <si>
    <t>IT Equipments</t>
  </si>
  <si>
    <t>Finance Manager</t>
  </si>
  <si>
    <t>HR/Admin Officer</t>
  </si>
  <si>
    <t>Logistics Manager</t>
  </si>
  <si>
    <t>Data/HIMS Officer</t>
  </si>
  <si>
    <t>Clerk/computer operator</t>
  </si>
  <si>
    <t>Log Assistant / Store keeper</t>
  </si>
  <si>
    <t>Ward attendants</t>
  </si>
  <si>
    <t>Chokidars</t>
  </si>
  <si>
    <t>Drivers</t>
  </si>
  <si>
    <t xml:space="preserve">Malis </t>
  </si>
  <si>
    <t>Cleaners/Sweeper</t>
  </si>
  <si>
    <t>Laundry</t>
  </si>
  <si>
    <t>Aya</t>
  </si>
  <si>
    <t>Generator 50KVA</t>
  </si>
  <si>
    <t>Autoclave (dual uses LPG + Electric)</t>
  </si>
  <si>
    <t>Invertor for heating/cooling</t>
  </si>
  <si>
    <t>others (on need basis )</t>
  </si>
  <si>
    <t>Others Cost</t>
  </si>
  <si>
    <t>Support/Management Cost</t>
  </si>
  <si>
    <t>Support/Management Cost - Hospital</t>
  </si>
  <si>
    <t>2nd Year</t>
  </si>
  <si>
    <t>3rd Year</t>
  </si>
  <si>
    <t>4th Year</t>
  </si>
  <si>
    <t>5th Year</t>
  </si>
  <si>
    <t>support cost salaries</t>
  </si>
  <si>
    <t>support/management cost</t>
  </si>
  <si>
    <t>Expected Expenses till end of Year I</t>
  </si>
  <si>
    <t>1st Year Modified Salary</t>
  </si>
  <si>
    <t>Core Staff Budget</t>
  </si>
  <si>
    <t>Management Fee 7%</t>
  </si>
  <si>
    <t>Over/Under Spent Budget</t>
  </si>
  <si>
    <t>Total Available Budget</t>
  </si>
  <si>
    <t>Director Program</t>
  </si>
  <si>
    <t>Director Finance and Compliance</t>
  </si>
  <si>
    <t>Director Operations</t>
  </si>
  <si>
    <t>Director M&amp;E</t>
  </si>
  <si>
    <t>Total Salary</t>
  </si>
  <si>
    <t>NIDA-Pakistan Core Team Salary Detail</t>
  </si>
  <si>
    <t>Over/Under Spend</t>
  </si>
  <si>
    <t>CEO/Chief Executive</t>
  </si>
  <si>
    <t>Net Balanceof Core Staff Budget</t>
  </si>
  <si>
    <t>Net Balance of Core Staff Budget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</si>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</sst>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03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8" xfId="0" applyFont="1" applyBorder="1"/>
    <xf numFmtId="164" fontId="2" fillId="0" borderId="8" xfId="0" applyNumberFormat="1" applyFont="1" applyBorder="1"/>
    <xf numFmtId="164" fontId="4" fillId="0" borderId="8" xfId="1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11" xfId="0" applyFont="1" applyBorder="1"/>
    <xf numFmtId="164" fontId="2" fillId="0" borderId="11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8" xfId="1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wrapText="1"/>
    </xf>
    <xf numFmtId="0" fontId="1" fillId="0" borderId="7" xfId="0" applyFont="1" applyFill="1" applyBorder="1"/>
    <xf numFmtId="0" fontId="1" fillId="0" borderId="12" xfId="0" applyFont="1" applyBorder="1"/>
    <xf numFmtId="0" fontId="5" fillId="0" borderId="7" xfId="2" applyFont="1" applyBorder="1"/>
    <xf numFmtId="0" fontId="4" fillId="0" borderId="7" xfId="2" applyFont="1" applyBorder="1" applyAlignment="1">
      <alignment horizontal="left" indent="4"/>
    </xf>
    <xf numFmtId="0" fontId="5" fillId="0" borderId="7" xfId="2" applyFont="1" applyFill="1" applyBorder="1"/>
    <xf numFmtId="0" fontId="4" fillId="0" borderId="7" xfId="2" applyFont="1" applyFill="1" applyBorder="1"/>
    <xf numFmtId="0" fontId="5" fillId="0" borderId="7" xfId="2" applyFont="1" applyBorder="1" applyAlignment="1">
      <alignment horizontal="left"/>
    </xf>
    <xf numFmtId="0" fontId="5" fillId="0" borderId="7" xfId="2" applyFont="1" applyFill="1" applyBorder="1" applyAlignment="1"/>
    <xf numFmtId="0" fontId="4" fillId="0" borderId="7" xfId="2" quotePrefix="1" applyFont="1" applyBorder="1" applyAlignment="1"/>
    <xf numFmtId="0" fontId="4" fillId="0" borderId="7" xfId="2" quotePrefix="1" applyFont="1" applyBorder="1" applyAlignment="1">
      <alignment wrapText="1"/>
    </xf>
    <xf numFmtId="0" fontId="4" fillId="0" borderId="7" xfId="2" applyFont="1" applyBorder="1" applyAlignment="1"/>
    <xf numFmtId="0" fontId="5" fillId="0" borderId="7" xfId="2" applyFont="1" applyBorder="1" applyAlignment="1">
      <alignment horizontal="left" indent="1"/>
    </xf>
    <xf numFmtId="0" fontId="4" fillId="0" borderId="7" xfId="2" quotePrefix="1" applyFont="1" applyFill="1" applyBorder="1" applyAlignment="1">
      <alignment horizontal="left" indent="3"/>
    </xf>
    <xf numFmtId="0" fontId="4" fillId="0" borderId="7" xfId="2" applyFont="1" applyBorder="1" applyAlignment="1">
      <alignment horizontal="left" indent="3"/>
    </xf>
    <xf numFmtId="0" fontId="5" fillId="0" borderId="7" xfId="2" applyFont="1" applyFill="1" applyBorder="1" applyAlignment="1">
      <alignment horizontal="left" indent="1"/>
    </xf>
    <xf numFmtId="0" fontId="4" fillId="0" borderId="7" xfId="2" applyFont="1" applyFill="1" applyBorder="1" applyAlignment="1">
      <alignment horizontal="left" indent="3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5" fillId="0" borderId="7" xfId="2" applyFont="1" applyBorder="1" applyAlignment="1">
      <alignment horizontal="right"/>
    </xf>
    <xf numFmtId="0" fontId="5" fillId="0" borderId="7" xfId="2" applyFont="1" applyFill="1" applyBorder="1" applyAlignment="1">
      <alignment horizontal="right"/>
    </xf>
    <xf numFmtId="0" fontId="5" fillId="0" borderId="7" xfId="2" applyFont="1" applyFill="1" applyBorder="1" applyAlignment="1">
      <alignment horizontal="right" indent="1"/>
    </xf>
    <xf numFmtId="0" fontId="5" fillId="0" borderId="10" xfId="2" applyFont="1" applyFill="1" applyBorder="1" applyAlignment="1">
      <alignment horizontal="right"/>
    </xf>
    <xf numFmtId="0" fontId="5" fillId="3" borderId="13" xfId="2" applyFont="1" applyFill="1" applyBorder="1" applyAlignment="1">
      <alignment horizontal="center" vertical="center"/>
    </xf>
    <xf numFmtId="164" fontId="5" fillId="3" borderId="14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3" fillId="0" borderId="7" xfId="2" quotePrefix="1" applyFont="1" applyBorder="1" applyAlignment="1">
      <alignment horizontal="left" indent="4"/>
    </xf>
    <xf numFmtId="0" fontId="2" fillId="0" borderId="4" xfId="0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2" fillId="0" borderId="10" xfId="0" applyFont="1" applyBorder="1"/>
    <xf numFmtId="164" fontId="2" fillId="0" borderId="12" xfId="1" applyNumberFormat="1" applyFont="1" applyBorder="1"/>
    <xf numFmtId="0" fontId="2" fillId="5" borderId="13" xfId="0" applyFont="1" applyFill="1" applyBorder="1"/>
    <xf numFmtId="0" fontId="0" fillId="0" borderId="0" xfId="0" applyFont="1"/>
    <xf numFmtId="0" fontId="0" fillId="0" borderId="7" xfId="0" applyFont="1" applyBorder="1" applyAlignment="1">
      <alignment horizontal="left" indent="2"/>
    </xf>
    <xf numFmtId="0" fontId="0" fillId="0" borderId="7" xfId="0" applyFont="1" applyBorder="1"/>
    <xf numFmtId="164" fontId="2" fillId="5" borderId="15" xfId="1" applyNumberFormat="1" applyFont="1" applyFill="1" applyBorder="1" applyAlignment="1">
      <alignment horizontal="center" wrapText="1"/>
    </xf>
    <xf numFmtId="0" fontId="4" fillId="0" borderId="7" xfId="2" applyFont="1" applyBorder="1"/>
    <xf numFmtId="0" fontId="4" fillId="0" borderId="7" xfId="2" applyFont="1" applyFill="1" applyBorder="1" applyAlignment="1"/>
    <xf numFmtId="0" fontId="5" fillId="0" borderId="7" xfId="0" applyFont="1" applyBorder="1"/>
    <xf numFmtId="0" fontId="4" fillId="0" borderId="7" xfId="0" applyFont="1" applyBorder="1"/>
    <xf numFmtId="164" fontId="0" fillId="0" borderId="9" xfId="1" applyNumberFormat="1" applyFont="1" applyFill="1" applyBorder="1"/>
    <xf numFmtId="0" fontId="6" fillId="4" borderId="2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/>
    </xf>
    <xf numFmtId="164" fontId="1" fillId="0" borderId="5" xfId="1" applyNumberFormat="1" applyFont="1" applyBorder="1"/>
    <xf numFmtId="164" fontId="2" fillId="0" borderId="11" xfId="1" applyNumberFormat="1" applyFont="1" applyBorder="1"/>
    <xf numFmtId="164" fontId="5" fillId="3" borderId="13" xfId="1" applyNumberFormat="1" applyFont="1" applyFill="1" applyBorder="1" applyAlignment="1">
      <alignment horizontal="center" vertical="center" wrapText="1"/>
    </xf>
    <xf numFmtId="164" fontId="5" fillId="3" borderId="15" xfId="1" applyNumberFormat="1" applyFont="1" applyFill="1" applyBorder="1" applyAlignment="1">
      <alignment horizontal="center" vertical="center" wrapText="1"/>
    </xf>
    <xf numFmtId="164" fontId="1" fillId="0" borderId="4" xfId="1" applyNumberFormat="1" applyFont="1" applyBorder="1"/>
    <xf numFmtId="164" fontId="1" fillId="0" borderId="7" xfId="1" applyNumberFormat="1" applyFont="1" applyBorder="1"/>
    <xf numFmtId="164" fontId="1" fillId="0" borderId="9" xfId="1" applyNumberFormat="1" applyFont="1" applyBorder="1"/>
    <xf numFmtId="164" fontId="2" fillId="0" borderId="7" xfId="1" applyNumberFormat="1" applyFont="1" applyBorder="1"/>
    <xf numFmtId="164" fontId="2" fillId="0" borderId="9" xfId="0" applyNumberFormat="1" applyFont="1" applyBorder="1"/>
    <xf numFmtId="164" fontId="1" fillId="0" borderId="9" xfId="0" applyNumberFormat="1" applyFont="1" applyBorder="1"/>
    <xf numFmtId="164" fontId="4" fillId="0" borderId="7" xfId="1" applyNumberFormat="1" applyFont="1" applyBorder="1"/>
    <xf numFmtId="164" fontId="2" fillId="0" borderId="10" xfId="1" applyNumberFormat="1" applyFont="1" applyBorder="1"/>
    <xf numFmtId="0" fontId="0" fillId="0" borderId="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1" fillId="0" borderId="7" xfId="1" applyNumberFormat="1" applyFont="1" applyFill="1" applyBorder="1"/>
    <xf numFmtId="0" fontId="1" fillId="0" borderId="8" xfId="0" applyFont="1" applyFill="1" applyBorder="1"/>
    <xf numFmtId="164" fontId="1" fillId="0" borderId="9" xfId="0" applyNumberFormat="1" applyFont="1" applyFill="1" applyBorder="1"/>
    <xf numFmtId="0" fontId="0" fillId="0" borderId="0" xfId="0" applyFill="1"/>
    <xf numFmtId="164" fontId="2" fillId="0" borderId="9" xfId="0" applyNumberFormat="1" applyFont="1" applyFill="1" applyBorder="1"/>
    <xf numFmtId="0" fontId="1" fillId="0" borderId="9" xfId="0" applyFont="1" applyFill="1" applyBorder="1"/>
    <xf numFmtId="0" fontId="0" fillId="0" borderId="8" xfId="0" applyFont="1" applyBorder="1"/>
    <xf numFmtId="164" fontId="0" fillId="0" borderId="8" xfId="0" applyNumberFormat="1" applyFont="1" applyBorder="1"/>
    <xf numFmtId="0" fontId="2" fillId="6" borderId="18" xfId="0" applyFont="1" applyFill="1" applyBorder="1"/>
    <xf numFmtId="43" fontId="0" fillId="0" borderId="0" xfId="0" applyNumberFormat="1"/>
    <xf numFmtId="0" fontId="9" fillId="0" borderId="18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10" fillId="0" borderId="19" xfId="0" applyFont="1" applyBorder="1" applyAlignment="1">
      <alignment horizontal="justify" vertical="center" wrapText="1"/>
    </xf>
    <xf numFmtId="0" fontId="11" fillId="0" borderId="20" xfId="0" applyFont="1" applyBorder="1" applyAlignment="1">
      <alignment horizontal="justify" vertical="center" wrapText="1"/>
    </xf>
    <xf numFmtId="3" fontId="10" fillId="0" borderId="20" xfId="0" applyNumberFormat="1" applyFont="1" applyBorder="1" applyAlignment="1">
      <alignment horizontal="justify" vertical="center" wrapText="1"/>
    </xf>
    <xf numFmtId="0" fontId="12" fillId="0" borderId="20" xfId="0" applyFont="1" applyBorder="1" applyAlignment="1">
      <alignment horizontal="justify" vertical="center" wrapText="1"/>
    </xf>
    <xf numFmtId="3" fontId="13" fillId="0" borderId="20" xfId="0" applyNumberFormat="1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14" fillId="0" borderId="0" xfId="0" applyFont="1" applyAlignment="1">
      <alignment horizontal="center"/>
    </xf>
    <xf numFmtId="0" fontId="14" fillId="7" borderId="8" xfId="0" applyFont="1" applyFill="1" applyBorder="1"/>
    <xf numFmtId="0" fontId="14" fillId="7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0" fontId="0" fillId="0" borderId="8" xfId="0" applyBorder="1" applyAlignment="1">
      <alignment horizontal="center"/>
    </xf>
    <xf numFmtId="164" fontId="2" fillId="0" borderId="21" xfId="0" applyNumberFormat="1" applyFont="1" applyBorder="1"/>
    <xf numFmtId="1" fontId="0" fillId="0" borderId="8" xfId="0" applyNumberFormat="1" applyBorder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wrapText="1"/>
    </xf>
    <xf numFmtId="0" fontId="0" fillId="0" borderId="24" xfId="0" applyFill="1" applyBorder="1" applyAlignment="1">
      <alignment horizontal="center"/>
    </xf>
    <xf numFmtId="0" fontId="5" fillId="0" borderId="8" xfId="2" applyFont="1" applyFill="1" applyBorder="1" applyAlignment="1">
      <alignment horizontal="left" indent="1"/>
    </xf>
    <xf numFmtId="0" fontId="4" fillId="0" borderId="8" xfId="2" applyFont="1" applyFill="1" applyBorder="1" applyAlignment="1">
      <alignment horizontal="left" indent="3"/>
    </xf>
    <xf numFmtId="0" fontId="4" fillId="0" borderId="8" xfId="2" applyFont="1" applyFill="1" applyBorder="1" applyAlignment="1">
      <alignment horizontal="right" indent="3"/>
    </xf>
    <xf numFmtId="0" fontId="4" fillId="0" borderId="8" xfId="2" applyFont="1" applyBorder="1" applyAlignment="1">
      <alignment horizontal="left" indent="3"/>
    </xf>
    <xf numFmtId="0" fontId="0" fillId="0" borderId="7" xfId="0" applyFont="1" applyBorder="1" applyAlignment="1"/>
    <xf numFmtId="0" fontId="5" fillId="3" borderId="8" xfId="2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10" fillId="2" borderId="20" xfId="0" applyNumberFormat="1" applyFont="1" applyFill="1" applyBorder="1" applyAlignment="1">
      <alignment horizontal="justify" vertical="center" wrapText="1"/>
    </xf>
    <xf numFmtId="3" fontId="17" fillId="0" borderId="20" xfId="0" applyNumberFormat="1" applyFont="1" applyBorder="1" applyAlignment="1">
      <alignment horizontal="justify" vertical="center" wrapText="1"/>
    </xf>
    <xf numFmtId="164" fontId="1" fillId="8" borderId="8" xfId="1" applyNumberFormat="1" applyFont="1" applyFill="1" applyBorder="1"/>
    <xf numFmtId="0" fontId="1" fillId="8" borderId="8" xfId="0" applyFont="1" applyFill="1" applyBorder="1"/>
    <xf numFmtId="0" fontId="0" fillId="8" borderId="8" xfId="0" applyFill="1" applyBorder="1"/>
    <xf numFmtId="0" fontId="5" fillId="0" borderId="8" xfId="2" applyFont="1" applyFill="1" applyBorder="1" applyAlignment="1">
      <alignment horizontal="right" indent="3"/>
    </xf>
    <xf numFmtId="0" fontId="5" fillId="8" borderId="8" xfId="2" applyFont="1" applyFill="1" applyBorder="1" applyAlignment="1">
      <alignment horizontal="right" indent="3"/>
    </xf>
    <xf numFmtId="164" fontId="2" fillId="8" borderId="8" xfId="1" applyNumberFormat="1" applyFont="1" applyFill="1" applyBorder="1"/>
    <xf numFmtId="164" fontId="2" fillId="0" borderId="8" xfId="1" applyNumberFormat="1" applyFont="1" applyBorder="1"/>
    <xf numFmtId="164" fontId="2" fillId="0" borderId="0" xfId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0" borderId="0" xfId="0" applyNumberFormat="1" applyFont="1"/>
    <xf numFmtId="164" fontId="1" fillId="0" borderId="9" xfId="0" applyNumberFormat="1" applyFont="1" applyBorder="1" applyAlignment="1">
      <alignment wrapText="1"/>
    </xf>
    <xf numFmtId="164" fontId="1" fillId="0" borderId="9" xfId="1" applyNumberFormat="1" applyFont="1" applyBorder="1" applyAlignment="1">
      <alignment wrapText="1"/>
    </xf>
    <xf numFmtId="164" fontId="5" fillId="3" borderId="25" xfId="1" applyNumberFormat="1" applyFont="1" applyFill="1" applyBorder="1" applyAlignment="1">
      <alignment horizontal="center" vertical="center" wrapText="1"/>
    </xf>
    <xf numFmtId="0" fontId="0" fillId="0" borderId="26" xfId="0" applyBorder="1"/>
    <xf numFmtId="164" fontId="0" fillId="0" borderId="26" xfId="0" applyNumberFormat="1" applyBorder="1"/>
    <xf numFmtId="164" fontId="2" fillId="0" borderId="26" xfId="0" applyNumberFormat="1" applyFont="1" applyBorder="1"/>
    <xf numFmtId="164" fontId="2" fillId="0" borderId="8" xfId="1" applyNumberFormat="1" applyFont="1" applyFill="1" applyBorder="1"/>
    <xf numFmtId="0" fontId="8" fillId="3" borderId="8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0" fillId="2" borderId="3" xfId="0" applyFill="1" applyBorder="1"/>
    <xf numFmtId="164" fontId="0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3" borderId="8" xfId="1" applyNumberFormat="1" applyFont="1" applyFill="1" applyBorder="1" applyAlignment="1">
      <alignment horizontal="center"/>
    </xf>
    <xf numFmtId="0" fontId="8" fillId="0" borderId="8" xfId="0" applyFont="1" applyFill="1" applyBorder="1"/>
    <xf numFmtId="164" fontId="8" fillId="0" borderId="8" xfId="1" applyNumberFormat="1" applyFont="1" applyFill="1" applyBorder="1" applyAlignment="1">
      <alignment horizontal="center"/>
    </xf>
    <xf numFmtId="0" fontId="18" fillId="0" borderId="8" xfId="0" applyFont="1" applyFill="1" applyBorder="1"/>
    <xf numFmtId="164" fontId="18" fillId="0" borderId="8" xfId="1" applyNumberFormat="1" applyFont="1" applyFill="1" applyBorder="1" applyAlignment="1">
      <alignment horizontal="center"/>
    </xf>
    <xf numFmtId="164" fontId="8" fillId="3" borderId="23" xfId="1" applyNumberFormat="1" applyFont="1" applyFill="1" applyBorder="1" applyAlignment="1">
      <alignment horizontal="center"/>
    </xf>
    <xf numFmtId="164" fontId="8" fillId="0" borderId="23" xfId="1" applyNumberFormat="1" applyFont="1" applyFill="1" applyBorder="1" applyAlignment="1">
      <alignment horizontal="center"/>
    </xf>
    <xf numFmtId="164" fontId="0" fillId="0" borderId="23" xfId="1" applyNumberFormat="1" applyFont="1" applyBorder="1"/>
    <xf numFmtId="164" fontId="2" fillId="0" borderId="23" xfId="1" applyNumberFormat="1" applyFont="1" applyBorder="1"/>
    <xf numFmtId="0" fontId="8" fillId="3" borderId="5" xfId="0" applyFont="1" applyFill="1" applyBorder="1"/>
    <xf numFmtId="164" fontId="8" fillId="3" borderId="5" xfId="1" applyNumberFormat="1" applyFont="1" applyFill="1" applyBorder="1" applyAlignment="1">
      <alignment horizontal="center"/>
    </xf>
    <xf numFmtId="164" fontId="8" fillId="3" borderId="6" xfId="1" applyNumberFormat="1" applyFont="1" applyFill="1" applyBorder="1" applyAlignment="1">
      <alignment horizontal="center"/>
    </xf>
    <xf numFmtId="164" fontId="8" fillId="0" borderId="9" xfId="1" applyNumberFormat="1" applyFont="1" applyFill="1" applyBorder="1" applyAlignment="1">
      <alignment horizontal="center"/>
    </xf>
    <xf numFmtId="164" fontId="0" fillId="0" borderId="9" xfId="0" applyNumberFormat="1" applyBorder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33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right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23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64" fontId="2" fillId="6" borderId="2" xfId="1" applyNumberFormat="1" applyFont="1" applyFill="1" applyBorder="1" applyAlignment="1">
      <alignment horizontal="left" vertical="center"/>
    </xf>
    <xf numFmtId="164" fontId="2" fillId="6" borderId="3" xfId="1" applyNumberFormat="1" applyFont="1" applyFill="1" applyBorder="1" applyAlignment="1">
      <alignment horizontal="left" vertic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">
    <cellStyle name="Comma" xfId="1" builtinId="3"/>
    <cellStyle name="Comma 8" xfId="3" xr:uid="{00000000-0005-0000-0000-000001000000}"/>
    <cellStyle name="Normal" xfId="0" builtinId="0"/>
    <cellStyle name="Normal 10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PP%20Hospital/PPP%20Hospital%202021/NIDA%20Pakistan/Budget/budget%20break%20down%20HF-final%20-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ital items"/>
      <sheetName val="Salary Year 1"/>
      <sheetName val="Salary 2nd to 5th Year"/>
      <sheetName val="Operational Cost Year I - V"/>
      <sheetName val="support staff working"/>
      <sheetName val="Financial Report"/>
      <sheetName val="Support Staff Estimated Cost"/>
      <sheetName val="Sheet3"/>
      <sheetName val="Budget forecast for Year I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C28">
            <v>10114020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B1" workbookViewId="0">
      <selection activeCell="C6" sqref="C6"/>
    </sheetView>
  </sheetViews>
  <sheetFormatPr baseColWidth="10" defaultColWidth="11.5" defaultRowHeight="15" x14ac:dyDescent="0.2"/>
  <cols>
    <col min="2" max="2" width="79.1640625" customWidth="1"/>
    <col min="3" max="3" width="15.33203125" bestFit="1" customWidth="1"/>
    <col min="4" max="4" width="22" bestFit="1" customWidth="1"/>
    <col min="5" max="6" width="15.33203125" bestFit="1" customWidth="1"/>
    <col min="7" max="7" width="27.6640625" customWidth="1"/>
    <col min="8" max="8" width="20.5" customWidth="1"/>
  </cols>
  <sheetData>
    <row r="1" spans="1:7" ht="18" thickBot="1" x14ac:dyDescent="0.25">
      <c r="A1" s="87" t="s">
        <v>115</v>
      </c>
      <c r="B1" s="88" t="s">
        <v>116</v>
      </c>
      <c r="C1" s="88" t="s">
        <v>117</v>
      </c>
      <c r="D1" s="88" t="s">
        <v>118</v>
      </c>
      <c r="E1" s="88" t="s">
        <v>119</v>
      </c>
      <c r="F1" s="88" t="s">
        <v>120</v>
      </c>
      <c r="G1" s="88" t="s">
        <v>121</v>
      </c>
    </row>
    <row r="2" spans="1:7" ht="18" thickBot="1" x14ac:dyDescent="0.25">
      <c r="A2" s="89">
        <v>1</v>
      </c>
      <c r="B2" s="90" t="s">
        <v>122</v>
      </c>
      <c r="C2" s="91">
        <v>20500000</v>
      </c>
      <c r="D2" s="91">
        <v>1000000</v>
      </c>
      <c r="E2" s="91">
        <v>1000000</v>
      </c>
      <c r="F2" s="91">
        <v>1000000</v>
      </c>
      <c r="G2" s="91">
        <v>1000000</v>
      </c>
    </row>
    <row r="3" spans="1:7" ht="18" thickBot="1" x14ac:dyDescent="0.25">
      <c r="A3" s="89">
        <v>2</v>
      </c>
      <c r="B3" s="90" t="s">
        <v>123</v>
      </c>
      <c r="C3" s="115">
        <v>2000000</v>
      </c>
      <c r="D3" s="91">
        <v>2000000</v>
      </c>
      <c r="E3" s="91">
        <v>2000000</v>
      </c>
      <c r="F3" s="91">
        <v>2000000</v>
      </c>
      <c r="G3" s="91">
        <v>2000000</v>
      </c>
    </row>
    <row r="4" spans="1:7" ht="18" thickBot="1" x14ac:dyDescent="0.25">
      <c r="A4" s="89">
        <v>3</v>
      </c>
      <c r="B4" s="90" t="s">
        <v>124</v>
      </c>
      <c r="C4" s="91">
        <v>82131000</v>
      </c>
      <c r="D4" s="91">
        <v>105360000</v>
      </c>
      <c r="E4" s="91">
        <v>105360000</v>
      </c>
      <c r="F4" s="91">
        <v>105360000</v>
      </c>
      <c r="G4" s="91">
        <v>116160000</v>
      </c>
    </row>
    <row r="5" spans="1:7" ht="18" thickBot="1" x14ac:dyDescent="0.25">
      <c r="A5" s="89">
        <v>4</v>
      </c>
      <c r="B5" s="90" t="s">
        <v>125</v>
      </c>
      <c r="C5" s="91">
        <v>1100000</v>
      </c>
      <c r="D5" s="91">
        <v>22839200</v>
      </c>
      <c r="E5" s="91">
        <v>22839200</v>
      </c>
      <c r="F5" s="91">
        <v>22839200</v>
      </c>
      <c r="G5" s="91">
        <v>22839200</v>
      </c>
    </row>
    <row r="6" spans="1:7" ht="18" thickBot="1" x14ac:dyDescent="0.25">
      <c r="A6" s="89">
        <v>5</v>
      </c>
      <c r="B6" s="90" t="s">
        <v>126</v>
      </c>
      <c r="C6" s="91">
        <v>10114020</v>
      </c>
      <c r="D6" s="91">
        <v>11824344</v>
      </c>
      <c r="E6" s="91">
        <v>11824344</v>
      </c>
      <c r="F6" s="91">
        <v>11824344</v>
      </c>
      <c r="G6" s="91">
        <v>12594344</v>
      </c>
    </row>
    <row r="7" spans="1:7" ht="18" thickBot="1" x14ac:dyDescent="0.25">
      <c r="A7" s="89">
        <v>6</v>
      </c>
      <c r="B7" s="90" t="s">
        <v>127</v>
      </c>
      <c r="C7" s="91">
        <v>38755000</v>
      </c>
      <c r="D7" s="91">
        <v>37720000</v>
      </c>
      <c r="E7" s="91">
        <v>37720000</v>
      </c>
      <c r="F7" s="91">
        <v>37720000</v>
      </c>
      <c r="G7" s="91">
        <v>37920000</v>
      </c>
    </row>
    <row r="8" spans="1:7" ht="18" thickBot="1" x14ac:dyDescent="0.25">
      <c r="A8" s="89"/>
      <c r="B8" s="92" t="s">
        <v>128</v>
      </c>
      <c r="C8" s="116">
        <f t="shared" ref="C8:G8" si="0">SUM(C2:C7)</f>
        <v>154600020</v>
      </c>
      <c r="D8" s="116">
        <f t="shared" si="0"/>
        <v>180743544</v>
      </c>
      <c r="E8" s="116">
        <f t="shared" si="0"/>
        <v>180743544</v>
      </c>
      <c r="F8" s="116">
        <f t="shared" si="0"/>
        <v>180743544</v>
      </c>
      <c r="G8" s="116">
        <f t="shared" si="0"/>
        <v>192513544</v>
      </c>
    </row>
    <row r="9" spans="1:7" ht="26" thickBot="1" x14ac:dyDescent="0.25">
      <c r="A9" s="89"/>
      <c r="B9" s="92" t="s">
        <v>129</v>
      </c>
      <c r="C9" s="165"/>
      <c r="D9" s="165"/>
      <c r="E9" s="165"/>
      <c r="F9" s="166"/>
      <c r="G9" s="93">
        <v>889344196</v>
      </c>
    </row>
    <row r="11" spans="1:7" s="2" customFormat="1" x14ac:dyDescent="0.2">
      <c r="B11" s="2" t="s">
        <v>128</v>
      </c>
      <c r="C11" s="2">
        <v>154600020</v>
      </c>
      <c r="D11" s="2">
        <v>180743544</v>
      </c>
      <c r="E11" s="2">
        <v>180743544</v>
      </c>
      <c r="F11" s="2">
        <v>180743544</v>
      </c>
      <c r="G11" s="2">
        <v>192513544</v>
      </c>
    </row>
    <row r="12" spans="1:7" x14ac:dyDescent="0.2">
      <c r="C12" s="1">
        <f>C8-C11</f>
        <v>0</v>
      </c>
      <c r="D12" s="1">
        <f t="shared" ref="D12:G12" si="1">D8-D11</f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</row>
  </sheetData>
  <mergeCells count="1">
    <mergeCell ref="C9:F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20" sqref="D20"/>
    </sheetView>
  </sheetViews>
  <sheetFormatPr baseColWidth="10" defaultColWidth="11.5" defaultRowHeight="15" x14ac:dyDescent="0.2"/>
  <cols>
    <col min="1" max="1" width="51.1640625" bestFit="1" customWidth="1"/>
    <col min="2" max="2" width="11.1640625" bestFit="1" customWidth="1"/>
    <col min="4" max="4" width="12.83203125" customWidth="1"/>
    <col min="5" max="5" width="12.33203125" customWidth="1"/>
    <col min="6" max="8" width="13.33203125" bestFit="1" customWidth="1"/>
  </cols>
  <sheetData>
    <row r="1" spans="1:8" ht="24" x14ac:dyDescent="0.3">
      <c r="A1" s="167" t="s">
        <v>122</v>
      </c>
      <c r="B1" s="167"/>
      <c r="C1" s="167"/>
      <c r="D1" s="167"/>
      <c r="E1" s="167"/>
      <c r="F1" s="167"/>
      <c r="G1" s="167"/>
      <c r="H1" s="167"/>
    </row>
    <row r="2" spans="1:8" ht="48" x14ac:dyDescent="0.2">
      <c r="A2" s="112" t="s">
        <v>21</v>
      </c>
      <c r="B2" s="113" t="s">
        <v>33</v>
      </c>
      <c r="C2" s="113" t="s">
        <v>57</v>
      </c>
      <c r="D2" s="113" t="s">
        <v>141</v>
      </c>
      <c r="E2" s="113" t="s">
        <v>142</v>
      </c>
      <c r="F2" s="113" t="s">
        <v>143</v>
      </c>
      <c r="G2" s="113" t="s">
        <v>144</v>
      </c>
      <c r="H2" s="113" t="s">
        <v>145</v>
      </c>
    </row>
    <row r="3" spans="1:8" x14ac:dyDescent="0.2">
      <c r="A3" s="107" t="s">
        <v>29</v>
      </c>
      <c r="B3" s="13"/>
      <c r="C3" s="14"/>
      <c r="D3" s="13"/>
      <c r="E3" s="100"/>
      <c r="F3" s="100"/>
      <c r="G3" s="100"/>
      <c r="H3" s="100"/>
    </row>
    <row r="4" spans="1:8" x14ac:dyDescent="0.2">
      <c r="A4" s="108" t="s">
        <v>58</v>
      </c>
      <c r="B4" s="13"/>
      <c r="C4" s="14"/>
      <c r="D4" s="13"/>
      <c r="E4" s="100"/>
      <c r="F4" s="100"/>
      <c r="G4" s="100"/>
      <c r="H4" s="100"/>
    </row>
    <row r="5" spans="1:8" x14ac:dyDescent="0.2">
      <c r="A5" s="109" t="s">
        <v>161</v>
      </c>
      <c r="B5" s="13">
        <v>200000</v>
      </c>
      <c r="C5" s="14">
        <v>1</v>
      </c>
      <c r="D5" s="13">
        <f>B5*C5</f>
        <v>200000</v>
      </c>
      <c r="E5" s="100"/>
      <c r="F5" s="100"/>
      <c r="G5" s="100"/>
      <c r="H5" s="100"/>
    </row>
    <row r="6" spans="1:8" x14ac:dyDescent="0.2">
      <c r="A6" s="109" t="s">
        <v>162</v>
      </c>
      <c r="B6" s="13">
        <v>100000</v>
      </c>
      <c r="C6" s="14">
        <v>10</v>
      </c>
      <c r="D6" s="13">
        <f>B6*C6</f>
        <v>1000000</v>
      </c>
      <c r="E6" s="100"/>
      <c r="F6" s="100"/>
      <c r="G6" s="100"/>
      <c r="H6" s="100"/>
    </row>
    <row r="7" spans="1:8" x14ac:dyDescent="0.2">
      <c r="A7" s="109" t="s">
        <v>163</v>
      </c>
      <c r="B7" s="13"/>
      <c r="C7" s="14"/>
      <c r="D7" s="13"/>
      <c r="E7" s="100">
        <v>500000</v>
      </c>
      <c r="F7" s="100">
        <v>500000</v>
      </c>
      <c r="G7" s="100">
        <v>500000</v>
      </c>
      <c r="H7" s="100">
        <v>500000</v>
      </c>
    </row>
    <row r="8" spans="1:8" x14ac:dyDescent="0.2">
      <c r="A8" s="121" t="s">
        <v>136</v>
      </c>
      <c r="B8" s="117"/>
      <c r="C8" s="118"/>
      <c r="D8" s="122">
        <f>SUM(D5:D7)</f>
        <v>1200000</v>
      </c>
      <c r="E8" s="122">
        <f t="shared" ref="E8:H8" si="0">SUM(E5:E7)</f>
        <v>500000</v>
      </c>
      <c r="F8" s="122">
        <f t="shared" si="0"/>
        <v>500000</v>
      </c>
      <c r="G8" s="122">
        <f t="shared" si="0"/>
        <v>500000</v>
      </c>
      <c r="H8" s="122">
        <f t="shared" si="0"/>
        <v>500000</v>
      </c>
    </row>
    <row r="9" spans="1:8" x14ac:dyDescent="0.2">
      <c r="A9" s="108" t="s">
        <v>146</v>
      </c>
      <c r="B9" s="13">
        <v>1400000</v>
      </c>
      <c r="C9" s="14">
        <v>1</v>
      </c>
      <c r="D9" s="13">
        <f t="shared" ref="D9:D14" si="1">B9*C9</f>
        <v>1400000</v>
      </c>
      <c r="E9" s="100"/>
      <c r="F9" s="100"/>
      <c r="G9" s="100"/>
      <c r="H9" s="100"/>
    </row>
    <row r="10" spans="1:8" x14ac:dyDescent="0.2">
      <c r="A10" s="108" t="s">
        <v>59</v>
      </c>
      <c r="B10" s="13">
        <v>3000000</v>
      </c>
      <c r="C10" s="14">
        <v>1</v>
      </c>
      <c r="D10" s="13">
        <f t="shared" si="1"/>
        <v>3000000</v>
      </c>
      <c r="E10" s="100">
        <v>500000</v>
      </c>
      <c r="F10" s="100">
        <v>500000</v>
      </c>
      <c r="G10" s="100">
        <v>500000</v>
      </c>
      <c r="H10" s="100">
        <v>500000</v>
      </c>
    </row>
    <row r="11" spans="1:8" x14ac:dyDescent="0.2">
      <c r="A11" s="108" t="s">
        <v>61</v>
      </c>
      <c r="B11" s="13">
        <v>3500000</v>
      </c>
      <c r="C11" s="14">
        <v>1</v>
      </c>
      <c r="D11" s="13">
        <f t="shared" si="1"/>
        <v>3500000</v>
      </c>
      <c r="E11" s="100"/>
      <c r="F11" s="100"/>
      <c r="G11" s="100"/>
      <c r="H11" s="100"/>
    </row>
    <row r="12" spans="1:8" x14ac:dyDescent="0.2">
      <c r="A12" s="108" t="s">
        <v>65</v>
      </c>
      <c r="B12" s="13">
        <v>4000000</v>
      </c>
      <c r="C12" s="14">
        <v>1</v>
      </c>
      <c r="D12" s="13">
        <f t="shared" si="1"/>
        <v>4000000</v>
      </c>
      <c r="E12" s="100"/>
      <c r="F12" s="100"/>
      <c r="G12" s="100"/>
      <c r="H12" s="100"/>
    </row>
    <row r="13" spans="1:8" x14ac:dyDescent="0.2">
      <c r="A13" s="108" t="s">
        <v>30</v>
      </c>
      <c r="B13" s="13">
        <v>1000000</v>
      </c>
      <c r="C13" s="14">
        <v>1</v>
      </c>
      <c r="D13" s="13">
        <f t="shared" si="1"/>
        <v>1000000</v>
      </c>
      <c r="E13" s="100"/>
      <c r="F13" s="100"/>
      <c r="G13" s="100"/>
      <c r="H13" s="100"/>
    </row>
    <row r="14" spans="1:8" x14ac:dyDescent="0.2">
      <c r="A14" s="108" t="s">
        <v>160</v>
      </c>
      <c r="B14" s="13">
        <v>4400000</v>
      </c>
      <c r="C14" s="14">
        <v>1</v>
      </c>
      <c r="D14" s="13">
        <f t="shared" si="1"/>
        <v>4400000</v>
      </c>
      <c r="E14" s="100"/>
      <c r="F14" s="100"/>
      <c r="G14" s="100"/>
      <c r="H14" s="100"/>
    </row>
    <row r="15" spans="1:8" x14ac:dyDescent="0.2">
      <c r="A15" s="121" t="s">
        <v>136</v>
      </c>
      <c r="B15" s="117"/>
      <c r="C15" s="118"/>
      <c r="D15" s="122">
        <f>SUM(D9:D14)</f>
        <v>17300000</v>
      </c>
      <c r="E15" s="122">
        <f t="shared" ref="E15:H15" si="2">SUM(E9:E14)</f>
        <v>500000</v>
      </c>
      <c r="F15" s="122">
        <f t="shared" si="2"/>
        <v>500000</v>
      </c>
      <c r="G15" s="122">
        <f t="shared" si="2"/>
        <v>500000</v>
      </c>
      <c r="H15" s="122">
        <f t="shared" si="2"/>
        <v>500000</v>
      </c>
    </row>
    <row r="16" spans="1:8" x14ac:dyDescent="0.2">
      <c r="A16" s="110" t="s">
        <v>31</v>
      </c>
      <c r="B16" s="13">
        <v>4000000</v>
      </c>
      <c r="C16" s="14">
        <v>1</v>
      </c>
      <c r="D16" s="13">
        <f>B16*C16</f>
        <v>4000000</v>
      </c>
      <c r="E16" s="13">
        <v>2000000</v>
      </c>
      <c r="F16" s="13">
        <v>2000000</v>
      </c>
      <c r="G16" s="13">
        <v>2000000</v>
      </c>
      <c r="H16" s="13">
        <v>2000000</v>
      </c>
    </row>
    <row r="17" spans="1:8" x14ac:dyDescent="0.2">
      <c r="A17" s="121" t="s">
        <v>136</v>
      </c>
      <c r="B17" s="119"/>
      <c r="C17" s="119"/>
      <c r="D17" s="122">
        <f>SUM(D16)</f>
        <v>4000000</v>
      </c>
      <c r="E17" s="122">
        <f t="shared" ref="E17:H17" si="3">SUM(E16)</f>
        <v>2000000</v>
      </c>
      <c r="F17" s="122">
        <f t="shared" si="3"/>
        <v>2000000</v>
      </c>
      <c r="G17" s="122">
        <f t="shared" si="3"/>
        <v>2000000</v>
      </c>
      <c r="H17" s="122">
        <f t="shared" si="3"/>
        <v>2000000</v>
      </c>
    </row>
    <row r="18" spans="1:8" ht="22.5" customHeight="1" x14ac:dyDescent="0.2">
      <c r="A18" s="120" t="s">
        <v>95</v>
      </c>
      <c r="B18" s="3"/>
      <c r="C18" s="3"/>
      <c r="D18" s="123">
        <f>D8+D17+D15</f>
        <v>22500000</v>
      </c>
      <c r="E18" s="123">
        <f t="shared" ref="E18:H18" si="4">E8+E17+E15</f>
        <v>3000000</v>
      </c>
      <c r="F18" s="123">
        <f t="shared" si="4"/>
        <v>3000000</v>
      </c>
      <c r="G18" s="123">
        <f t="shared" si="4"/>
        <v>3000000</v>
      </c>
      <c r="H18" s="123">
        <f t="shared" si="4"/>
        <v>3000000</v>
      </c>
    </row>
    <row r="19" spans="1:8" x14ac:dyDescent="0.2">
      <c r="D19" s="1"/>
    </row>
  </sheetData>
  <mergeCells count="1">
    <mergeCell ref="A1:H1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9" sqref="F29"/>
    </sheetView>
  </sheetViews>
  <sheetFormatPr baseColWidth="10" defaultColWidth="11.5" defaultRowHeight="15" x14ac:dyDescent="0.2"/>
  <cols>
    <col min="1" max="1" width="10.83203125" style="94"/>
    <col min="2" max="2" width="29.5" customWidth="1"/>
    <col min="3" max="3" width="29.6640625" style="94" customWidth="1"/>
    <col min="4" max="5" width="21.5" style="94" customWidth="1"/>
    <col min="6" max="6" width="14.1640625" bestFit="1" customWidth="1"/>
  </cols>
  <sheetData>
    <row r="1" spans="1:7" ht="24" x14ac:dyDescent="0.3">
      <c r="A1" s="168" t="s">
        <v>132</v>
      </c>
      <c r="B1" s="168"/>
      <c r="C1" s="168"/>
      <c r="D1" s="168"/>
      <c r="E1" s="96"/>
    </row>
    <row r="2" spans="1:7" ht="24" x14ac:dyDescent="0.3">
      <c r="A2" s="98" t="s">
        <v>19</v>
      </c>
      <c r="B2" s="97" t="s">
        <v>0</v>
      </c>
      <c r="C2" s="98" t="s">
        <v>130</v>
      </c>
      <c r="D2" s="98" t="s">
        <v>131</v>
      </c>
      <c r="E2" s="98" t="s">
        <v>134</v>
      </c>
      <c r="F2" s="98" t="s">
        <v>137</v>
      </c>
    </row>
    <row r="3" spans="1:7" x14ac:dyDescent="0.2">
      <c r="A3" s="99">
        <v>1</v>
      </c>
      <c r="B3" s="95" t="s">
        <v>2</v>
      </c>
      <c r="C3" s="99">
        <v>400000</v>
      </c>
      <c r="D3" s="99">
        <v>1</v>
      </c>
      <c r="E3" s="99">
        <v>9</v>
      </c>
      <c r="F3" s="100">
        <f>C3*D3*E3</f>
        <v>3600000</v>
      </c>
    </row>
    <row r="4" spans="1:7" x14ac:dyDescent="0.2">
      <c r="A4" s="99">
        <v>2</v>
      </c>
      <c r="B4" s="95" t="s">
        <v>3</v>
      </c>
      <c r="C4" s="99">
        <v>400000</v>
      </c>
      <c r="D4" s="99">
        <v>1</v>
      </c>
      <c r="E4" s="99">
        <v>9</v>
      </c>
      <c r="F4" s="100">
        <f t="shared" ref="F4:F25" si="0">C4*D4*E4</f>
        <v>3600000</v>
      </c>
    </row>
    <row r="5" spans="1:7" x14ac:dyDescent="0.2">
      <c r="A5" s="101">
        <v>3</v>
      </c>
      <c r="B5" s="95" t="s">
        <v>20</v>
      </c>
      <c r="C5" s="99">
        <v>450000</v>
      </c>
      <c r="D5" s="99">
        <v>1</v>
      </c>
      <c r="E5" s="99">
        <v>9</v>
      </c>
      <c r="F5" s="100">
        <f t="shared" si="0"/>
        <v>4050000</v>
      </c>
    </row>
    <row r="6" spans="1:7" x14ac:dyDescent="0.2">
      <c r="A6" s="101">
        <v>4</v>
      </c>
      <c r="B6" s="95" t="s">
        <v>4</v>
      </c>
      <c r="C6" s="99">
        <v>400000</v>
      </c>
      <c r="D6" s="99">
        <v>1</v>
      </c>
      <c r="E6" s="99">
        <v>9</v>
      </c>
      <c r="F6" s="100">
        <f t="shared" si="0"/>
        <v>3600000</v>
      </c>
    </row>
    <row r="7" spans="1:7" x14ac:dyDescent="0.2">
      <c r="A7" s="101">
        <v>5</v>
      </c>
      <c r="B7" s="95" t="s">
        <v>5</v>
      </c>
      <c r="C7" s="99">
        <v>400000</v>
      </c>
      <c r="D7" s="99">
        <v>1</v>
      </c>
      <c r="E7" s="99">
        <v>9</v>
      </c>
      <c r="F7" s="100">
        <f t="shared" si="0"/>
        <v>3600000</v>
      </c>
    </row>
    <row r="8" spans="1:7" x14ac:dyDescent="0.2">
      <c r="A8" s="101">
        <v>6</v>
      </c>
      <c r="B8" s="95" t="s">
        <v>6</v>
      </c>
      <c r="C8" s="99">
        <v>400000</v>
      </c>
      <c r="D8" s="99">
        <v>1</v>
      </c>
      <c r="E8" s="99">
        <v>9</v>
      </c>
      <c r="F8" s="100">
        <f t="shared" si="0"/>
        <v>3600000</v>
      </c>
      <c r="G8" s="106"/>
    </row>
    <row r="9" spans="1:7" x14ac:dyDescent="0.2">
      <c r="A9" s="101">
        <v>7</v>
      </c>
      <c r="B9" s="95" t="s">
        <v>103</v>
      </c>
      <c r="C9" s="99">
        <v>400000</v>
      </c>
      <c r="D9" s="99">
        <v>1</v>
      </c>
      <c r="E9" s="99">
        <v>6</v>
      </c>
      <c r="F9" s="100">
        <f t="shared" si="0"/>
        <v>2400000</v>
      </c>
    </row>
    <row r="10" spans="1:7" x14ac:dyDescent="0.2">
      <c r="A10" s="101">
        <v>8</v>
      </c>
      <c r="B10" s="95" t="s">
        <v>104</v>
      </c>
      <c r="C10" s="99">
        <v>400000</v>
      </c>
      <c r="D10" s="99">
        <v>1</v>
      </c>
      <c r="E10" s="99">
        <v>6</v>
      </c>
      <c r="F10" s="100">
        <f t="shared" si="0"/>
        <v>2400000</v>
      </c>
    </row>
    <row r="11" spans="1:7" x14ac:dyDescent="0.2">
      <c r="A11" s="101">
        <v>9</v>
      </c>
      <c r="B11" s="95" t="s">
        <v>105</v>
      </c>
      <c r="C11" s="99">
        <v>400000</v>
      </c>
      <c r="D11" s="99">
        <v>1</v>
      </c>
      <c r="E11" s="99">
        <v>6</v>
      </c>
      <c r="F11" s="100">
        <f t="shared" si="0"/>
        <v>2400000</v>
      </c>
    </row>
    <row r="12" spans="1:7" x14ac:dyDescent="0.2">
      <c r="A12" s="101">
        <v>10</v>
      </c>
      <c r="B12" s="95" t="s">
        <v>7</v>
      </c>
      <c r="C12" s="99">
        <v>120000</v>
      </c>
      <c r="D12" s="99">
        <v>14</v>
      </c>
      <c r="E12" s="99">
        <v>9</v>
      </c>
      <c r="F12" s="100">
        <f t="shared" si="0"/>
        <v>15120000</v>
      </c>
    </row>
    <row r="13" spans="1:7" x14ac:dyDescent="0.2">
      <c r="A13" s="101">
        <v>11</v>
      </c>
      <c r="B13" s="95" t="s">
        <v>8</v>
      </c>
      <c r="C13" s="99">
        <v>135000</v>
      </c>
      <c r="D13" s="99">
        <v>6</v>
      </c>
      <c r="E13" s="99">
        <v>9</v>
      </c>
      <c r="F13" s="100">
        <f t="shared" si="0"/>
        <v>7290000</v>
      </c>
    </row>
    <row r="14" spans="1:7" x14ac:dyDescent="0.2">
      <c r="A14" s="101">
        <v>12</v>
      </c>
      <c r="B14" s="95" t="s">
        <v>106</v>
      </c>
      <c r="C14" s="99">
        <v>370000</v>
      </c>
      <c r="D14" s="99">
        <v>1</v>
      </c>
      <c r="E14" s="99">
        <v>9</v>
      </c>
      <c r="F14" s="100">
        <f t="shared" si="0"/>
        <v>3330000</v>
      </c>
    </row>
    <row r="15" spans="1:7" x14ac:dyDescent="0.2">
      <c r="A15" s="101">
        <v>13</v>
      </c>
      <c r="B15" s="95" t="s">
        <v>107</v>
      </c>
      <c r="C15" s="99">
        <v>370000</v>
      </c>
      <c r="D15" s="99">
        <v>1</v>
      </c>
      <c r="E15" s="99">
        <v>9</v>
      </c>
      <c r="F15" s="100">
        <f t="shared" si="0"/>
        <v>3330000</v>
      </c>
    </row>
    <row r="16" spans="1:7" x14ac:dyDescent="0.2">
      <c r="A16" s="101">
        <v>14</v>
      </c>
      <c r="B16" s="95" t="s">
        <v>9</v>
      </c>
      <c r="C16" s="103">
        <f>70266+400.67</f>
        <v>70666.67</v>
      </c>
      <c r="D16" s="99">
        <v>1</v>
      </c>
      <c r="E16" s="99">
        <v>9</v>
      </c>
      <c r="F16" s="100">
        <f t="shared" si="0"/>
        <v>636000.03</v>
      </c>
    </row>
    <row r="17" spans="1:8" x14ac:dyDescent="0.2">
      <c r="A17" s="101">
        <v>15</v>
      </c>
      <c r="B17" s="95" t="s">
        <v>10</v>
      </c>
      <c r="C17" s="99">
        <v>57500</v>
      </c>
      <c r="D17" s="99">
        <v>4</v>
      </c>
      <c r="E17" s="99">
        <v>9</v>
      </c>
      <c r="F17" s="100">
        <f t="shared" si="0"/>
        <v>2070000</v>
      </c>
    </row>
    <row r="18" spans="1:8" x14ac:dyDescent="0.2">
      <c r="A18" s="101">
        <v>16</v>
      </c>
      <c r="B18" s="95" t="s">
        <v>11</v>
      </c>
      <c r="C18" s="99">
        <v>50000</v>
      </c>
      <c r="D18" s="99">
        <v>21</v>
      </c>
      <c r="E18" s="99">
        <v>9</v>
      </c>
      <c r="F18" s="100">
        <f t="shared" si="0"/>
        <v>9450000</v>
      </c>
      <c r="H18" s="86"/>
    </row>
    <row r="19" spans="1:8" x14ac:dyDescent="0.2">
      <c r="A19" s="101">
        <v>17</v>
      </c>
      <c r="B19" s="95" t="s">
        <v>12</v>
      </c>
      <c r="C19" s="99">
        <v>35000</v>
      </c>
      <c r="D19" s="99">
        <v>8</v>
      </c>
      <c r="E19" s="99">
        <v>9</v>
      </c>
      <c r="F19" s="100">
        <f t="shared" si="0"/>
        <v>2520000</v>
      </c>
    </row>
    <row r="20" spans="1:8" x14ac:dyDescent="0.2">
      <c r="A20" s="101">
        <v>18</v>
      </c>
      <c r="B20" s="95" t="s">
        <v>13</v>
      </c>
      <c r="C20" s="99">
        <v>35000</v>
      </c>
      <c r="D20" s="99">
        <v>6</v>
      </c>
      <c r="E20" s="99">
        <v>9</v>
      </c>
      <c r="F20" s="100">
        <f t="shared" si="0"/>
        <v>1890000</v>
      </c>
    </row>
    <row r="21" spans="1:8" x14ac:dyDescent="0.2">
      <c r="A21" s="101">
        <v>19</v>
      </c>
      <c r="B21" s="95" t="s">
        <v>14</v>
      </c>
      <c r="C21" s="99">
        <v>35000</v>
      </c>
      <c r="D21" s="99">
        <v>6</v>
      </c>
      <c r="E21" s="99">
        <v>9</v>
      </c>
      <c r="F21" s="100">
        <f t="shared" si="0"/>
        <v>1890000</v>
      </c>
    </row>
    <row r="22" spans="1:8" x14ac:dyDescent="0.2">
      <c r="A22" s="101">
        <v>20</v>
      </c>
      <c r="B22" s="95" t="s">
        <v>15</v>
      </c>
      <c r="C22" s="99">
        <v>35000</v>
      </c>
      <c r="D22" s="99">
        <v>8</v>
      </c>
      <c r="E22" s="99">
        <v>9</v>
      </c>
      <c r="F22" s="100">
        <f t="shared" si="0"/>
        <v>2520000</v>
      </c>
    </row>
    <row r="23" spans="1:8" x14ac:dyDescent="0.2">
      <c r="A23" s="101">
        <v>21</v>
      </c>
      <c r="B23" s="95" t="s">
        <v>16</v>
      </c>
      <c r="C23" s="99">
        <v>35000</v>
      </c>
      <c r="D23" s="99">
        <v>4</v>
      </c>
      <c r="E23" s="99">
        <v>9</v>
      </c>
      <c r="F23" s="100">
        <f t="shared" si="0"/>
        <v>1260000</v>
      </c>
    </row>
    <row r="24" spans="1:8" x14ac:dyDescent="0.2">
      <c r="A24" s="101">
        <v>22</v>
      </c>
      <c r="B24" s="95" t="s">
        <v>17</v>
      </c>
      <c r="C24" s="99">
        <v>35000</v>
      </c>
      <c r="D24" s="99">
        <v>3</v>
      </c>
      <c r="E24" s="99">
        <v>9</v>
      </c>
      <c r="F24" s="100">
        <f t="shared" si="0"/>
        <v>945000</v>
      </c>
    </row>
    <row r="25" spans="1:8" x14ac:dyDescent="0.2">
      <c r="A25" s="101">
        <v>23</v>
      </c>
      <c r="B25" s="95" t="s">
        <v>18</v>
      </c>
      <c r="C25" s="99">
        <v>35000</v>
      </c>
      <c r="D25" s="99">
        <v>2</v>
      </c>
      <c r="E25" s="99">
        <v>9</v>
      </c>
      <c r="F25" s="100">
        <f t="shared" si="0"/>
        <v>630000</v>
      </c>
    </row>
    <row r="26" spans="1:8" x14ac:dyDescent="0.2">
      <c r="A26" s="99"/>
      <c r="B26" s="95"/>
      <c r="C26" s="99"/>
      <c r="D26" s="99"/>
      <c r="E26" s="99"/>
      <c r="F26" s="13">
        <f>SUM(F3:F25)</f>
        <v>82131000.030000001</v>
      </c>
    </row>
    <row r="27" spans="1:8" x14ac:dyDescent="0.2">
      <c r="A27" s="169" t="s">
        <v>140</v>
      </c>
      <c r="B27" s="169"/>
      <c r="C27" s="169"/>
      <c r="D27" s="169"/>
      <c r="E27" s="169"/>
      <c r="F27" s="84">
        <v>1100000</v>
      </c>
    </row>
    <row r="28" spans="1:8" x14ac:dyDescent="0.2">
      <c r="A28" s="169" t="s">
        <v>95</v>
      </c>
      <c r="B28" s="169"/>
      <c r="C28" s="169"/>
      <c r="D28" s="169"/>
      <c r="E28" s="169"/>
      <c r="F28" s="4">
        <f>F26+F27</f>
        <v>83231000.030000001</v>
      </c>
    </row>
  </sheetData>
  <mergeCells count="3">
    <mergeCell ref="A1:D1"/>
    <mergeCell ref="A27:E27"/>
    <mergeCell ref="A28:E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opLeftCell="A18" workbookViewId="0">
      <selection activeCell="D39" sqref="D39"/>
    </sheetView>
  </sheetViews>
  <sheetFormatPr baseColWidth="10" defaultColWidth="11.5" defaultRowHeight="15" x14ac:dyDescent="0.2"/>
  <cols>
    <col min="1" max="1" width="11.5" style="94"/>
    <col min="2" max="2" width="24.5" bestFit="1" customWidth="1"/>
    <col min="3" max="3" width="29.6640625" style="94" customWidth="1"/>
    <col min="4" max="5" width="21.5" style="94" customWidth="1"/>
    <col min="6" max="7" width="14.1640625" bestFit="1" customWidth="1"/>
    <col min="8" max="8" width="13.6640625" customWidth="1"/>
    <col min="9" max="9" width="13.5" customWidth="1"/>
  </cols>
  <sheetData>
    <row r="1" spans="1:9" ht="24" x14ac:dyDescent="0.3">
      <c r="A1" s="168" t="s">
        <v>132</v>
      </c>
      <c r="B1" s="168"/>
      <c r="C1" s="168"/>
      <c r="D1" s="168"/>
      <c r="E1" s="96"/>
    </row>
    <row r="2" spans="1:9" ht="24" x14ac:dyDescent="0.3">
      <c r="A2" s="98" t="s">
        <v>19</v>
      </c>
      <c r="B2" s="97" t="s">
        <v>0</v>
      </c>
      <c r="C2" s="98" t="s">
        <v>130</v>
      </c>
      <c r="D2" s="98" t="s">
        <v>131</v>
      </c>
      <c r="E2" s="98" t="s">
        <v>134</v>
      </c>
      <c r="F2" s="98" t="s">
        <v>142</v>
      </c>
      <c r="G2" s="98" t="s">
        <v>143</v>
      </c>
      <c r="H2" s="98" t="s">
        <v>144</v>
      </c>
      <c r="I2" s="98" t="s">
        <v>145</v>
      </c>
    </row>
    <row r="3" spans="1:9" x14ac:dyDescent="0.2">
      <c r="A3" s="101">
        <v>1</v>
      </c>
      <c r="B3" s="95" t="s">
        <v>2</v>
      </c>
      <c r="C3" s="101">
        <v>400000</v>
      </c>
      <c r="D3" s="101">
        <v>1</v>
      </c>
      <c r="E3" s="99">
        <v>12</v>
      </c>
      <c r="F3" s="100">
        <f>C3*D3*E3</f>
        <v>4800000</v>
      </c>
      <c r="G3" s="100">
        <v>4800000</v>
      </c>
      <c r="H3" s="100">
        <v>4800000</v>
      </c>
      <c r="I3" s="100">
        <v>4800000</v>
      </c>
    </row>
    <row r="4" spans="1:9" x14ac:dyDescent="0.2">
      <c r="A4" s="101">
        <v>2</v>
      </c>
      <c r="B4" s="95" t="s">
        <v>3</v>
      </c>
      <c r="C4" s="101">
        <v>400000</v>
      </c>
      <c r="D4" s="101">
        <v>1</v>
      </c>
      <c r="E4" s="99">
        <v>12</v>
      </c>
      <c r="F4" s="100">
        <f t="shared" ref="F4:F25" si="0">C4*D4*E4</f>
        <v>4800000</v>
      </c>
      <c r="G4" s="100">
        <v>4800000</v>
      </c>
      <c r="H4" s="100">
        <v>4800000</v>
      </c>
      <c r="I4" s="100">
        <v>4800000</v>
      </c>
    </row>
    <row r="5" spans="1:9" x14ac:dyDescent="0.2">
      <c r="A5" s="101">
        <v>3</v>
      </c>
      <c r="B5" s="95" t="s">
        <v>20</v>
      </c>
      <c r="C5" s="101">
        <v>450000</v>
      </c>
      <c r="D5" s="101">
        <v>1</v>
      </c>
      <c r="E5" s="99">
        <v>12</v>
      </c>
      <c r="F5" s="100">
        <f t="shared" si="0"/>
        <v>5400000</v>
      </c>
      <c r="G5" s="100">
        <v>5400000</v>
      </c>
      <c r="H5" s="100">
        <v>5400000</v>
      </c>
      <c r="I5" s="100">
        <v>5400000</v>
      </c>
    </row>
    <row r="6" spans="1:9" x14ac:dyDescent="0.2">
      <c r="A6" s="101">
        <v>4</v>
      </c>
      <c r="B6" s="95" t="s">
        <v>4</v>
      </c>
      <c r="C6" s="101">
        <v>400000</v>
      </c>
      <c r="D6" s="101">
        <v>1</v>
      </c>
      <c r="E6" s="99">
        <v>12</v>
      </c>
      <c r="F6" s="100">
        <f t="shared" si="0"/>
        <v>4800000</v>
      </c>
      <c r="G6" s="100">
        <v>4800000</v>
      </c>
      <c r="H6" s="100">
        <v>4800000</v>
      </c>
      <c r="I6" s="100">
        <v>4800000</v>
      </c>
    </row>
    <row r="7" spans="1:9" x14ac:dyDescent="0.2">
      <c r="A7" s="101">
        <v>5</v>
      </c>
      <c r="B7" s="95" t="s">
        <v>5</v>
      </c>
      <c r="C7" s="101">
        <v>400000</v>
      </c>
      <c r="D7" s="101">
        <v>1</v>
      </c>
      <c r="E7" s="99">
        <v>12</v>
      </c>
      <c r="F7" s="100">
        <f t="shared" si="0"/>
        <v>4800000</v>
      </c>
      <c r="G7" s="100">
        <v>4800000</v>
      </c>
      <c r="H7" s="100">
        <v>4800000</v>
      </c>
      <c r="I7" s="100">
        <v>4800000</v>
      </c>
    </row>
    <row r="8" spans="1:9" x14ac:dyDescent="0.2">
      <c r="A8" s="101">
        <v>6</v>
      </c>
      <c r="B8" s="95" t="s">
        <v>6</v>
      </c>
      <c r="C8" s="101">
        <v>400000</v>
      </c>
      <c r="D8" s="101">
        <v>1</v>
      </c>
      <c r="E8" s="99">
        <v>12</v>
      </c>
      <c r="F8" s="100">
        <f t="shared" si="0"/>
        <v>4800000</v>
      </c>
      <c r="G8" s="100">
        <v>4800000</v>
      </c>
      <c r="H8" s="100">
        <v>4800000</v>
      </c>
      <c r="I8" s="100">
        <v>4800000</v>
      </c>
    </row>
    <row r="9" spans="1:9" x14ac:dyDescent="0.2">
      <c r="A9" s="101">
        <v>7</v>
      </c>
      <c r="B9" s="95" t="s">
        <v>103</v>
      </c>
      <c r="C9" s="101">
        <v>400000</v>
      </c>
      <c r="D9" s="101">
        <v>1</v>
      </c>
      <c r="E9" s="99">
        <v>12</v>
      </c>
      <c r="F9" s="100">
        <f t="shared" si="0"/>
        <v>4800000</v>
      </c>
      <c r="G9" s="100">
        <v>4800000</v>
      </c>
      <c r="H9" s="100">
        <v>4800000</v>
      </c>
      <c r="I9" s="100">
        <v>4800000</v>
      </c>
    </row>
    <row r="10" spans="1:9" x14ac:dyDescent="0.2">
      <c r="A10" s="101">
        <v>8</v>
      </c>
      <c r="B10" s="95" t="s">
        <v>104</v>
      </c>
      <c r="C10" s="101">
        <v>400000</v>
      </c>
      <c r="D10" s="101">
        <v>1</v>
      </c>
      <c r="E10" s="99">
        <v>12</v>
      </c>
      <c r="F10" s="100">
        <f t="shared" si="0"/>
        <v>4800000</v>
      </c>
      <c r="G10" s="100">
        <v>4800000</v>
      </c>
      <c r="H10" s="100">
        <v>4800000</v>
      </c>
      <c r="I10" s="100">
        <v>4800000</v>
      </c>
    </row>
    <row r="11" spans="1:9" x14ac:dyDescent="0.2">
      <c r="A11" s="101">
        <v>9</v>
      </c>
      <c r="B11" s="95" t="s">
        <v>105</v>
      </c>
      <c r="C11" s="101">
        <v>400000</v>
      </c>
      <c r="D11" s="101">
        <v>1</v>
      </c>
      <c r="E11" s="99">
        <v>12</v>
      </c>
      <c r="F11" s="100">
        <f t="shared" si="0"/>
        <v>4800000</v>
      </c>
      <c r="G11" s="100">
        <v>4800000</v>
      </c>
      <c r="H11" s="100">
        <v>4800000</v>
      </c>
      <c r="I11" s="100">
        <v>4800000</v>
      </c>
    </row>
    <row r="12" spans="1:9" x14ac:dyDescent="0.2">
      <c r="A12" s="101">
        <v>10</v>
      </c>
      <c r="B12" s="95" t="s">
        <v>7</v>
      </c>
      <c r="C12" s="101">
        <v>120000</v>
      </c>
      <c r="D12" s="101">
        <v>14</v>
      </c>
      <c r="E12" s="99">
        <v>12</v>
      </c>
      <c r="F12" s="100">
        <f t="shared" si="0"/>
        <v>20160000</v>
      </c>
      <c r="G12" s="100">
        <v>20160000</v>
      </c>
      <c r="H12" s="100">
        <v>20160000</v>
      </c>
      <c r="I12" s="100">
        <v>20160000</v>
      </c>
    </row>
    <row r="13" spans="1:9" x14ac:dyDescent="0.2">
      <c r="A13" s="101">
        <v>11</v>
      </c>
      <c r="B13" s="95" t="s">
        <v>8</v>
      </c>
      <c r="C13" s="101">
        <v>135000</v>
      </c>
      <c r="D13" s="101">
        <v>6</v>
      </c>
      <c r="E13" s="99">
        <v>12</v>
      </c>
      <c r="F13" s="100">
        <f t="shared" si="0"/>
        <v>9720000</v>
      </c>
      <c r="G13" s="100">
        <v>9720000</v>
      </c>
      <c r="H13" s="100">
        <v>9720000</v>
      </c>
      <c r="I13" s="100">
        <v>9720000</v>
      </c>
    </row>
    <row r="14" spans="1:9" x14ac:dyDescent="0.2">
      <c r="A14" s="101">
        <v>12</v>
      </c>
      <c r="B14" s="95" t="s">
        <v>106</v>
      </c>
      <c r="C14" s="101">
        <v>370000</v>
      </c>
      <c r="D14" s="101">
        <v>1</v>
      </c>
      <c r="E14" s="99">
        <v>12</v>
      </c>
      <c r="F14" s="100">
        <f t="shared" si="0"/>
        <v>4440000</v>
      </c>
      <c r="G14" s="100">
        <v>4440000</v>
      </c>
      <c r="H14" s="100">
        <v>4440000</v>
      </c>
      <c r="I14" s="100">
        <v>4440000</v>
      </c>
    </row>
    <row r="15" spans="1:9" x14ac:dyDescent="0.2">
      <c r="A15" s="101">
        <v>13</v>
      </c>
      <c r="B15" s="95" t="s">
        <v>107</v>
      </c>
      <c r="C15" s="101">
        <v>370000</v>
      </c>
      <c r="D15" s="101">
        <v>1</v>
      </c>
      <c r="E15" s="99">
        <v>12</v>
      </c>
      <c r="F15" s="100">
        <f t="shared" si="0"/>
        <v>4440000</v>
      </c>
      <c r="G15" s="100">
        <v>4440000</v>
      </c>
      <c r="H15" s="100">
        <v>4440000</v>
      </c>
      <c r="I15" s="100">
        <v>4440000</v>
      </c>
    </row>
    <row r="16" spans="1:9" x14ac:dyDescent="0.2">
      <c r="A16" s="101">
        <v>14</v>
      </c>
      <c r="B16" s="95" t="s">
        <v>9</v>
      </c>
      <c r="C16" s="103">
        <f>70266+400.67</f>
        <v>70666.67</v>
      </c>
      <c r="D16" s="101">
        <v>1</v>
      </c>
      <c r="E16" s="99">
        <v>12</v>
      </c>
      <c r="F16" s="100">
        <f t="shared" si="0"/>
        <v>848000.04</v>
      </c>
      <c r="G16" s="100">
        <v>848000.04</v>
      </c>
      <c r="H16" s="100">
        <v>848000.04</v>
      </c>
      <c r="I16" s="100">
        <v>848000.04</v>
      </c>
    </row>
    <row r="17" spans="1:9" x14ac:dyDescent="0.2">
      <c r="A17" s="101">
        <v>15</v>
      </c>
      <c r="B17" s="95" t="s">
        <v>10</v>
      </c>
      <c r="C17" s="101">
        <v>57500</v>
      </c>
      <c r="D17" s="101">
        <v>4</v>
      </c>
      <c r="E17" s="99">
        <v>12</v>
      </c>
      <c r="F17" s="100">
        <f t="shared" si="0"/>
        <v>2760000</v>
      </c>
      <c r="G17" s="100">
        <v>2760000</v>
      </c>
      <c r="H17" s="100">
        <v>2760000</v>
      </c>
      <c r="I17" s="100">
        <v>2760000</v>
      </c>
    </row>
    <row r="18" spans="1:9" x14ac:dyDescent="0.2">
      <c r="A18" s="101">
        <v>16</v>
      </c>
      <c r="B18" s="95" t="s">
        <v>11</v>
      </c>
      <c r="C18" s="101">
        <v>50000</v>
      </c>
      <c r="D18" s="101">
        <v>21</v>
      </c>
      <c r="E18" s="99">
        <v>12</v>
      </c>
      <c r="F18" s="100">
        <f t="shared" si="0"/>
        <v>12600000</v>
      </c>
      <c r="G18" s="100">
        <v>12600000</v>
      </c>
      <c r="H18" s="100">
        <v>12600000</v>
      </c>
      <c r="I18" s="100">
        <v>12600000</v>
      </c>
    </row>
    <row r="19" spans="1:9" x14ac:dyDescent="0.2">
      <c r="A19" s="101">
        <v>17</v>
      </c>
      <c r="B19" s="95" t="s">
        <v>12</v>
      </c>
      <c r="C19" s="101">
        <v>35000</v>
      </c>
      <c r="D19" s="101">
        <v>8</v>
      </c>
      <c r="E19" s="99">
        <v>12</v>
      </c>
      <c r="F19" s="100">
        <f t="shared" si="0"/>
        <v>3360000</v>
      </c>
      <c r="G19" s="100">
        <v>3360000</v>
      </c>
      <c r="H19" s="100">
        <v>3360000</v>
      </c>
      <c r="I19" s="100">
        <v>3360000</v>
      </c>
    </row>
    <row r="20" spans="1:9" x14ac:dyDescent="0.2">
      <c r="A20" s="101">
        <v>18</v>
      </c>
      <c r="B20" s="95" t="s">
        <v>13</v>
      </c>
      <c r="C20" s="101">
        <v>35000</v>
      </c>
      <c r="D20" s="101">
        <v>6</v>
      </c>
      <c r="E20" s="99">
        <v>12</v>
      </c>
      <c r="F20" s="100">
        <f t="shared" si="0"/>
        <v>2520000</v>
      </c>
      <c r="G20" s="100">
        <v>2520000</v>
      </c>
      <c r="H20" s="100">
        <v>2520000</v>
      </c>
      <c r="I20" s="100">
        <v>2520000</v>
      </c>
    </row>
    <row r="21" spans="1:9" x14ac:dyDescent="0.2">
      <c r="A21" s="101">
        <v>19</v>
      </c>
      <c r="B21" s="95" t="s">
        <v>14</v>
      </c>
      <c r="C21" s="101">
        <v>35000</v>
      </c>
      <c r="D21" s="101">
        <v>6</v>
      </c>
      <c r="E21" s="99">
        <v>12</v>
      </c>
      <c r="F21" s="100">
        <f t="shared" si="0"/>
        <v>2520000</v>
      </c>
      <c r="G21" s="100">
        <v>2520000</v>
      </c>
      <c r="H21" s="100">
        <v>2520000</v>
      </c>
      <c r="I21" s="100">
        <v>2520000</v>
      </c>
    </row>
    <row r="22" spans="1:9" x14ac:dyDescent="0.2">
      <c r="A22" s="101">
        <v>20</v>
      </c>
      <c r="B22" s="95" t="s">
        <v>15</v>
      </c>
      <c r="C22" s="101">
        <v>35000</v>
      </c>
      <c r="D22" s="101">
        <v>8</v>
      </c>
      <c r="E22" s="99">
        <v>12</v>
      </c>
      <c r="F22" s="100">
        <f t="shared" si="0"/>
        <v>3360000</v>
      </c>
      <c r="G22" s="100">
        <v>3360000</v>
      </c>
      <c r="H22" s="100">
        <v>3360000</v>
      </c>
      <c r="I22" s="100">
        <v>3360000</v>
      </c>
    </row>
    <row r="23" spans="1:9" x14ac:dyDescent="0.2">
      <c r="A23" s="101">
        <v>21</v>
      </c>
      <c r="B23" s="95" t="s">
        <v>16</v>
      </c>
      <c r="C23" s="101">
        <v>35000</v>
      </c>
      <c r="D23" s="101">
        <v>4</v>
      </c>
      <c r="E23" s="99">
        <v>12</v>
      </c>
      <c r="F23" s="100">
        <f t="shared" si="0"/>
        <v>1680000</v>
      </c>
      <c r="G23" s="100">
        <v>1680000</v>
      </c>
      <c r="H23" s="100">
        <v>1680000</v>
      </c>
      <c r="I23" s="100">
        <v>1680000</v>
      </c>
    </row>
    <row r="24" spans="1:9" x14ac:dyDescent="0.2">
      <c r="A24" s="101">
        <v>22</v>
      </c>
      <c r="B24" s="95" t="s">
        <v>17</v>
      </c>
      <c r="C24" s="101">
        <v>35000</v>
      </c>
      <c r="D24" s="101">
        <v>3</v>
      </c>
      <c r="E24" s="99">
        <v>12</v>
      </c>
      <c r="F24" s="100">
        <f t="shared" si="0"/>
        <v>1260000</v>
      </c>
      <c r="G24" s="100">
        <v>1260000</v>
      </c>
      <c r="H24" s="100">
        <v>1260000</v>
      </c>
      <c r="I24" s="100">
        <v>1260000</v>
      </c>
    </row>
    <row r="25" spans="1:9" x14ac:dyDescent="0.2">
      <c r="A25" s="101">
        <v>23</v>
      </c>
      <c r="B25" s="95" t="s">
        <v>18</v>
      </c>
      <c r="C25" s="101">
        <v>35000</v>
      </c>
      <c r="D25" s="101">
        <v>2</v>
      </c>
      <c r="E25" s="99">
        <v>12</v>
      </c>
      <c r="F25" s="100">
        <f t="shared" si="0"/>
        <v>840000</v>
      </c>
      <c r="G25" s="100">
        <v>840000</v>
      </c>
      <c r="H25" s="100">
        <v>840000</v>
      </c>
      <c r="I25" s="100">
        <v>840000</v>
      </c>
    </row>
    <row r="26" spans="1:9" x14ac:dyDescent="0.2">
      <c r="A26" s="171" t="s">
        <v>136</v>
      </c>
      <c r="B26" s="172"/>
      <c r="C26" s="172"/>
      <c r="D26" s="172"/>
      <c r="E26" s="173"/>
      <c r="F26" s="13">
        <f>SUM(F3:F25)</f>
        <v>114308000.04000001</v>
      </c>
      <c r="G26" s="13">
        <f>SUM(G3:G25)</f>
        <v>114308000.04000001</v>
      </c>
      <c r="H26" s="13">
        <f>SUM(H3:H25)</f>
        <v>114308000.04000001</v>
      </c>
      <c r="I26" s="13">
        <f>SUM(I3:I25)</f>
        <v>114308000.04000001</v>
      </c>
    </row>
    <row r="27" spans="1:9" x14ac:dyDescent="0.2">
      <c r="A27" s="170" t="s">
        <v>135</v>
      </c>
      <c r="B27" s="170"/>
      <c r="C27" s="170"/>
      <c r="D27" s="170"/>
      <c r="E27" s="170"/>
      <c r="F27" s="84">
        <v>13891200</v>
      </c>
      <c r="G27" s="84">
        <v>13891200</v>
      </c>
      <c r="H27" s="84">
        <v>13891200</v>
      </c>
      <c r="I27" s="84">
        <f>'Total Budget Year I - V'!G6-'Salary 2nd to 5th Year'!I26</f>
        <v>24691199.959999993</v>
      </c>
    </row>
    <row r="28" spans="1:9" x14ac:dyDescent="0.2">
      <c r="A28" s="174" t="s">
        <v>95</v>
      </c>
      <c r="B28" s="175"/>
      <c r="C28" s="175"/>
      <c r="D28" s="175"/>
      <c r="E28" s="176"/>
      <c r="F28" s="4">
        <f>F26+F27</f>
        <v>128199200.04000001</v>
      </c>
      <c r="G28" s="4">
        <f>G26+G27</f>
        <v>128199200.04000001</v>
      </c>
      <c r="H28" s="4">
        <f>H26+H27</f>
        <v>128199200.04000001</v>
      </c>
      <c r="I28" s="4">
        <f>I26+I27</f>
        <v>138999200</v>
      </c>
    </row>
  </sheetData>
  <mergeCells count="4">
    <mergeCell ref="A1:D1"/>
    <mergeCell ref="A27:E27"/>
    <mergeCell ref="A26:E26"/>
    <mergeCell ref="A28:E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9"/>
  <sheetViews>
    <sheetView zoomScale="91" zoomScaleNormal="91" workbookViewId="0">
      <pane xSplit="1" ySplit="3" topLeftCell="B73" activePane="bottomRight" state="frozen"/>
      <selection pane="topRight" activeCell="B1" sqref="B1"/>
      <selection pane="bottomLeft" activeCell="A4" sqref="A4"/>
      <selection pane="bottomRight" activeCell="D76" sqref="D76"/>
    </sheetView>
  </sheetViews>
  <sheetFormatPr baseColWidth="10" defaultColWidth="8.83203125" defaultRowHeight="15" x14ac:dyDescent="0.2"/>
  <cols>
    <col min="1" max="1" width="45.83203125" customWidth="1"/>
    <col min="2" max="2" width="11.6640625" style="2" customWidth="1"/>
    <col min="3" max="3" width="9.83203125" customWidth="1"/>
    <col min="4" max="4" width="13.33203125" customWidth="1"/>
    <col min="5" max="5" width="18" customWidth="1"/>
    <col min="6" max="6" width="0.83203125" customWidth="1"/>
    <col min="7" max="7" width="12.5" style="2" customWidth="1"/>
    <col min="8" max="8" width="11.6640625" customWidth="1"/>
    <col min="9" max="9" width="13.33203125" customWidth="1"/>
    <col min="10" max="10" width="0.6640625" customWidth="1"/>
    <col min="11" max="11" width="12.5" customWidth="1"/>
    <col min="13" max="13" width="14.33203125" customWidth="1"/>
    <col min="14" max="14" width="0.5" customWidth="1"/>
    <col min="15" max="15" width="12.33203125" customWidth="1"/>
    <col min="17" max="17" width="13.83203125" customWidth="1"/>
    <col min="18" max="18" width="0.5" customWidth="1"/>
    <col min="19" max="19" width="12.83203125" customWidth="1"/>
    <col min="20" max="20" width="11.1640625" bestFit="1" customWidth="1"/>
    <col min="21" max="21" width="13.33203125" customWidth="1"/>
  </cols>
  <sheetData>
    <row r="1" spans="1:21" ht="23.25" customHeight="1" thickBot="1" x14ac:dyDescent="0.25">
      <c r="A1" s="180" t="s">
        <v>32</v>
      </c>
      <c r="B1" s="181"/>
      <c r="C1" s="181"/>
      <c r="D1" s="61"/>
      <c r="E1" s="62"/>
      <c r="G1" s="177" t="s">
        <v>90</v>
      </c>
      <c r="H1" s="178"/>
      <c r="I1" s="179"/>
      <c r="K1" s="177" t="s">
        <v>91</v>
      </c>
      <c r="L1" s="178"/>
      <c r="M1" s="179"/>
      <c r="O1" s="177" t="s">
        <v>92</v>
      </c>
      <c r="P1" s="178"/>
      <c r="Q1" s="179"/>
      <c r="S1" s="177" t="s">
        <v>93</v>
      </c>
      <c r="T1" s="178"/>
      <c r="U1" s="179"/>
    </row>
    <row r="2" spans="1:21" ht="49" thickBot="1" x14ac:dyDescent="0.25">
      <c r="A2" s="41" t="s">
        <v>21</v>
      </c>
      <c r="B2" s="42" t="s">
        <v>33</v>
      </c>
      <c r="C2" s="42" t="s">
        <v>57</v>
      </c>
      <c r="D2" s="42" t="s">
        <v>1</v>
      </c>
      <c r="E2" s="43" t="s">
        <v>62</v>
      </c>
      <c r="G2" s="65" t="s">
        <v>33</v>
      </c>
      <c r="H2" s="42" t="s">
        <v>57</v>
      </c>
      <c r="I2" s="66" t="s">
        <v>1</v>
      </c>
      <c r="K2" s="65" t="s">
        <v>33</v>
      </c>
      <c r="L2" s="42" t="s">
        <v>57</v>
      </c>
      <c r="M2" s="66" t="s">
        <v>1</v>
      </c>
      <c r="O2" s="65" t="s">
        <v>33</v>
      </c>
      <c r="P2" s="42" t="s">
        <v>57</v>
      </c>
      <c r="Q2" s="66" t="s">
        <v>1</v>
      </c>
      <c r="S2" s="65" t="s">
        <v>33</v>
      </c>
      <c r="T2" s="42" t="s">
        <v>57</v>
      </c>
      <c r="U2" s="66" t="s">
        <v>1</v>
      </c>
    </row>
    <row r="3" spans="1:21" x14ac:dyDescent="0.2">
      <c r="A3" s="10"/>
      <c r="B3" s="63"/>
      <c r="C3" s="11"/>
      <c r="D3" s="11"/>
      <c r="E3" s="12"/>
      <c r="G3" s="67"/>
      <c r="H3" s="11"/>
      <c r="I3" s="12"/>
      <c r="K3" s="67"/>
      <c r="L3" s="11"/>
      <c r="M3" s="12"/>
      <c r="O3" s="67"/>
      <c r="P3" s="11"/>
      <c r="Q3" s="12"/>
      <c r="S3" s="67"/>
      <c r="T3" s="11"/>
      <c r="U3" s="12"/>
    </row>
    <row r="4" spans="1:21" x14ac:dyDescent="0.2">
      <c r="A4" s="25" t="s">
        <v>66</v>
      </c>
      <c r="B4" s="13"/>
      <c r="C4" s="14"/>
      <c r="D4" s="13"/>
      <c r="E4" s="15"/>
      <c r="G4" s="68"/>
      <c r="H4" s="14"/>
      <c r="I4" s="69"/>
      <c r="K4" s="68"/>
      <c r="L4" s="14"/>
      <c r="M4" s="69"/>
      <c r="O4" s="68"/>
      <c r="P4" s="14"/>
      <c r="Q4" s="69"/>
      <c r="S4" s="68"/>
      <c r="T4" s="14"/>
      <c r="U4" s="69"/>
    </row>
    <row r="5" spans="1:21" x14ac:dyDescent="0.2">
      <c r="A5" s="25" t="s">
        <v>139</v>
      </c>
      <c r="B5" s="13"/>
      <c r="C5" s="14"/>
      <c r="D5" s="13"/>
      <c r="E5" s="15"/>
      <c r="G5" s="68"/>
      <c r="H5" s="14"/>
      <c r="I5" s="69"/>
      <c r="K5" s="68"/>
      <c r="L5" s="14"/>
      <c r="M5" s="69"/>
      <c r="O5" s="68"/>
      <c r="P5" s="14"/>
      <c r="Q5" s="69"/>
      <c r="S5" s="68"/>
      <c r="T5" s="14"/>
      <c r="U5" s="69"/>
    </row>
    <row r="6" spans="1:21" x14ac:dyDescent="0.2">
      <c r="A6" s="75" t="s">
        <v>68</v>
      </c>
      <c r="B6" s="13"/>
      <c r="C6" s="83"/>
      <c r="D6" s="84">
        <v>82131000</v>
      </c>
      <c r="E6" s="15"/>
      <c r="G6" s="70"/>
      <c r="H6" s="3"/>
      <c r="I6" s="71">
        <v>114308000</v>
      </c>
      <c r="K6" s="70"/>
      <c r="L6" s="3"/>
      <c r="M6" s="71">
        <v>114308000</v>
      </c>
      <c r="O6" s="70"/>
      <c r="P6" s="3"/>
      <c r="Q6" s="71">
        <v>114308000</v>
      </c>
      <c r="S6" s="70"/>
      <c r="T6" s="3"/>
      <c r="U6" s="71">
        <v>114308000</v>
      </c>
    </row>
    <row r="7" spans="1:21" x14ac:dyDescent="0.2">
      <c r="A7" s="25" t="s">
        <v>138</v>
      </c>
      <c r="B7" s="13"/>
      <c r="C7" s="83"/>
      <c r="D7" s="84"/>
      <c r="E7" s="15"/>
      <c r="G7" s="70"/>
      <c r="H7" s="3"/>
      <c r="I7" s="102"/>
      <c r="K7" s="70"/>
      <c r="L7" s="3"/>
      <c r="M7" s="102"/>
      <c r="O7" s="70"/>
      <c r="P7" s="3"/>
      <c r="Q7" s="102"/>
      <c r="S7" s="70"/>
      <c r="T7" s="3"/>
      <c r="U7" s="102"/>
    </row>
    <row r="8" spans="1:21" x14ac:dyDescent="0.2">
      <c r="A8" s="75" t="s">
        <v>133</v>
      </c>
      <c r="B8" s="13" t="s">
        <v>101</v>
      </c>
      <c r="C8" s="83"/>
      <c r="D8" s="84"/>
      <c r="E8" s="15"/>
      <c r="G8" s="70"/>
      <c r="H8" s="4"/>
      <c r="I8" s="84">
        <f>21739200-8948000</f>
        <v>12791200</v>
      </c>
      <c r="J8" s="52"/>
      <c r="K8" s="68"/>
      <c r="L8" s="83"/>
      <c r="M8" s="84">
        <v>12791200</v>
      </c>
      <c r="N8" s="52"/>
      <c r="O8" s="68"/>
      <c r="P8" s="83"/>
      <c r="Q8" s="84">
        <v>12791200</v>
      </c>
      <c r="R8" s="52"/>
      <c r="S8" s="68"/>
      <c r="T8" s="84"/>
      <c r="U8" s="84">
        <f>21739200+1852000</f>
        <v>23591200</v>
      </c>
    </row>
    <row r="9" spans="1:21" x14ac:dyDescent="0.2">
      <c r="A9" s="75" t="s">
        <v>100</v>
      </c>
      <c r="B9" s="13" t="s">
        <v>101</v>
      </c>
      <c r="C9" s="83"/>
      <c r="D9" s="84">
        <v>500000</v>
      </c>
      <c r="E9" s="15"/>
      <c r="G9" s="70"/>
      <c r="H9" s="4"/>
      <c r="I9" s="84">
        <v>500000</v>
      </c>
      <c r="J9" s="52"/>
      <c r="K9" s="68"/>
      <c r="L9" s="83"/>
      <c r="M9" s="84">
        <v>500000</v>
      </c>
      <c r="N9" s="52"/>
      <c r="O9" s="68"/>
      <c r="P9" s="83"/>
      <c r="Q9" s="84">
        <v>500000</v>
      </c>
      <c r="R9" s="52"/>
      <c r="S9" s="68"/>
      <c r="T9" s="83"/>
      <c r="U9" s="84">
        <v>500000</v>
      </c>
    </row>
    <row r="10" spans="1:21" x14ac:dyDescent="0.2">
      <c r="A10" s="75" t="s">
        <v>102</v>
      </c>
      <c r="B10" s="13" t="s">
        <v>101</v>
      </c>
      <c r="C10" s="83"/>
      <c r="D10" s="84">
        <v>600000</v>
      </c>
      <c r="E10" s="15"/>
      <c r="G10" s="70"/>
      <c r="H10" s="3"/>
      <c r="I10" s="84">
        <v>600000</v>
      </c>
      <c r="J10" s="52"/>
      <c r="K10" s="68"/>
      <c r="L10" s="83"/>
      <c r="M10" s="84">
        <v>600000</v>
      </c>
      <c r="N10" s="52"/>
      <c r="O10" s="68"/>
      <c r="P10" s="83"/>
      <c r="Q10" s="84">
        <v>600000</v>
      </c>
      <c r="R10" s="52"/>
      <c r="S10" s="68"/>
      <c r="T10" s="83"/>
      <c r="U10" s="84">
        <v>600000</v>
      </c>
    </row>
    <row r="11" spans="1:21" x14ac:dyDescent="0.2">
      <c r="A11" s="36" t="s">
        <v>67</v>
      </c>
      <c r="B11" s="13"/>
      <c r="C11" s="14"/>
      <c r="D11" s="4">
        <f>SUM(D6:D10)</f>
        <v>83231000</v>
      </c>
      <c r="E11" s="15"/>
      <c r="G11" s="68"/>
      <c r="H11" s="14"/>
      <c r="I11" s="4">
        <f>SUM(I6:I10)</f>
        <v>128199200</v>
      </c>
      <c r="K11" s="68"/>
      <c r="L11" s="14"/>
      <c r="M11" s="4">
        <f>SUM(M6:M10)</f>
        <v>128199200</v>
      </c>
      <c r="N11" s="104"/>
      <c r="O11" s="70"/>
      <c r="P11" s="3"/>
      <c r="Q11" s="4">
        <f>SUM(Q6:Q10)</f>
        <v>128199200</v>
      </c>
      <c r="R11" s="104"/>
      <c r="S11" s="70"/>
      <c r="T11" s="4">
        <f>T8-T10</f>
        <v>0</v>
      </c>
      <c r="U11" s="4">
        <f>SUM(U6:U10)</f>
        <v>138999200</v>
      </c>
    </row>
    <row r="12" spans="1:21" x14ac:dyDescent="0.2">
      <c r="A12" s="16"/>
      <c r="B12" s="13"/>
      <c r="C12" s="14"/>
      <c r="D12" s="14"/>
      <c r="E12" s="15"/>
      <c r="G12" s="68"/>
      <c r="H12" s="14"/>
      <c r="I12" s="15"/>
      <c r="K12" s="68"/>
      <c r="L12" s="14"/>
      <c r="M12" s="15"/>
      <c r="O12" s="68"/>
      <c r="P12" s="14"/>
      <c r="Q12" s="15"/>
      <c r="S12" s="68"/>
      <c r="T12" s="14"/>
      <c r="U12" s="15"/>
    </row>
    <row r="13" spans="1:21" x14ac:dyDescent="0.2">
      <c r="A13" s="21" t="s">
        <v>34</v>
      </c>
      <c r="B13" s="13"/>
      <c r="C13" s="14"/>
      <c r="D13" s="14"/>
      <c r="E13" s="15"/>
      <c r="G13" s="68"/>
      <c r="H13" s="14"/>
      <c r="I13" s="15"/>
      <c r="K13" s="68"/>
      <c r="L13" s="14"/>
      <c r="M13" s="15"/>
      <c r="O13" s="68"/>
      <c r="P13" s="14"/>
      <c r="Q13" s="15"/>
      <c r="S13" s="68"/>
      <c r="T13" s="14"/>
      <c r="U13" s="15"/>
    </row>
    <row r="14" spans="1:21" x14ac:dyDescent="0.2">
      <c r="A14" s="22" t="s">
        <v>35</v>
      </c>
      <c r="B14" s="13">
        <v>5000</v>
      </c>
      <c r="C14" s="14">
        <v>11</v>
      </c>
      <c r="D14" s="17">
        <f>B14*C14</f>
        <v>55000</v>
      </c>
      <c r="E14" s="15"/>
      <c r="G14" s="68">
        <v>5000</v>
      </c>
      <c r="H14" s="14">
        <v>12</v>
      </c>
      <c r="I14" s="72">
        <f>G14*H14</f>
        <v>60000</v>
      </c>
      <c r="K14" s="68">
        <v>5000</v>
      </c>
      <c r="L14" s="14">
        <v>12</v>
      </c>
      <c r="M14" s="72">
        <f>K14*L14</f>
        <v>60000</v>
      </c>
      <c r="O14" s="68">
        <v>5000</v>
      </c>
      <c r="P14" s="14">
        <v>12</v>
      </c>
      <c r="Q14" s="72">
        <f>O14*P14</f>
        <v>60000</v>
      </c>
      <c r="S14" s="68">
        <v>5000</v>
      </c>
      <c r="T14" s="14">
        <v>12</v>
      </c>
      <c r="U14" s="72">
        <f>S14*T14</f>
        <v>60000</v>
      </c>
    </row>
    <row r="15" spans="1:21" x14ac:dyDescent="0.2">
      <c r="A15" s="22" t="s">
        <v>36</v>
      </c>
      <c r="B15" s="13">
        <v>30000</v>
      </c>
      <c r="C15" s="14">
        <v>11</v>
      </c>
      <c r="D15" s="17">
        <f>B15*C15</f>
        <v>330000</v>
      </c>
      <c r="E15" s="15"/>
      <c r="G15" s="13">
        <v>30000</v>
      </c>
      <c r="H15" s="14">
        <v>12</v>
      </c>
      <c r="I15" s="72">
        <f>G15*H15</f>
        <v>360000</v>
      </c>
      <c r="K15" s="13">
        <v>30000</v>
      </c>
      <c r="L15" s="14">
        <v>12</v>
      </c>
      <c r="M15" s="72">
        <f>K15*L15</f>
        <v>360000</v>
      </c>
      <c r="O15" s="13">
        <v>30000</v>
      </c>
      <c r="P15" s="14">
        <v>12</v>
      </c>
      <c r="Q15" s="72">
        <f>O15*P15</f>
        <v>360000</v>
      </c>
      <c r="S15" s="13">
        <v>30000</v>
      </c>
      <c r="T15" s="14">
        <v>12</v>
      </c>
      <c r="U15" s="72">
        <f>S15*T15</f>
        <v>360000</v>
      </c>
    </row>
    <row r="16" spans="1:21" x14ac:dyDescent="0.2">
      <c r="A16" s="37" t="s">
        <v>42</v>
      </c>
      <c r="B16" s="13"/>
      <c r="C16" s="14"/>
      <c r="D16" s="4">
        <f>SUM(D14:D15)</f>
        <v>385000</v>
      </c>
      <c r="E16" s="15"/>
      <c r="G16" s="68"/>
      <c r="H16" s="14"/>
      <c r="I16" s="71">
        <f>SUM(I14:I15)</f>
        <v>420000</v>
      </c>
      <c r="K16" s="68"/>
      <c r="L16" s="14"/>
      <c r="M16" s="71">
        <f>SUM(M14:M15)</f>
        <v>420000</v>
      </c>
      <c r="O16" s="68"/>
      <c r="P16" s="14"/>
      <c r="Q16" s="71">
        <f>SUM(Q14:Q15)</f>
        <v>420000</v>
      </c>
      <c r="S16" s="68"/>
      <c r="T16" s="14"/>
      <c r="U16" s="71">
        <f>SUM(U14:U15)</f>
        <v>420000</v>
      </c>
    </row>
    <row r="17" spans="1:21" x14ac:dyDescent="0.2">
      <c r="A17" s="16"/>
      <c r="B17" s="13"/>
      <c r="C17" s="14"/>
      <c r="D17" s="14"/>
      <c r="E17" s="15"/>
      <c r="G17" s="68"/>
      <c r="H17" s="14"/>
      <c r="I17" s="15"/>
      <c r="K17" s="68"/>
      <c r="L17" s="14"/>
      <c r="M17" s="15"/>
      <c r="O17" s="68"/>
      <c r="P17" s="14"/>
      <c r="Q17" s="15"/>
      <c r="S17" s="68"/>
      <c r="T17" s="14"/>
      <c r="U17" s="15"/>
    </row>
    <row r="18" spans="1:21" x14ac:dyDescent="0.2">
      <c r="A18" s="21" t="s">
        <v>39</v>
      </c>
      <c r="B18" s="13"/>
      <c r="C18" s="14"/>
      <c r="D18" s="14"/>
      <c r="E18" s="15"/>
      <c r="G18" s="68"/>
      <c r="H18" s="14"/>
      <c r="I18" s="15"/>
      <c r="K18" s="68"/>
      <c r="L18" s="14"/>
      <c r="M18" s="15"/>
      <c r="O18" s="68"/>
      <c r="P18" s="14"/>
      <c r="Q18" s="15"/>
      <c r="S18" s="68"/>
      <c r="T18" s="14"/>
      <c r="U18" s="15"/>
    </row>
    <row r="19" spans="1:21" ht="30" customHeight="1" x14ac:dyDescent="0.2">
      <c r="A19" s="22" t="s">
        <v>40</v>
      </c>
      <c r="B19" s="13">
        <v>50000</v>
      </c>
      <c r="C19" s="14">
        <v>12</v>
      </c>
      <c r="D19" s="17">
        <f>B19*C19</f>
        <v>600000</v>
      </c>
      <c r="E19" s="18"/>
      <c r="G19" s="68">
        <v>50000</v>
      </c>
      <c r="H19" s="14">
        <v>12</v>
      </c>
      <c r="I19" s="72">
        <f>G19*H19</f>
        <v>600000</v>
      </c>
      <c r="K19" s="68">
        <v>50000</v>
      </c>
      <c r="L19" s="14">
        <v>12</v>
      </c>
      <c r="M19" s="72">
        <f>K19*L19</f>
        <v>600000</v>
      </c>
      <c r="O19" s="68">
        <v>50000</v>
      </c>
      <c r="P19" s="14">
        <v>12</v>
      </c>
      <c r="Q19" s="72">
        <f>O19*P19</f>
        <v>600000</v>
      </c>
      <c r="S19" s="68">
        <v>50000</v>
      </c>
      <c r="T19" s="14">
        <v>12</v>
      </c>
      <c r="U19" s="72">
        <f>S19*T19</f>
        <v>600000</v>
      </c>
    </row>
    <row r="20" spans="1:21" x14ac:dyDescent="0.2">
      <c r="A20" s="37" t="s">
        <v>43</v>
      </c>
      <c r="B20" s="13"/>
      <c r="C20" s="14"/>
      <c r="D20" s="4">
        <f>D19</f>
        <v>600000</v>
      </c>
      <c r="E20" s="15"/>
      <c r="G20" s="68"/>
      <c r="H20" s="14"/>
      <c r="I20" s="71">
        <f>I19</f>
        <v>600000</v>
      </c>
      <c r="K20" s="68"/>
      <c r="L20" s="14"/>
      <c r="M20" s="71">
        <f>M19</f>
        <v>600000</v>
      </c>
      <c r="O20" s="68"/>
      <c r="P20" s="14"/>
      <c r="Q20" s="71">
        <f>Q19</f>
        <v>600000</v>
      </c>
      <c r="S20" s="68"/>
      <c r="T20" s="14"/>
      <c r="U20" s="71">
        <f>U19</f>
        <v>600000</v>
      </c>
    </row>
    <row r="21" spans="1:21" x14ac:dyDescent="0.2">
      <c r="A21" s="21"/>
      <c r="B21" s="13"/>
      <c r="C21" s="14"/>
      <c r="D21" s="14"/>
      <c r="E21" s="15"/>
      <c r="G21" s="68"/>
      <c r="H21" s="14"/>
      <c r="I21" s="15"/>
      <c r="K21" s="68"/>
      <c r="L21" s="14"/>
      <c r="M21" s="15"/>
      <c r="O21" s="68"/>
      <c r="P21" s="14"/>
      <c r="Q21" s="15"/>
      <c r="S21" s="68"/>
      <c r="T21" s="14"/>
      <c r="U21" s="15"/>
    </row>
    <row r="22" spans="1:21" x14ac:dyDescent="0.2">
      <c r="A22" s="21" t="s">
        <v>37</v>
      </c>
      <c r="B22" s="13"/>
      <c r="C22" s="14"/>
      <c r="D22" s="14"/>
      <c r="E22" s="15"/>
      <c r="G22" s="68"/>
      <c r="H22" s="14"/>
      <c r="I22" s="15"/>
      <c r="K22" s="68"/>
      <c r="L22" s="14"/>
      <c r="M22" s="15"/>
      <c r="O22" s="68"/>
      <c r="P22" s="14"/>
      <c r="Q22" s="15"/>
      <c r="S22" s="68"/>
      <c r="T22" s="14"/>
      <c r="U22" s="15"/>
    </row>
    <row r="23" spans="1:21" x14ac:dyDescent="0.2">
      <c r="A23" s="22" t="s">
        <v>38</v>
      </c>
      <c r="B23" s="5">
        <v>40000</v>
      </c>
      <c r="C23" s="14">
        <v>11</v>
      </c>
      <c r="D23" s="17">
        <f t="shared" ref="D23:D24" si="0">B23*C23</f>
        <v>440000</v>
      </c>
      <c r="E23" s="15"/>
      <c r="G23" s="73">
        <v>40000</v>
      </c>
      <c r="H23" s="14">
        <v>12</v>
      </c>
      <c r="I23" s="72">
        <f t="shared" ref="I23:I24" si="1">G23*H23</f>
        <v>480000</v>
      </c>
      <c r="K23" s="73">
        <v>40000</v>
      </c>
      <c r="L23" s="14">
        <v>12</v>
      </c>
      <c r="M23" s="72">
        <f t="shared" ref="M23:M24" si="2">K23*L23</f>
        <v>480000</v>
      </c>
      <c r="O23" s="73">
        <v>40000</v>
      </c>
      <c r="P23" s="14">
        <v>12</v>
      </c>
      <c r="Q23" s="72">
        <f t="shared" ref="Q23:Q24" si="3">O23*P23</f>
        <v>480000</v>
      </c>
      <c r="S23" s="73">
        <v>40000</v>
      </c>
      <c r="T23" s="14">
        <v>12</v>
      </c>
      <c r="U23" s="72">
        <f t="shared" ref="U23:U24" si="4">S23*T23</f>
        <v>480000</v>
      </c>
    </row>
    <row r="24" spans="1:21" x14ac:dyDescent="0.2">
      <c r="A24" s="22" t="s">
        <v>22</v>
      </c>
      <c r="B24" s="13">
        <v>5000</v>
      </c>
      <c r="C24" s="14">
        <v>12</v>
      </c>
      <c r="D24" s="17">
        <f t="shared" si="0"/>
        <v>60000</v>
      </c>
      <c r="E24" s="15"/>
      <c r="G24" s="68">
        <v>5000</v>
      </c>
      <c r="H24" s="14">
        <v>12</v>
      </c>
      <c r="I24" s="72">
        <f t="shared" si="1"/>
        <v>60000</v>
      </c>
      <c r="K24" s="68">
        <v>5000</v>
      </c>
      <c r="L24" s="14">
        <v>12</v>
      </c>
      <c r="M24" s="72">
        <f t="shared" si="2"/>
        <v>60000</v>
      </c>
      <c r="O24" s="68">
        <v>5000</v>
      </c>
      <c r="P24" s="14">
        <v>12</v>
      </c>
      <c r="Q24" s="72">
        <f t="shared" si="3"/>
        <v>60000</v>
      </c>
      <c r="S24" s="68">
        <v>5000</v>
      </c>
      <c r="T24" s="14">
        <v>12</v>
      </c>
      <c r="U24" s="72">
        <f t="shared" si="4"/>
        <v>60000</v>
      </c>
    </row>
    <row r="25" spans="1:21" x14ac:dyDescent="0.2">
      <c r="A25" s="37" t="s">
        <v>44</v>
      </c>
      <c r="B25" s="13"/>
      <c r="C25" s="14"/>
      <c r="D25" s="4">
        <f>SUM(D23:D24)</f>
        <v>500000</v>
      </c>
      <c r="E25" s="15"/>
      <c r="G25" s="68"/>
      <c r="H25" s="14"/>
      <c r="I25" s="71">
        <f>SUM(I23:I24)</f>
        <v>540000</v>
      </c>
      <c r="K25" s="68"/>
      <c r="L25" s="14"/>
      <c r="M25" s="71">
        <f>SUM(M23:M24)</f>
        <v>540000</v>
      </c>
      <c r="O25" s="68"/>
      <c r="P25" s="14"/>
      <c r="Q25" s="71">
        <f>SUM(Q23:Q24)</f>
        <v>540000</v>
      </c>
      <c r="S25" s="68"/>
      <c r="T25" s="14"/>
      <c r="U25" s="71">
        <f>SUM(U23:U24)</f>
        <v>540000</v>
      </c>
    </row>
    <row r="26" spans="1:21" x14ac:dyDescent="0.2">
      <c r="A26" s="16"/>
      <c r="B26" s="13"/>
      <c r="C26" s="14"/>
      <c r="D26" s="14"/>
      <c r="E26" s="72"/>
      <c r="G26" s="68"/>
      <c r="H26" s="14"/>
      <c r="I26" s="15"/>
      <c r="K26" s="68"/>
      <c r="L26" s="14"/>
      <c r="M26" s="15"/>
      <c r="O26" s="68"/>
      <c r="P26" s="14"/>
      <c r="Q26" s="15"/>
      <c r="S26" s="68"/>
      <c r="T26" s="14"/>
      <c r="U26" s="15"/>
    </row>
    <row r="27" spans="1:21" x14ac:dyDescent="0.2">
      <c r="A27" s="26" t="s">
        <v>23</v>
      </c>
      <c r="B27" s="13"/>
      <c r="C27" s="14"/>
      <c r="D27" s="14"/>
      <c r="E27" s="72"/>
      <c r="G27" s="68"/>
      <c r="H27" s="14"/>
      <c r="I27" s="15"/>
      <c r="K27" s="68"/>
      <c r="L27" s="14"/>
      <c r="M27" s="15"/>
      <c r="O27" s="68"/>
      <c r="P27" s="14"/>
      <c r="Q27" s="15"/>
      <c r="S27" s="68"/>
      <c r="T27" s="14"/>
      <c r="U27" s="15"/>
    </row>
    <row r="28" spans="1:21" x14ac:dyDescent="0.2">
      <c r="A28" s="76" t="s">
        <v>69</v>
      </c>
      <c r="B28" s="13">
        <v>10000</v>
      </c>
      <c r="C28" s="14">
        <v>12</v>
      </c>
      <c r="D28" s="17">
        <f t="shared" ref="D28:D31" si="5">B28*C28</f>
        <v>120000</v>
      </c>
      <c r="E28" s="15"/>
      <c r="G28" s="13">
        <v>10000</v>
      </c>
      <c r="H28" s="14">
        <v>12</v>
      </c>
      <c r="I28" s="72">
        <f t="shared" ref="I28:I31" si="6">G28*H28</f>
        <v>120000</v>
      </c>
      <c r="K28" s="13">
        <v>10000</v>
      </c>
      <c r="L28" s="14">
        <v>12</v>
      </c>
      <c r="M28" s="72">
        <f t="shared" ref="M28:M31" si="7">K28*L28</f>
        <v>120000</v>
      </c>
      <c r="O28" s="13">
        <v>10000</v>
      </c>
      <c r="P28" s="14">
        <v>12</v>
      </c>
      <c r="Q28" s="72">
        <f t="shared" ref="Q28:Q31" si="8">O28*P28</f>
        <v>120000</v>
      </c>
      <c r="S28" s="13">
        <v>10000</v>
      </c>
      <c r="T28" s="14">
        <v>12</v>
      </c>
      <c r="U28" s="72">
        <f t="shared" ref="U28:U31" si="9">S28*T28</f>
        <v>120000</v>
      </c>
    </row>
    <row r="29" spans="1:21" x14ac:dyDescent="0.2">
      <c r="A29" s="76" t="s">
        <v>70</v>
      </c>
      <c r="B29" s="13">
        <v>160000</v>
      </c>
      <c r="C29" s="14">
        <v>8</v>
      </c>
      <c r="D29" s="17">
        <f t="shared" si="5"/>
        <v>1280000</v>
      </c>
      <c r="E29" s="15" t="s">
        <v>97</v>
      </c>
      <c r="G29" s="13">
        <v>160000</v>
      </c>
      <c r="H29" s="14">
        <v>12</v>
      </c>
      <c r="I29" s="72">
        <f t="shared" si="6"/>
        <v>1920000</v>
      </c>
      <c r="K29" s="13">
        <v>160000</v>
      </c>
      <c r="L29" s="14">
        <v>12</v>
      </c>
      <c r="M29" s="72">
        <f t="shared" si="7"/>
        <v>1920000</v>
      </c>
      <c r="O29" s="13">
        <v>160000</v>
      </c>
      <c r="P29" s="14">
        <v>12</v>
      </c>
      <c r="Q29" s="72">
        <f t="shared" si="8"/>
        <v>1920000</v>
      </c>
      <c r="S29" s="13">
        <v>160000</v>
      </c>
      <c r="T29" s="14">
        <v>12</v>
      </c>
      <c r="U29" s="72">
        <f t="shared" si="9"/>
        <v>1920000</v>
      </c>
    </row>
    <row r="30" spans="1:21" x14ac:dyDescent="0.2">
      <c r="A30" s="76" t="s">
        <v>98</v>
      </c>
      <c r="B30" s="13">
        <v>140000</v>
      </c>
      <c r="C30" s="14">
        <v>8</v>
      </c>
      <c r="D30" s="17">
        <f t="shared" si="5"/>
        <v>1120000</v>
      </c>
      <c r="E30" s="15" t="s">
        <v>99</v>
      </c>
      <c r="G30" s="13">
        <v>140000</v>
      </c>
      <c r="H30" s="14">
        <v>12</v>
      </c>
      <c r="I30" s="72">
        <f t="shared" si="6"/>
        <v>1680000</v>
      </c>
      <c r="K30" s="13">
        <v>140000</v>
      </c>
      <c r="L30" s="14">
        <v>12</v>
      </c>
      <c r="M30" s="72">
        <f t="shared" ref="M30" si="10">K30*L30</f>
        <v>1680000</v>
      </c>
      <c r="O30" s="13">
        <v>140000</v>
      </c>
      <c r="P30" s="14">
        <v>12</v>
      </c>
      <c r="Q30" s="72">
        <f t="shared" ref="Q30" si="11">O30*P30</f>
        <v>1680000</v>
      </c>
      <c r="S30" s="13">
        <v>140000</v>
      </c>
      <c r="T30" s="14">
        <v>12</v>
      </c>
      <c r="U30" s="72">
        <f t="shared" ref="U30" si="12">S30*T30</f>
        <v>1680000</v>
      </c>
    </row>
    <row r="31" spans="1:21" x14ac:dyDescent="0.2">
      <c r="A31" s="76" t="s">
        <v>71</v>
      </c>
      <c r="B31" s="13">
        <v>5000</v>
      </c>
      <c r="C31" s="14">
        <v>12</v>
      </c>
      <c r="D31" s="17">
        <f t="shared" si="5"/>
        <v>60000</v>
      </c>
      <c r="E31" s="15"/>
      <c r="G31" s="13">
        <v>5000</v>
      </c>
      <c r="H31" s="14">
        <v>12</v>
      </c>
      <c r="I31" s="72">
        <f t="shared" si="6"/>
        <v>60000</v>
      </c>
      <c r="K31" s="13">
        <v>5000</v>
      </c>
      <c r="L31" s="14">
        <v>12</v>
      </c>
      <c r="M31" s="72">
        <f t="shared" si="7"/>
        <v>60000</v>
      </c>
      <c r="O31" s="13">
        <v>5000</v>
      </c>
      <c r="P31" s="14">
        <v>12</v>
      </c>
      <c r="Q31" s="72">
        <f t="shared" si="8"/>
        <v>60000</v>
      </c>
      <c r="S31" s="13">
        <v>5000</v>
      </c>
      <c r="T31" s="14">
        <v>12</v>
      </c>
      <c r="U31" s="72">
        <f t="shared" si="9"/>
        <v>60000</v>
      </c>
    </row>
    <row r="32" spans="1:21" x14ac:dyDescent="0.2">
      <c r="A32" s="38" t="s">
        <v>24</v>
      </c>
      <c r="B32" s="13"/>
      <c r="C32" s="14"/>
      <c r="D32" s="4">
        <f>SUM(D28:D31)</f>
        <v>2580000</v>
      </c>
      <c r="E32" s="72"/>
      <c r="G32" s="68"/>
      <c r="H32" s="14"/>
      <c r="I32" s="71">
        <f>SUM(I28:I31)</f>
        <v>3780000</v>
      </c>
      <c r="K32" s="68"/>
      <c r="L32" s="14"/>
      <c r="M32" s="71">
        <f>SUM(M28:M31)</f>
        <v>3780000</v>
      </c>
      <c r="O32" s="68"/>
      <c r="P32" s="14"/>
      <c r="Q32" s="71">
        <f>SUM(Q28:Q31)</f>
        <v>3780000</v>
      </c>
      <c r="S32" s="68"/>
      <c r="T32" s="14"/>
      <c r="U32" s="71">
        <f>SUM(U28:U31)</f>
        <v>3780000</v>
      </c>
    </row>
    <row r="33" spans="1:21" x14ac:dyDescent="0.2">
      <c r="A33" s="16"/>
      <c r="B33" s="13"/>
      <c r="C33" s="14"/>
      <c r="D33" s="17"/>
      <c r="E33" s="72"/>
      <c r="G33" s="68"/>
      <c r="H33" s="14"/>
      <c r="I33" s="15"/>
      <c r="K33" s="68"/>
      <c r="L33" s="14"/>
      <c r="M33" s="15"/>
      <c r="O33" s="68"/>
      <c r="P33" s="14"/>
      <c r="Q33" s="15"/>
      <c r="S33" s="68"/>
      <c r="T33" s="14"/>
      <c r="U33" s="15"/>
    </row>
    <row r="34" spans="1:21" x14ac:dyDescent="0.2">
      <c r="A34" s="7" t="s">
        <v>41</v>
      </c>
      <c r="B34" s="13"/>
      <c r="C34" s="14"/>
      <c r="D34" s="14"/>
      <c r="E34" s="15"/>
      <c r="G34" s="68"/>
      <c r="H34" s="14"/>
      <c r="I34" s="15"/>
      <c r="K34" s="68"/>
      <c r="L34" s="14"/>
      <c r="M34" s="15"/>
      <c r="O34" s="68"/>
      <c r="P34" s="14"/>
      <c r="Q34" s="15"/>
      <c r="S34" s="68"/>
      <c r="T34" s="14"/>
      <c r="U34" s="15"/>
    </row>
    <row r="35" spans="1:21" x14ac:dyDescent="0.2">
      <c r="A35" s="16" t="s">
        <v>72</v>
      </c>
      <c r="B35" s="13">
        <v>130000</v>
      </c>
      <c r="C35" s="14">
        <v>12</v>
      </c>
      <c r="D35" s="17">
        <f t="shared" ref="D35:D36" si="13">B35*C35</f>
        <v>1560000</v>
      </c>
      <c r="E35" s="15" t="s">
        <v>113</v>
      </c>
      <c r="G35" s="13">
        <v>130000</v>
      </c>
      <c r="H35" s="14">
        <v>12</v>
      </c>
      <c r="I35" s="72">
        <f t="shared" ref="I35:I36" si="14">G35*H35</f>
        <v>1560000</v>
      </c>
      <c r="K35" s="13">
        <v>130000</v>
      </c>
      <c r="L35" s="14">
        <v>12</v>
      </c>
      <c r="M35" s="72">
        <f t="shared" ref="M35:M36" si="15">K35*L35</f>
        <v>1560000</v>
      </c>
      <c r="O35" s="13">
        <v>130000</v>
      </c>
      <c r="P35" s="14">
        <v>12</v>
      </c>
      <c r="Q35" s="72">
        <f t="shared" ref="Q35:Q36" si="16">O35*P35</f>
        <v>1560000</v>
      </c>
      <c r="S35" s="13">
        <v>130000</v>
      </c>
      <c r="T35" s="14">
        <v>12</v>
      </c>
      <c r="U35" s="72">
        <f t="shared" ref="U35:U36" si="17">S35*T35</f>
        <v>1560000</v>
      </c>
    </row>
    <row r="36" spans="1:21" x14ac:dyDescent="0.2">
      <c r="A36" s="16" t="s">
        <v>73</v>
      </c>
      <c r="B36" s="13">
        <v>150000</v>
      </c>
      <c r="C36" s="14">
        <v>12</v>
      </c>
      <c r="D36" s="17">
        <f t="shared" si="13"/>
        <v>1800000</v>
      </c>
      <c r="E36" s="15" t="s">
        <v>63</v>
      </c>
      <c r="G36" s="13">
        <v>150000</v>
      </c>
      <c r="H36" s="14">
        <v>12</v>
      </c>
      <c r="I36" s="72">
        <f t="shared" si="14"/>
        <v>1800000</v>
      </c>
      <c r="K36" s="13">
        <v>150000</v>
      </c>
      <c r="L36" s="14">
        <v>12</v>
      </c>
      <c r="M36" s="72">
        <f t="shared" si="15"/>
        <v>1800000</v>
      </c>
      <c r="O36" s="13">
        <v>150000</v>
      </c>
      <c r="P36" s="14">
        <v>12</v>
      </c>
      <c r="Q36" s="72">
        <f t="shared" si="16"/>
        <v>1800000</v>
      </c>
      <c r="S36" s="13">
        <v>150000</v>
      </c>
      <c r="T36" s="14">
        <v>12</v>
      </c>
      <c r="U36" s="72">
        <f t="shared" si="17"/>
        <v>1800000</v>
      </c>
    </row>
    <row r="37" spans="1:21" x14ac:dyDescent="0.2">
      <c r="A37" s="36" t="s">
        <v>45</v>
      </c>
      <c r="B37" s="13"/>
      <c r="C37" s="14"/>
      <c r="D37" s="4">
        <f>SUM(D35:D36)</f>
        <v>3360000</v>
      </c>
      <c r="E37" s="15"/>
      <c r="G37" s="68"/>
      <c r="H37" s="14"/>
      <c r="I37" s="71">
        <f>SUM(I35:I36)</f>
        <v>3360000</v>
      </c>
      <c r="K37" s="68"/>
      <c r="L37" s="14"/>
      <c r="M37" s="71">
        <f>SUM(M35:M36)</f>
        <v>3360000</v>
      </c>
      <c r="O37" s="68"/>
      <c r="P37" s="14"/>
      <c r="Q37" s="71">
        <f>SUM(Q35:Q36)</f>
        <v>3360000</v>
      </c>
      <c r="S37" s="68"/>
      <c r="T37" s="14"/>
      <c r="U37" s="71">
        <f>SUM(U35:U36)</f>
        <v>3360000</v>
      </c>
    </row>
    <row r="38" spans="1:21" x14ac:dyDescent="0.2">
      <c r="A38" s="16"/>
      <c r="B38" s="13"/>
      <c r="C38" s="14"/>
      <c r="D38" s="14"/>
      <c r="E38" s="15"/>
      <c r="G38" s="68"/>
      <c r="H38" s="14"/>
      <c r="I38" s="15"/>
      <c r="K38" s="68"/>
      <c r="L38" s="14"/>
      <c r="M38" s="15"/>
      <c r="O38" s="68"/>
      <c r="P38" s="14"/>
      <c r="Q38" s="15"/>
      <c r="S38" s="68"/>
      <c r="T38" s="14"/>
      <c r="U38" s="15"/>
    </row>
    <row r="39" spans="1:21" x14ac:dyDescent="0.2">
      <c r="A39" s="7" t="s">
        <v>47</v>
      </c>
      <c r="B39" s="13"/>
      <c r="C39" s="14"/>
      <c r="D39" s="14"/>
      <c r="E39" s="15"/>
      <c r="G39" s="68"/>
      <c r="H39" s="14"/>
      <c r="I39" s="15"/>
      <c r="K39" s="68"/>
      <c r="L39" s="14"/>
      <c r="M39" s="15"/>
      <c r="O39" s="68"/>
      <c r="P39" s="14"/>
      <c r="Q39" s="15"/>
      <c r="S39" s="68"/>
      <c r="T39" s="14"/>
      <c r="U39" s="15"/>
    </row>
    <row r="40" spans="1:21" ht="44.25" customHeight="1" x14ac:dyDescent="0.2">
      <c r="A40" s="16" t="s">
        <v>74</v>
      </c>
      <c r="B40" s="13">
        <v>30000</v>
      </c>
      <c r="C40" s="14">
        <v>12</v>
      </c>
      <c r="D40" s="17">
        <f t="shared" ref="D40:D41" si="18">B40*C40</f>
        <v>360000</v>
      </c>
      <c r="E40" s="18" t="s">
        <v>64</v>
      </c>
      <c r="G40" s="13">
        <v>30000</v>
      </c>
      <c r="H40" s="14">
        <v>12</v>
      </c>
      <c r="I40" s="72">
        <f t="shared" ref="I40:I41" si="19">G40*H40</f>
        <v>360000</v>
      </c>
      <c r="K40" s="13">
        <v>30000</v>
      </c>
      <c r="L40" s="14">
        <v>12</v>
      </c>
      <c r="M40" s="72">
        <f t="shared" ref="M40:M41" si="20">K40*L40</f>
        <v>360000</v>
      </c>
      <c r="O40" s="13">
        <v>30000</v>
      </c>
      <c r="P40" s="14">
        <v>12</v>
      </c>
      <c r="Q40" s="72">
        <f t="shared" ref="Q40:Q41" si="21">O40*P40</f>
        <v>360000</v>
      </c>
      <c r="S40" s="13">
        <v>30000</v>
      </c>
      <c r="T40" s="14">
        <v>12</v>
      </c>
      <c r="U40" s="72">
        <f t="shared" ref="U40:U41" si="22">S40*T40</f>
        <v>360000</v>
      </c>
    </row>
    <row r="41" spans="1:21" x14ac:dyDescent="0.2">
      <c r="A41" s="16" t="s">
        <v>75</v>
      </c>
      <c r="B41" s="13">
        <v>15000</v>
      </c>
      <c r="C41" s="14">
        <v>12</v>
      </c>
      <c r="D41" s="17">
        <f t="shared" si="18"/>
        <v>180000</v>
      </c>
      <c r="E41" s="15"/>
      <c r="G41" s="13">
        <v>15000</v>
      </c>
      <c r="H41" s="14">
        <v>12</v>
      </c>
      <c r="I41" s="72">
        <f t="shared" si="19"/>
        <v>180000</v>
      </c>
      <c r="K41" s="13">
        <v>15000</v>
      </c>
      <c r="L41" s="14">
        <v>12</v>
      </c>
      <c r="M41" s="72">
        <f t="shared" si="20"/>
        <v>180000</v>
      </c>
      <c r="O41" s="13">
        <v>15000</v>
      </c>
      <c r="P41" s="14">
        <v>12</v>
      </c>
      <c r="Q41" s="72">
        <f t="shared" si="21"/>
        <v>180000</v>
      </c>
      <c r="S41" s="13">
        <v>15000</v>
      </c>
      <c r="T41" s="14">
        <v>12</v>
      </c>
      <c r="U41" s="72">
        <f t="shared" si="22"/>
        <v>180000</v>
      </c>
    </row>
    <row r="42" spans="1:21" x14ac:dyDescent="0.2">
      <c r="A42" s="36" t="s">
        <v>46</v>
      </c>
      <c r="B42" s="13"/>
      <c r="C42" s="14"/>
      <c r="D42" s="4">
        <f>SUM(D40:D41)</f>
        <v>540000</v>
      </c>
      <c r="E42" s="15"/>
      <c r="G42" s="68"/>
      <c r="H42" s="14"/>
      <c r="I42" s="71">
        <f>SUM(I40:I41)</f>
        <v>540000</v>
      </c>
      <c r="K42" s="68"/>
      <c r="L42" s="14"/>
      <c r="M42" s="71">
        <f>SUM(M40:M41)</f>
        <v>540000</v>
      </c>
      <c r="O42" s="68"/>
      <c r="P42" s="14"/>
      <c r="Q42" s="71">
        <f>SUM(Q40:Q41)</f>
        <v>540000</v>
      </c>
      <c r="S42" s="68"/>
      <c r="T42" s="14"/>
      <c r="U42" s="71">
        <f>SUM(U40:U41)</f>
        <v>540000</v>
      </c>
    </row>
    <row r="43" spans="1:21" x14ac:dyDescent="0.2">
      <c r="A43" s="16"/>
      <c r="B43" s="13"/>
      <c r="C43" s="14"/>
      <c r="D43" s="14"/>
      <c r="E43" s="15"/>
      <c r="G43" s="68"/>
      <c r="H43" s="14"/>
      <c r="I43" s="15"/>
      <c r="K43" s="68"/>
      <c r="L43" s="14"/>
      <c r="M43" s="15"/>
      <c r="O43" s="68"/>
      <c r="P43" s="14"/>
      <c r="Q43" s="15"/>
      <c r="S43" s="68"/>
      <c r="T43" s="14"/>
      <c r="U43" s="15"/>
    </row>
    <row r="44" spans="1:21" x14ac:dyDescent="0.2">
      <c r="A44" s="21" t="s">
        <v>48</v>
      </c>
      <c r="B44" s="13"/>
      <c r="C44" s="14"/>
      <c r="D44" s="14"/>
      <c r="E44" s="15"/>
      <c r="G44" s="68"/>
      <c r="H44" s="14"/>
      <c r="I44" s="15"/>
      <c r="K44" s="68"/>
      <c r="L44" s="14"/>
      <c r="M44" s="15"/>
      <c r="O44" s="68"/>
      <c r="P44" s="14"/>
      <c r="Q44" s="15"/>
      <c r="S44" s="68"/>
      <c r="T44" s="14"/>
      <c r="U44" s="15"/>
    </row>
    <row r="45" spans="1:21" x14ac:dyDescent="0.2">
      <c r="A45" s="27" t="s">
        <v>76</v>
      </c>
      <c r="B45" s="13">
        <v>600000</v>
      </c>
      <c r="C45" s="14">
        <v>1</v>
      </c>
      <c r="D45" s="17">
        <f t="shared" ref="D45:D47" si="23">B45*C45</f>
        <v>600000</v>
      </c>
      <c r="E45" s="15"/>
      <c r="G45" s="13">
        <v>300000</v>
      </c>
      <c r="H45" s="14">
        <v>1</v>
      </c>
      <c r="I45" s="72">
        <f t="shared" ref="I45:I47" si="24">G45*H45</f>
        <v>300000</v>
      </c>
      <c r="K45" s="13">
        <v>300000</v>
      </c>
      <c r="L45" s="14">
        <v>1</v>
      </c>
      <c r="M45" s="72">
        <f t="shared" ref="M45:M47" si="25">K45*L45</f>
        <v>300000</v>
      </c>
      <c r="O45" s="13">
        <v>300000</v>
      </c>
      <c r="P45" s="14">
        <v>1</v>
      </c>
      <c r="Q45" s="72">
        <f t="shared" ref="Q45:Q47" si="26">O45*P45</f>
        <v>300000</v>
      </c>
      <c r="S45" s="13">
        <v>500000</v>
      </c>
      <c r="T45" s="14">
        <v>1</v>
      </c>
      <c r="U45" s="72">
        <f t="shared" ref="U45:U47" si="27">S45*T45</f>
        <v>500000</v>
      </c>
    </row>
    <row r="46" spans="1:21" x14ac:dyDescent="0.2">
      <c r="A46" s="27" t="s">
        <v>77</v>
      </c>
      <c r="B46" s="13">
        <v>200000</v>
      </c>
      <c r="C46" s="14">
        <v>1</v>
      </c>
      <c r="D46" s="17">
        <f t="shared" si="23"/>
        <v>200000</v>
      </c>
      <c r="E46" s="15"/>
      <c r="G46" s="13">
        <v>200000</v>
      </c>
      <c r="H46" s="14">
        <v>1</v>
      </c>
      <c r="I46" s="72">
        <f t="shared" si="24"/>
        <v>200000</v>
      </c>
      <c r="K46" s="13">
        <v>200000</v>
      </c>
      <c r="L46" s="14">
        <v>1</v>
      </c>
      <c r="M46" s="72">
        <f t="shared" si="25"/>
        <v>200000</v>
      </c>
      <c r="O46" s="13">
        <v>200000</v>
      </c>
      <c r="P46" s="14">
        <v>1</v>
      </c>
      <c r="Q46" s="72">
        <f t="shared" si="26"/>
        <v>200000</v>
      </c>
      <c r="S46" s="13">
        <v>200000</v>
      </c>
      <c r="T46" s="14">
        <v>1</v>
      </c>
      <c r="U46" s="72">
        <f t="shared" si="27"/>
        <v>200000</v>
      </c>
    </row>
    <row r="47" spans="1:21" ht="27.75" customHeight="1" x14ac:dyDescent="0.2">
      <c r="A47" s="28" t="s">
        <v>78</v>
      </c>
      <c r="B47" s="13">
        <v>150000</v>
      </c>
      <c r="C47" s="14">
        <v>1</v>
      </c>
      <c r="D47" s="17">
        <f t="shared" si="23"/>
        <v>150000</v>
      </c>
      <c r="E47" s="15"/>
      <c r="G47" s="13">
        <v>150000</v>
      </c>
      <c r="H47" s="14">
        <v>1</v>
      </c>
      <c r="I47" s="72">
        <f t="shared" si="24"/>
        <v>150000</v>
      </c>
      <c r="K47" s="13">
        <v>150000</v>
      </c>
      <c r="L47" s="14">
        <v>1</v>
      </c>
      <c r="M47" s="72">
        <f t="shared" si="25"/>
        <v>150000</v>
      </c>
      <c r="O47" s="13">
        <v>150000</v>
      </c>
      <c r="P47" s="14">
        <v>1</v>
      </c>
      <c r="Q47" s="72">
        <f t="shared" si="26"/>
        <v>150000</v>
      </c>
      <c r="S47" s="13">
        <v>150000</v>
      </c>
      <c r="T47" s="14">
        <v>1</v>
      </c>
      <c r="U47" s="72">
        <f t="shared" si="27"/>
        <v>150000</v>
      </c>
    </row>
    <row r="48" spans="1:21" x14ac:dyDescent="0.2">
      <c r="A48" s="37" t="s">
        <v>49</v>
      </c>
      <c r="B48" s="13"/>
      <c r="C48" s="14"/>
      <c r="D48" s="4">
        <f>SUM(D45:D47)</f>
        <v>950000</v>
      </c>
      <c r="E48" s="15"/>
      <c r="G48" s="68"/>
      <c r="H48" s="14"/>
      <c r="I48" s="71">
        <f>SUM(I45:I47)</f>
        <v>650000</v>
      </c>
      <c r="K48" s="68"/>
      <c r="L48" s="14"/>
      <c r="M48" s="71">
        <f>SUM(M45:M47)</f>
        <v>650000</v>
      </c>
      <c r="O48" s="68"/>
      <c r="P48" s="14"/>
      <c r="Q48" s="71">
        <f>SUM(Q45:Q47)</f>
        <v>650000</v>
      </c>
      <c r="S48" s="68"/>
      <c r="T48" s="14"/>
      <c r="U48" s="71">
        <f>SUM(U45:U47)</f>
        <v>850000</v>
      </c>
    </row>
    <row r="49" spans="1:21" x14ac:dyDescent="0.2">
      <c r="A49" s="16"/>
      <c r="B49" s="13"/>
      <c r="C49" s="14"/>
      <c r="D49" s="14"/>
      <c r="E49" s="15"/>
      <c r="G49" s="68"/>
      <c r="H49" s="14"/>
      <c r="I49" s="15"/>
      <c r="K49" s="68"/>
      <c r="L49" s="14"/>
      <c r="M49" s="15"/>
      <c r="O49" s="68"/>
      <c r="P49" s="14"/>
      <c r="Q49" s="15"/>
      <c r="S49" s="68"/>
      <c r="T49" s="14"/>
      <c r="U49" s="15"/>
    </row>
    <row r="50" spans="1:21" x14ac:dyDescent="0.2">
      <c r="A50" s="23" t="s">
        <v>50</v>
      </c>
      <c r="B50" s="13"/>
      <c r="C50" s="14"/>
      <c r="D50" s="14"/>
      <c r="E50" s="15"/>
      <c r="G50" s="68"/>
      <c r="H50" s="14"/>
      <c r="I50" s="15"/>
      <c r="K50" s="68"/>
      <c r="L50" s="14"/>
      <c r="M50" s="15"/>
      <c r="O50" s="68"/>
      <c r="P50" s="14"/>
      <c r="Q50" s="15"/>
      <c r="S50" s="68"/>
      <c r="T50" s="14"/>
      <c r="U50" s="15"/>
    </row>
    <row r="51" spans="1:21" x14ac:dyDescent="0.2">
      <c r="A51" s="24" t="s">
        <v>79</v>
      </c>
      <c r="B51" s="13">
        <v>1000000</v>
      </c>
      <c r="C51" s="14">
        <v>1</v>
      </c>
      <c r="D51" s="17">
        <f>B51*C51</f>
        <v>1000000</v>
      </c>
      <c r="E51" s="15"/>
      <c r="G51" s="13">
        <v>300000</v>
      </c>
      <c r="H51" s="14">
        <v>1</v>
      </c>
      <c r="I51" s="72">
        <f>G51*H51</f>
        <v>300000</v>
      </c>
      <c r="K51" s="13">
        <v>300000</v>
      </c>
      <c r="L51" s="14">
        <v>1</v>
      </c>
      <c r="M51" s="72">
        <f>K51*L51</f>
        <v>300000</v>
      </c>
      <c r="O51" s="13">
        <v>300000</v>
      </c>
      <c r="P51" s="14">
        <v>1</v>
      </c>
      <c r="Q51" s="72">
        <f>O51*P51</f>
        <v>300000</v>
      </c>
      <c r="S51" s="13">
        <v>300000</v>
      </c>
      <c r="T51" s="14">
        <v>1</v>
      </c>
      <c r="U51" s="72">
        <f>S51*T51</f>
        <v>300000</v>
      </c>
    </row>
    <row r="52" spans="1:21" x14ac:dyDescent="0.2">
      <c r="A52" s="23" t="s">
        <v>51</v>
      </c>
      <c r="B52" s="13"/>
      <c r="C52" s="14"/>
      <c r="D52" s="4">
        <f>D51</f>
        <v>1000000</v>
      </c>
      <c r="E52" s="15"/>
      <c r="G52" s="68"/>
      <c r="H52" s="14"/>
      <c r="I52" s="71">
        <f>I51</f>
        <v>300000</v>
      </c>
      <c r="K52" s="68"/>
      <c r="L52" s="14"/>
      <c r="M52" s="71">
        <f>M51</f>
        <v>300000</v>
      </c>
      <c r="O52" s="68"/>
      <c r="P52" s="14"/>
      <c r="Q52" s="71">
        <f>Q51</f>
        <v>300000</v>
      </c>
      <c r="S52" s="68"/>
      <c r="T52" s="14"/>
      <c r="U52" s="71">
        <f>U51</f>
        <v>300000</v>
      </c>
    </row>
    <row r="53" spans="1:21" x14ac:dyDescent="0.2">
      <c r="A53" s="16"/>
      <c r="B53" s="13"/>
      <c r="C53" s="14"/>
      <c r="D53" s="14"/>
      <c r="E53" s="15"/>
      <c r="G53" s="68"/>
      <c r="H53" s="14"/>
      <c r="I53" s="15"/>
      <c r="K53" s="68"/>
      <c r="L53" s="14"/>
      <c r="M53" s="15"/>
      <c r="O53" s="68"/>
      <c r="P53" s="14"/>
      <c r="Q53" s="15"/>
      <c r="S53" s="68"/>
      <c r="T53" s="14"/>
      <c r="U53" s="15"/>
    </row>
    <row r="54" spans="1:21" x14ac:dyDescent="0.2">
      <c r="A54" s="6" t="s">
        <v>52</v>
      </c>
      <c r="B54" s="13"/>
      <c r="C54" s="14"/>
      <c r="D54" s="14"/>
      <c r="E54" s="15"/>
      <c r="G54" s="68"/>
      <c r="H54" s="14"/>
      <c r="I54" s="15"/>
      <c r="K54" s="68"/>
      <c r="L54" s="14"/>
      <c r="M54" s="15"/>
      <c r="O54" s="68"/>
      <c r="P54" s="14"/>
      <c r="Q54" s="15"/>
      <c r="S54" s="68"/>
      <c r="T54" s="14"/>
      <c r="U54" s="15"/>
    </row>
    <row r="55" spans="1:21" x14ac:dyDescent="0.2">
      <c r="A55" s="16" t="s">
        <v>80</v>
      </c>
      <c r="B55" s="13">
        <v>150000</v>
      </c>
      <c r="C55" s="14">
        <v>12</v>
      </c>
      <c r="D55" s="17">
        <f t="shared" ref="D55:D57" si="28">B55*C55</f>
        <v>1800000</v>
      </c>
      <c r="E55" s="15"/>
      <c r="G55" s="13">
        <v>150000</v>
      </c>
      <c r="H55" s="14">
        <v>12</v>
      </c>
      <c r="I55" s="72">
        <f t="shared" ref="I55:I57" si="29">G55*H55</f>
        <v>1800000</v>
      </c>
      <c r="K55" s="13">
        <v>150000</v>
      </c>
      <c r="L55" s="14">
        <v>12</v>
      </c>
      <c r="M55" s="72">
        <f t="shared" ref="M55:M57" si="30">K55*L55</f>
        <v>1800000</v>
      </c>
      <c r="O55" s="13">
        <v>150000</v>
      </c>
      <c r="P55" s="14">
        <v>12</v>
      </c>
      <c r="Q55" s="72">
        <f t="shared" ref="Q55:Q57" si="31">O55*P55</f>
        <v>1800000</v>
      </c>
      <c r="S55" s="13">
        <v>150000</v>
      </c>
      <c r="T55" s="14">
        <v>12</v>
      </c>
      <c r="U55" s="72">
        <f t="shared" ref="U55:U57" si="32">S55*T55</f>
        <v>1800000</v>
      </c>
    </row>
    <row r="56" spans="1:21" x14ac:dyDescent="0.2">
      <c r="A56" s="16" t="s">
        <v>81</v>
      </c>
      <c r="B56" s="13">
        <v>100000</v>
      </c>
      <c r="C56" s="14">
        <v>12</v>
      </c>
      <c r="D56" s="17">
        <f t="shared" si="28"/>
        <v>1200000</v>
      </c>
      <c r="E56" s="15"/>
      <c r="G56" s="13">
        <v>100000</v>
      </c>
      <c r="H56" s="14">
        <v>12</v>
      </c>
      <c r="I56" s="72">
        <f t="shared" si="29"/>
        <v>1200000</v>
      </c>
      <c r="K56" s="13">
        <v>100000</v>
      </c>
      <c r="L56" s="14">
        <v>12</v>
      </c>
      <c r="M56" s="72">
        <f t="shared" si="30"/>
        <v>1200000</v>
      </c>
      <c r="O56" s="13">
        <v>100000</v>
      </c>
      <c r="P56" s="14">
        <v>12</v>
      </c>
      <c r="Q56" s="72">
        <f t="shared" si="31"/>
        <v>1200000</v>
      </c>
      <c r="S56" s="13">
        <v>100000</v>
      </c>
      <c r="T56" s="14">
        <v>12</v>
      </c>
      <c r="U56" s="72">
        <f t="shared" si="32"/>
        <v>1200000</v>
      </c>
    </row>
    <row r="57" spans="1:21" x14ac:dyDescent="0.2">
      <c r="A57" s="44" t="s">
        <v>25</v>
      </c>
      <c r="B57" s="13">
        <v>600000</v>
      </c>
      <c r="C57" s="14">
        <v>1</v>
      </c>
      <c r="D57" s="17">
        <f t="shared" si="28"/>
        <v>600000</v>
      </c>
      <c r="E57" s="15"/>
      <c r="G57" s="13">
        <v>600000</v>
      </c>
      <c r="H57" s="14">
        <v>1</v>
      </c>
      <c r="I57" s="72">
        <f t="shared" si="29"/>
        <v>600000</v>
      </c>
      <c r="K57" s="13">
        <v>600000</v>
      </c>
      <c r="L57" s="14">
        <v>1</v>
      </c>
      <c r="M57" s="72">
        <f t="shared" si="30"/>
        <v>600000</v>
      </c>
      <c r="O57" s="13">
        <v>600000</v>
      </c>
      <c r="P57" s="14">
        <v>1</v>
      </c>
      <c r="Q57" s="72">
        <f t="shared" si="31"/>
        <v>600000</v>
      </c>
      <c r="S57" s="13">
        <v>600000</v>
      </c>
      <c r="T57" s="14">
        <v>1</v>
      </c>
      <c r="U57" s="72">
        <f t="shared" si="32"/>
        <v>600000</v>
      </c>
    </row>
    <row r="58" spans="1:21" x14ac:dyDescent="0.2">
      <c r="A58" s="36" t="s">
        <v>53</v>
      </c>
      <c r="B58" s="13"/>
      <c r="C58" s="14"/>
      <c r="D58" s="4">
        <f>SUM(D55:D57)</f>
        <v>3600000</v>
      </c>
      <c r="E58" s="15"/>
      <c r="G58" s="68"/>
      <c r="H58" s="14"/>
      <c r="I58" s="71">
        <f>SUM(I55:I57)</f>
        <v>3600000</v>
      </c>
      <c r="K58" s="68"/>
      <c r="L58" s="14"/>
      <c r="M58" s="71">
        <f>SUM(M55:M57)</f>
        <v>3600000</v>
      </c>
      <c r="O58" s="68"/>
      <c r="P58" s="14"/>
      <c r="Q58" s="71">
        <f>SUM(Q55:Q57)</f>
        <v>3600000</v>
      </c>
      <c r="S58" s="68"/>
      <c r="T58" s="14"/>
      <c r="U58" s="71">
        <f>SUM(U55:U57)</f>
        <v>3600000</v>
      </c>
    </row>
    <row r="59" spans="1:21" x14ac:dyDescent="0.2">
      <c r="A59" s="16"/>
      <c r="B59" s="13"/>
      <c r="C59" s="14"/>
      <c r="D59" s="14"/>
      <c r="E59" s="15"/>
      <c r="G59" s="68"/>
      <c r="H59" s="14"/>
      <c r="I59" s="15"/>
      <c r="K59" s="68"/>
      <c r="L59" s="14"/>
      <c r="M59" s="15"/>
      <c r="O59" s="68"/>
      <c r="P59" s="14"/>
      <c r="Q59" s="15"/>
      <c r="S59" s="68"/>
      <c r="T59" s="14"/>
      <c r="U59" s="15"/>
    </row>
    <row r="60" spans="1:21" x14ac:dyDescent="0.2">
      <c r="A60" s="30" t="s">
        <v>26</v>
      </c>
      <c r="B60" s="13"/>
      <c r="C60" s="14"/>
      <c r="D60" s="14"/>
      <c r="E60" s="15"/>
      <c r="G60" s="68"/>
      <c r="H60" s="14"/>
      <c r="I60" s="15"/>
      <c r="K60" s="68"/>
      <c r="L60" s="14"/>
      <c r="M60" s="15"/>
      <c r="O60" s="68"/>
      <c r="P60" s="14"/>
      <c r="Q60" s="15"/>
      <c r="S60" s="68"/>
      <c r="T60" s="14"/>
      <c r="U60" s="15"/>
    </row>
    <row r="61" spans="1:21" x14ac:dyDescent="0.2">
      <c r="A61" s="31" t="s">
        <v>28</v>
      </c>
      <c r="B61" s="13">
        <v>30000</v>
      </c>
      <c r="C61" s="14">
        <v>12</v>
      </c>
      <c r="D61" s="17">
        <f t="shared" ref="D61:D62" si="33">B61*C61</f>
        <v>360000</v>
      </c>
      <c r="E61" s="15"/>
      <c r="G61" s="68">
        <v>30000</v>
      </c>
      <c r="H61" s="14">
        <v>12</v>
      </c>
      <c r="I61" s="72">
        <f t="shared" ref="I61:I62" si="34">G61*H61</f>
        <v>360000</v>
      </c>
      <c r="K61" s="68">
        <v>30000</v>
      </c>
      <c r="L61" s="14">
        <v>12</v>
      </c>
      <c r="M61" s="72">
        <f t="shared" ref="M61:M62" si="35">K61*L61</f>
        <v>360000</v>
      </c>
      <c r="O61" s="68">
        <v>30000</v>
      </c>
      <c r="P61" s="14">
        <v>12</v>
      </c>
      <c r="Q61" s="72">
        <f t="shared" ref="Q61:Q62" si="36">O61*P61</f>
        <v>360000</v>
      </c>
      <c r="S61" s="68">
        <v>30000</v>
      </c>
      <c r="T61" s="14">
        <v>12</v>
      </c>
      <c r="U61" s="72">
        <f t="shared" ref="U61:U62" si="37">S61*T61</f>
        <v>360000</v>
      </c>
    </row>
    <row r="62" spans="1:21" x14ac:dyDescent="0.2">
      <c r="A62" s="32" t="s">
        <v>27</v>
      </c>
      <c r="B62" s="13">
        <v>20000</v>
      </c>
      <c r="C62" s="14">
        <v>24</v>
      </c>
      <c r="D62" s="17">
        <f t="shared" si="33"/>
        <v>480000</v>
      </c>
      <c r="E62" s="18"/>
      <c r="G62" s="77">
        <v>17500</v>
      </c>
      <c r="H62" s="14">
        <v>4</v>
      </c>
      <c r="I62" s="72">
        <f t="shared" si="34"/>
        <v>70000</v>
      </c>
      <c r="K62" s="77">
        <v>17500</v>
      </c>
      <c r="L62" s="78">
        <v>4</v>
      </c>
      <c r="M62" s="79">
        <f t="shared" si="35"/>
        <v>70000</v>
      </c>
      <c r="N62" s="80"/>
      <c r="O62" s="77">
        <v>17500</v>
      </c>
      <c r="P62" s="14">
        <v>4</v>
      </c>
      <c r="Q62" s="72">
        <f t="shared" si="36"/>
        <v>70000</v>
      </c>
      <c r="S62" s="77">
        <v>17500</v>
      </c>
      <c r="T62" s="14">
        <v>4</v>
      </c>
      <c r="U62" s="72">
        <f t="shared" si="37"/>
        <v>70000</v>
      </c>
    </row>
    <row r="63" spans="1:21" x14ac:dyDescent="0.2">
      <c r="A63" s="39" t="s">
        <v>55</v>
      </c>
      <c r="B63" s="13"/>
      <c r="C63" s="14"/>
      <c r="D63" s="4">
        <f>SUM(D61:D62)</f>
        <v>840000</v>
      </c>
      <c r="E63" s="15"/>
      <c r="G63" s="77"/>
      <c r="H63" s="14"/>
      <c r="I63" s="71">
        <f>SUM(I61:I62)</f>
        <v>430000</v>
      </c>
      <c r="K63" s="77"/>
      <c r="L63" s="78"/>
      <c r="M63" s="81">
        <f>SUM(M61:M62)</f>
        <v>430000</v>
      </c>
      <c r="N63" s="80"/>
      <c r="O63" s="77"/>
      <c r="P63" s="14"/>
      <c r="Q63" s="71">
        <f>SUM(Q61:Q62)</f>
        <v>430000</v>
      </c>
      <c r="S63" s="77"/>
      <c r="T63" s="14"/>
      <c r="U63" s="71">
        <f>SUM(U61:U62)</f>
        <v>430000</v>
      </c>
    </row>
    <row r="64" spans="1:21" x14ac:dyDescent="0.2">
      <c r="A64" s="16"/>
      <c r="B64" s="13"/>
      <c r="C64" s="14"/>
      <c r="D64" s="14"/>
      <c r="E64" s="15"/>
      <c r="G64" s="77"/>
      <c r="H64" s="14"/>
      <c r="I64" s="15"/>
      <c r="K64" s="77"/>
      <c r="L64" s="78"/>
      <c r="M64" s="82"/>
      <c r="N64" s="80"/>
      <c r="O64" s="77"/>
      <c r="P64" s="14"/>
      <c r="Q64" s="15"/>
      <c r="S64" s="77"/>
      <c r="T64" s="14"/>
      <c r="U64" s="15"/>
    </row>
    <row r="65" spans="1:21" x14ac:dyDescent="0.2">
      <c r="A65" s="58" t="s">
        <v>84</v>
      </c>
      <c r="B65" s="13"/>
      <c r="C65" s="14"/>
      <c r="D65" s="14"/>
      <c r="E65" s="15"/>
      <c r="G65" s="77"/>
      <c r="H65" s="14"/>
      <c r="I65" s="15"/>
      <c r="K65" s="77"/>
      <c r="L65" s="78"/>
      <c r="M65" s="82"/>
      <c r="N65" s="80"/>
      <c r="O65" s="77"/>
      <c r="P65" s="14"/>
      <c r="Q65" s="15"/>
      <c r="S65" s="77"/>
      <c r="T65" s="14"/>
      <c r="U65" s="15"/>
    </row>
    <row r="66" spans="1:21" x14ac:dyDescent="0.2">
      <c r="A66" s="16" t="s">
        <v>82</v>
      </c>
      <c r="B66" s="13">
        <v>12454000</v>
      </c>
      <c r="C66" s="14">
        <v>1</v>
      </c>
      <c r="D66" s="17">
        <f t="shared" ref="D66:D67" si="38">B66*C66</f>
        <v>12454000</v>
      </c>
      <c r="E66" s="15"/>
      <c r="G66" s="77">
        <v>9500000</v>
      </c>
      <c r="H66" s="14">
        <v>1</v>
      </c>
      <c r="I66" s="72">
        <f t="shared" ref="I66:I67" si="39">G66*H66</f>
        <v>9500000</v>
      </c>
      <c r="K66" s="77">
        <v>9500000</v>
      </c>
      <c r="L66" s="78">
        <v>1</v>
      </c>
      <c r="M66" s="79">
        <f t="shared" ref="M66:M67" si="40">K66*L66</f>
        <v>9500000</v>
      </c>
      <c r="N66" s="80"/>
      <c r="O66" s="77">
        <v>9500000</v>
      </c>
      <c r="P66" s="14">
        <v>1</v>
      </c>
      <c r="Q66" s="72">
        <f t="shared" ref="Q66:Q67" si="41">O66*P66</f>
        <v>9500000</v>
      </c>
      <c r="S66" s="77">
        <v>9500000</v>
      </c>
      <c r="T66" s="14">
        <v>1</v>
      </c>
      <c r="U66" s="72">
        <f t="shared" ref="U66:U67" si="42">S66*T66</f>
        <v>9500000</v>
      </c>
    </row>
    <row r="67" spans="1:21" x14ac:dyDescent="0.2">
      <c r="A67" s="29" t="s">
        <v>83</v>
      </c>
      <c r="B67" s="13">
        <v>1000000</v>
      </c>
      <c r="C67" s="14">
        <v>1</v>
      </c>
      <c r="D67" s="17">
        <f t="shared" si="38"/>
        <v>1000000</v>
      </c>
      <c r="E67" s="15"/>
      <c r="G67" s="77">
        <v>800000</v>
      </c>
      <c r="H67" s="14">
        <v>1</v>
      </c>
      <c r="I67" s="72">
        <f t="shared" si="39"/>
        <v>800000</v>
      </c>
      <c r="K67" s="77">
        <v>800000</v>
      </c>
      <c r="L67" s="78">
        <v>1</v>
      </c>
      <c r="M67" s="79">
        <f t="shared" si="40"/>
        <v>800000</v>
      </c>
      <c r="N67" s="80"/>
      <c r="O67" s="77">
        <v>800000</v>
      </c>
      <c r="P67" s="14">
        <v>1</v>
      </c>
      <c r="Q67" s="72">
        <f t="shared" si="41"/>
        <v>800000</v>
      </c>
      <c r="S67" s="77">
        <v>800000</v>
      </c>
      <c r="T67" s="14">
        <v>1</v>
      </c>
      <c r="U67" s="72">
        <f t="shared" si="42"/>
        <v>800000</v>
      </c>
    </row>
    <row r="68" spans="1:21" x14ac:dyDescent="0.2">
      <c r="A68" s="36" t="s">
        <v>54</v>
      </c>
      <c r="B68" s="13"/>
      <c r="C68" s="14"/>
      <c r="D68" s="4">
        <f>SUM(D66:D67)</f>
        <v>13454000</v>
      </c>
      <c r="E68" s="15"/>
      <c r="G68" s="68"/>
      <c r="H68" s="14"/>
      <c r="I68" s="71">
        <f>SUM(I66:I67)</f>
        <v>10300000</v>
      </c>
      <c r="K68" s="68"/>
      <c r="L68" s="14"/>
      <c r="M68" s="71">
        <f>SUM(M66:M67)</f>
        <v>10300000</v>
      </c>
      <c r="O68" s="68"/>
      <c r="P68" s="14"/>
      <c r="Q68" s="71">
        <f>SUM(Q66:Q67)</f>
        <v>10300000</v>
      </c>
      <c r="S68" s="68"/>
      <c r="T68" s="14"/>
      <c r="U68" s="71">
        <f>SUM(U66:U67)</f>
        <v>10300000</v>
      </c>
    </row>
    <row r="69" spans="1:21" x14ac:dyDescent="0.2">
      <c r="A69" s="19"/>
      <c r="B69" s="13"/>
      <c r="C69" s="14"/>
      <c r="D69" s="14"/>
      <c r="E69" s="15"/>
      <c r="G69" s="68"/>
      <c r="H69" s="14"/>
      <c r="I69" s="15"/>
      <c r="K69" s="68"/>
      <c r="L69" s="14"/>
      <c r="M69" s="15"/>
      <c r="O69" s="68"/>
      <c r="P69" s="14"/>
      <c r="Q69" s="15"/>
      <c r="S69" s="68"/>
      <c r="T69" s="14"/>
      <c r="U69" s="15"/>
    </row>
    <row r="70" spans="1:21" x14ac:dyDescent="0.2">
      <c r="A70" s="33" t="s">
        <v>29</v>
      </c>
      <c r="B70" s="13"/>
      <c r="C70" s="14"/>
      <c r="D70" s="14"/>
      <c r="E70" s="15"/>
      <c r="G70" s="68"/>
      <c r="H70" s="14"/>
      <c r="I70" s="15"/>
      <c r="K70" s="68"/>
      <c r="L70" s="14"/>
      <c r="M70" s="15"/>
      <c r="O70" s="68"/>
      <c r="P70" s="14"/>
      <c r="Q70" s="15"/>
      <c r="S70" s="68"/>
      <c r="T70" s="14"/>
      <c r="U70" s="15"/>
    </row>
    <row r="71" spans="1:21" x14ac:dyDescent="0.2">
      <c r="A71" s="34" t="s">
        <v>58</v>
      </c>
      <c r="B71" s="13">
        <v>1200000</v>
      </c>
      <c r="C71" s="14">
        <v>1</v>
      </c>
      <c r="D71" s="17">
        <f t="shared" ref="D71:D78" si="43">B71*C71</f>
        <v>1200000</v>
      </c>
      <c r="E71" s="15"/>
      <c r="G71" s="68">
        <v>500000</v>
      </c>
      <c r="H71" s="14">
        <v>1</v>
      </c>
      <c r="I71" s="72">
        <f t="shared" ref="I71:I78" si="44">G71*H71</f>
        <v>500000</v>
      </c>
      <c r="K71" s="68">
        <v>500000</v>
      </c>
      <c r="L71" s="14">
        <v>1</v>
      </c>
      <c r="M71" s="72">
        <f t="shared" ref="M71:M78" si="45">K71*L71</f>
        <v>500000</v>
      </c>
      <c r="O71" s="68">
        <v>500000</v>
      </c>
      <c r="P71" s="14">
        <v>1</v>
      </c>
      <c r="Q71" s="72">
        <f t="shared" ref="Q71:Q78" si="46">O71*P71</f>
        <v>500000</v>
      </c>
      <c r="S71" s="68">
        <v>500000</v>
      </c>
      <c r="T71" s="14">
        <v>1</v>
      </c>
      <c r="U71" s="72">
        <f t="shared" ref="U71:U78" si="47">S71*T71</f>
        <v>500000</v>
      </c>
    </row>
    <row r="72" spans="1:21" x14ac:dyDescent="0.2">
      <c r="A72" s="34" t="s">
        <v>146</v>
      </c>
      <c r="B72" s="13">
        <v>1400000</v>
      </c>
      <c r="C72" s="14">
        <v>1</v>
      </c>
      <c r="D72" s="17">
        <f t="shared" si="43"/>
        <v>1400000</v>
      </c>
      <c r="E72" s="15"/>
      <c r="G72" s="68"/>
      <c r="H72" s="14"/>
      <c r="I72" s="72"/>
      <c r="K72" s="68"/>
      <c r="L72" s="14"/>
      <c r="M72" s="72"/>
      <c r="O72" s="68"/>
      <c r="P72" s="14"/>
      <c r="Q72" s="72"/>
      <c r="S72" s="68"/>
      <c r="T72" s="14"/>
      <c r="U72" s="72"/>
    </row>
    <row r="73" spans="1:21" x14ac:dyDescent="0.2">
      <c r="A73" s="34" t="s">
        <v>59</v>
      </c>
      <c r="B73" s="13">
        <v>3000000</v>
      </c>
      <c r="C73" s="14">
        <v>1</v>
      </c>
      <c r="D73" s="17">
        <f t="shared" si="43"/>
        <v>3000000</v>
      </c>
      <c r="E73" s="15"/>
      <c r="G73" s="68">
        <v>500000</v>
      </c>
      <c r="H73" s="14">
        <v>1</v>
      </c>
      <c r="I73" s="72">
        <f t="shared" si="44"/>
        <v>500000</v>
      </c>
      <c r="K73" s="68">
        <v>500000</v>
      </c>
      <c r="L73" s="14">
        <v>1</v>
      </c>
      <c r="M73" s="72">
        <f t="shared" si="45"/>
        <v>500000</v>
      </c>
      <c r="O73" s="68">
        <v>500000</v>
      </c>
      <c r="P73" s="14">
        <v>1</v>
      </c>
      <c r="Q73" s="72">
        <f t="shared" si="46"/>
        <v>500000</v>
      </c>
      <c r="S73" s="68">
        <v>500000</v>
      </c>
      <c r="T73" s="14">
        <v>1</v>
      </c>
      <c r="U73" s="72">
        <f t="shared" si="47"/>
        <v>500000</v>
      </c>
    </row>
    <row r="74" spans="1:21" x14ac:dyDescent="0.2">
      <c r="A74" s="34" t="s">
        <v>61</v>
      </c>
      <c r="B74" s="13">
        <v>3500000</v>
      </c>
      <c r="C74" s="14">
        <v>1</v>
      </c>
      <c r="D74" s="17">
        <f t="shared" si="43"/>
        <v>3500000</v>
      </c>
      <c r="E74" s="15"/>
      <c r="G74" s="77">
        <v>500000</v>
      </c>
      <c r="H74" s="78">
        <v>0</v>
      </c>
      <c r="I74" s="79">
        <f t="shared" si="44"/>
        <v>0</v>
      </c>
      <c r="J74" s="80"/>
      <c r="K74" s="77">
        <v>500000</v>
      </c>
      <c r="L74" s="78">
        <v>0</v>
      </c>
      <c r="M74" s="79">
        <f t="shared" si="45"/>
        <v>0</v>
      </c>
      <c r="N74" s="80"/>
      <c r="O74" s="77">
        <v>500000</v>
      </c>
      <c r="P74" s="78">
        <v>0</v>
      </c>
      <c r="Q74" s="79">
        <f t="shared" si="46"/>
        <v>0</v>
      </c>
      <c r="R74" s="80"/>
      <c r="S74" s="77">
        <v>500000</v>
      </c>
      <c r="T74" s="78">
        <v>0</v>
      </c>
      <c r="U74" s="79">
        <f t="shared" si="47"/>
        <v>0</v>
      </c>
    </row>
    <row r="75" spans="1:21" x14ac:dyDescent="0.2">
      <c r="A75" s="34" t="s">
        <v>65</v>
      </c>
      <c r="B75" s="13">
        <v>4000000</v>
      </c>
      <c r="C75" s="14">
        <v>1</v>
      </c>
      <c r="D75" s="17">
        <f t="shared" si="43"/>
        <v>4000000</v>
      </c>
      <c r="E75" s="15"/>
      <c r="G75" s="77">
        <v>500000</v>
      </c>
      <c r="H75" s="78">
        <v>0</v>
      </c>
      <c r="I75" s="79">
        <f t="shared" si="44"/>
        <v>0</v>
      </c>
      <c r="J75" s="80"/>
      <c r="K75" s="77">
        <v>500000</v>
      </c>
      <c r="L75" s="78">
        <v>0</v>
      </c>
      <c r="M75" s="79">
        <f t="shared" si="45"/>
        <v>0</v>
      </c>
      <c r="N75" s="80"/>
      <c r="O75" s="77">
        <v>500000</v>
      </c>
      <c r="P75" s="78">
        <v>0</v>
      </c>
      <c r="Q75" s="79">
        <f t="shared" si="46"/>
        <v>0</v>
      </c>
      <c r="R75" s="80"/>
      <c r="S75" s="77">
        <v>500000</v>
      </c>
      <c r="T75" s="78">
        <v>0</v>
      </c>
      <c r="U75" s="79">
        <f t="shared" si="47"/>
        <v>0</v>
      </c>
    </row>
    <row r="76" spans="1:21" x14ac:dyDescent="0.2">
      <c r="A76" s="34" t="s">
        <v>30</v>
      </c>
      <c r="B76" s="13">
        <v>1000000</v>
      </c>
      <c r="C76" s="14">
        <v>1</v>
      </c>
      <c r="D76" s="17">
        <f t="shared" si="43"/>
        <v>1000000</v>
      </c>
      <c r="E76" s="15"/>
      <c r="G76" s="77">
        <v>200000</v>
      </c>
      <c r="H76" s="78">
        <v>0</v>
      </c>
      <c r="I76" s="79">
        <f t="shared" si="44"/>
        <v>0</v>
      </c>
      <c r="J76" s="80"/>
      <c r="K76" s="77">
        <v>200000</v>
      </c>
      <c r="L76" s="78">
        <v>0</v>
      </c>
      <c r="M76" s="79">
        <f t="shared" si="45"/>
        <v>0</v>
      </c>
      <c r="N76" s="80"/>
      <c r="O76" s="77">
        <v>200000</v>
      </c>
      <c r="P76" s="78">
        <v>0</v>
      </c>
      <c r="Q76" s="79">
        <f t="shared" si="46"/>
        <v>0</v>
      </c>
      <c r="R76" s="80"/>
      <c r="S76" s="77">
        <v>200000</v>
      </c>
      <c r="T76" s="78">
        <v>0</v>
      </c>
      <c r="U76" s="79">
        <f t="shared" si="47"/>
        <v>0</v>
      </c>
    </row>
    <row r="77" spans="1:21" x14ac:dyDescent="0.2">
      <c r="A77" s="34" t="s">
        <v>160</v>
      </c>
      <c r="B77" s="13">
        <v>4400000</v>
      </c>
      <c r="C77" s="14">
        <v>1</v>
      </c>
      <c r="D77" s="17">
        <f t="shared" si="43"/>
        <v>4400000</v>
      </c>
      <c r="E77" s="15"/>
      <c r="G77" s="77">
        <v>500000</v>
      </c>
      <c r="H77" s="78">
        <v>0</v>
      </c>
      <c r="I77" s="79">
        <f t="shared" si="44"/>
        <v>0</v>
      </c>
      <c r="J77" s="80"/>
      <c r="K77" s="77">
        <v>500000</v>
      </c>
      <c r="L77" s="78">
        <v>0</v>
      </c>
      <c r="M77" s="79">
        <f t="shared" si="45"/>
        <v>0</v>
      </c>
      <c r="N77" s="80"/>
      <c r="O77" s="77">
        <v>500000</v>
      </c>
      <c r="P77" s="78">
        <v>0</v>
      </c>
      <c r="Q77" s="79">
        <f t="shared" si="46"/>
        <v>0</v>
      </c>
      <c r="R77" s="80"/>
      <c r="S77" s="77">
        <v>500000</v>
      </c>
      <c r="T77" s="78">
        <v>0</v>
      </c>
      <c r="U77" s="79">
        <f t="shared" si="47"/>
        <v>0</v>
      </c>
    </row>
    <row r="78" spans="1:21" x14ac:dyDescent="0.2">
      <c r="A78" s="32" t="s">
        <v>31</v>
      </c>
      <c r="B78" s="13">
        <f>2000000+2000000</f>
        <v>4000000</v>
      </c>
      <c r="C78" s="14">
        <v>1</v>
      </c>
      <c r="D78" s="17">
        <f t="shared" si="43"/>
        <v>4000000</v>
      </c>
      <c r="E78" s="15"/>
      <c r="G78" s="68">
        <v>2000000</v>
      </c>
      <c r="H78" s="14">
        <v>1</v>
      </c>
      <c r="I78" s="72">
        <f t="shared" si="44"/>
        <v>2000000</v>
      </c>
      <c r="K78" s="68">
        <v>2000000</v>
      </c>
      <c r="L78" s="14">
        <v>1</v>
      </c>
      <c r="M78" s="72">
        <f t="shared" si="45"/>
        <v>2000000</v>
      </c>
      <c r="O78" s="68">
        <v>2000000</v>
      </c>
      <c r="P78" s="14">
        <v>1</v>
      </c>
      <c r="Q78" s="72">
        <f t="shared" si="46"/>
        <v>2000000</v>
      </c>
      <c r="S78" s="68">
        <v>2000000</v>
      </c>
      <c r="T78" s="14">
        <v>1</v>
      </c>
      <c r="U78" s="72">
        <f t="shared" si="47"/>
        <v>2000000</v>
      </c>
    </row>
    <row r="79" spans="1:21" x14ac:dyDescent="0.2">
      <c r="A79" s="39" t="s">
        <v>56</v>
      </c>
      <c r="B79" s="13"/>
      <c r="C79" s="14"/>
      <c r="D79" s="4">
        <f>SUM(D71:D78)</f>
        <v>22500000</v>
      </c>
      <c r="E79" s="15"/>
      <c r="G79" s="68"/>
      <c r="H79" s="14"/>
      <c r="I79" s="71">
        <f>SUM(I71:I78)</f>
        <v>3000000</v>
      </c>
      <c r="K79" s="68"/>
      <c r="L79" s="14"/>
      <c r="M79" s="71">
        <f>SUM(M71:M78)</f>
        <v>3000000</v>
      </c>
      <c r="O79" s="68"/>
      <c r="P79" s="14"/>
      <c r="Q79" s="71">
        <f>SUM(Q71:Q78)</f>
        <v>3000000</v>
      </c>
      <c r="S79" s="68"/>
      <c r="T79" s="14"/>
      <c r="U79" s="71">
        <f>SUM(U71:U78)</f>
        <v>3000000</v>
      </c>
    </row>
    <row r="80" spans="1:21" x14ac:dyDescent="0.2">
      <c r="A80" s="6" t="s">
        <v>165</v>
      </c>
      <c r="B80" s="13"/>
      <c r="C80" s="14"/>
      <c r="D80" s="14"/>
      <c r="E80" s="15"/>
      <c r="G80" s="68"/>
      <c r="H80" s="14"/>
      <c r="I80" s="15"/>
      <c r="K80" s="68"/>
      <c r="L80" s="14"/>
      <c r="M80" s="15"/>
      <c r="O80" s="68"/>
      <c r="P80" s="14"/>
      <c r="Q80" s="15"/>
      <c r="S80" s="68"/>
      <c r="T80" s="14"/>
      <c r="U80" s="15"/>
    </row>
    <row r="81" spans="1:21" x14ac:dyDescent="0.2">
      <c r="A81" s="54" t="s">
        <v>171</v>
      </c>
      <c r="B81" s="13">
        <v>10946000</v>
      </c>
      <c r="C81" s="14">
        <v>1</v>
      </c>
      <c r="D81" s="17">
        <f t="shared" ref="D81" si="48">B81*C81</f>
        <v>10946000</v>
      </c>
      <c r="E81" s="15"/>
      <c r="G81" s="13">
        <v>13200000</v>
      </c>
      <c r="H81" s="14">
        <v>1</v>
      </c>
      <c r="I81" s="72">
        <f t="shared" ref="I81" si="49">G81*H81</f>
        <v>13200000</v>
      </c>
      <c r="K81" s="13">
        <v>13200000</v>
      </c>
      <c r="L81" s="14">
        <v>1</v>
      </c>
      <c r="M81" s="72">
        <f t="shared" ref="M81" si="50">K81*L81</f>
        <v>13200000</v>
      </c>
      <c r="O81" s="13">
        <v>13200000</v>
      </c>
      <c r="P81" s="14">
        <v>1</v>
      </c>
      <c r="Q81" s="72">
        <f t="shared" ref="Q81" si="51">O81*P81</f>
        <v>13200000</v>
      </c>
      <c r="S81" s="13">
        <v>13200000</v>
      </c>
      <c r="T81" s="14">
        <v>1</v>
      </c>
      <c r="U81" s="72">
        <f t="shared" ref="U81" si="52">S81*T81</f>
        <v>13200000</v>
      </c>
    </row>
    <row r="82" spans="1:21" x14ac:dyDescent="0.2">
      <c r="A82" s="36" t="s">
        <v>53</v>
      </c>
      <c r="B82" s="13"/>
      <c r="C82" s="14"/>
      <c r="D82" s="4">
        <f>SUM(D81:D81)</f>
        <v>10946000</v>
      </c>
      <c r="E82" s="15"/>
      <c r="G82" s="68"/>
      <c r="H82" s="14"/>
      <c r="I82" s="71">
        <f>SUM(I81:I81)</f>
        <v>13200000</v>
      </c>
      <c r="K82" s="68"/>
      <c r="L82" s="14"/>
      <c r="M82" s="71">
        <f>SUM(M81:M81)</f>
        <v>13200000</v>
      </c>
      <c r="O82" s="68"/>
      <c r="P82" s="14"/>
      <c r="Q82" s="71">
        <f>SUM(Q81:Q81)</f>
        <v>13200000</v>
      </c>
      <c r="S82" s="68"/>
      <c r="T82" s="14"/>
      <c r="U82" s="71">
        <f>SUM(U81:U81)</f>
        <v>13200000</v>
      </c>
    </row>
    <row r="83" spans="1:21" x14ac:dyDescent="0.2">
      <c r="A83" s="16"/>
      <c r="B83" s="13"/>
      <c r="C83" s="14"/>
      <c r="D83" s="17"/>
      <c r="E83" s="15"/>
      <c r="G83" s="68"/>
      <c r="H83" s="14"/>
      <c r="I83" s="17"/>
      <c r="K83" s="68"/>
      <c r="L83" s="14"/>
      <c r="M83" s="17"/>
      <c r="O83" s="68"/>
      <c r="P83" s="14"/>
      <c r="Q83" s="17"/>
      <c r="S83" s="68"/>
      <c r="T83" s="14"/>
      <c r="U83" s="17"/>
    </row>
    <row r="84" spans="1:21" ht="16" thickBot="1" x14ac:dyDescent="0.25">
      <c r="A84" s="40" t="s">
        <v>60</v>
      </c>
      <c r="B84" s="64"/>
      <c r="C84" s="8"/>
      <c r="D84" s="9">
        <f>D79+D68+D63+D58+D52+D48+D42+D37+D32+D25+D20+D16+D11+D82</f>
        <v>144486000</v>
      </c>
      <c r="E84" s="20"/>
      <c r="G84" s="74"/>
      <c r="H84" s="8"/>
      <c r="I84" s="9">
        <f>I79+I68+I63+I58+I52+I48+I42+I37+I32+I25+I20+I16+I11+I82</f>
        <v>168919200</v>
      </c>
      <c r="K84" s="74"/>
      <c r="L84" s="8"/>
      <c r="M84" s="9">
        <f>M79+M68+M63+M58+M52+M48+M42+M37+M32+M25+M20+M16+M11+M82</f>
        <v>168919200</v>
      </c>
      <c r="O84" s="74"/>
      <c r="P84" s="8"/>
      <c r="Q84" s="9">
        <f>Q79+Q68+Q63+Q58+Q52+Q48+Q42+Q37+Q32+Q25+Q20+Q16+Q11+Q82</f>
        <v>168919200</v>
      </c>
      <c r="S84" s="74"/>
      <c r="T84" s="8"/>
      <c r="U84" s="9">
        <f>U79+U68+U63+U58+U52+U48+U42+U37+U32+U25+U20+U16+U11+U82</f>
        <v>179919200</v>
      </c>
    </row>
    <row r="85" spans="1:21" x14ac:dyDescent="0.2">
      <c r="D85" s="1"/>
      <c r="I85" s="1"/>
      <c r="K85" s="2"/>
      <c r="M85" s="1"/>
      <c r="O85" s="2"/>
      <c r="Q85" s="1"/>
      <c r="S85" s="2"/>
      <c r="U85" s="1"/>
    </row>
    <row r="86" spans="1:21" x14ac:dyDescent="0.2">
      <c r="D86" s="1">
        <f>D84-D11-D79</f>
        <v>38755000</v>
      </c>
      <c r="E86" s="1"/>
    </row>
    <row r="87" spans="1:21" s="2" customFormat="1" x14ac:dyDescent="0.2">
      <c r="A87" s="124"/>
      <c r="D87" s="2">
        <v>144486000</v>
      </c>
      <c r="I87" s="2">
        <v>168919200</v>
      </c>
      <c r="M87" s="2">
        <v>168919200</v>
      </c>
      <c r="Q87" s="2">
        <v>168919200</v>
      </c>
      <c r="U87" s="2">
        <v>179919200</v>
      </c>
    </row>
    <row r="88" spans="1:21" x14ac:dyDescent="0.2">
      <c r="D88" s="1">
        <f>D84-D87</f>
        <v>0</v>
      </c>
      <c r="I88" s="1">
        <f>I84-I87</f>
        <v>0</v>
      </c>
      <c r="M88" s="1">
        <f>M84-M87</f>
        <v>0</v>
      </c>
      <c r="Q88" s="1">
        <f>Q84-Q87</f>
        <v>0</v>
      </c>
      <c r="U88" s="1">
        <f>U84-U87</f>
        <v>0</v>
      </c>
    </row>
    <row r="89" spans="1:21" x14ac:dyDescent="0.2">
      <c r="B89" s="105"/>
    </row>
  </sheetData>
  <mergeCells count="5">
    <mergeCell ref="O1:Q1"/>
    <mergeCell ref="S1:U1"/>
    <mergeCell ref="G1:I1"/>
    <mergeCell ref="A1:C1"/>
    <mergeCell ref="K1:M1"/>
  </mergeCells>
  <pageMargins left="0.7" right="0.7" top="0.75" bottom="0.75" header="0.3" footer="0.3"/>
  <pageSetup scale="82" orientation="portrait" horizontalDpi="4294967295" verticalDpi="4294967295" r:id="rId1"/>
  <rowBreaks count="1" manualBreakCount="1">
    <brk id="38" max="16383" man="1"/>
  </rowBreaks>
  <colBreaks count="2" manualBreakCount="2">
    <brk id="4" max="1048575" man="1"/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6" sqref="O16"/>
    </sheetView>
  </sheetViews>
  <sheetFormatPr baseColWidth="10" defaultColWidth="11.5" defaultRowHeight="15" x14ac:dyDescent="0.2"/>
  <cols>
    <col min="1" max="1" width="11.5" style="94"/>
    <col min="2" max="2" width="26.5" customWidth="1"/>
    <col min="3" max="3" width="13.6640625" style="141" customWidth="1"/>
    <col min="4" max="4" width="14.33203125" bestFit="1" customWidth="1"/>
    <col min="5" max="5" width="16.1640625" hidden="1" customWidth="1"/>
    <col min="6" max="10" width="14.33203125" bestFit="1" customWidth="1"/>
    <col min="11" max="11" width="1" customWidth="1"/>
    <col min="12" max="12" width="13.5" customWidth="1"/>
    <col min="13" max="13" width="11" customWidth="1"/>
    <col min="14" max="14" width="11.33203125" customWidth="1"/>
  </cols>
  <sheetData>
    <row r="1" spans="1:15" ht="37.5" customHeight="1" thickBot="1" x14ac:dyDescent="0.3">
      <c r="A1" s="182" t="s">
        <v>166</v>
      </c>
      <c r="B1" s="183"/>
      <c r="C1" s="183"/>
      <c r="D1" s="183"/>
      <c r="E1" s="183"/>
      <c r="F1" s="183"/>
      <c r="G1" s="183"/>
      <c r="H1" s="183"/>
      <c r="I1" s="183"/>
      <c r="J1" s="184"/>
      <c r="L1" s="185" t="s">
        <v>174</v>
      </c>
      <c r="M1" s="186"/>
      <c r="N1" s="186"/>
      <c r="O1" s="139"/>
    </row>
    <row r="2" spans="1:15" s="127" customFormat="1" ht="38.25" customHeight="1" x14ac:dyDescent="0.2">
      <c r="A2" s="125" t="s">
        <v>19</v>
      </c>
      <c r="B2" s="126" t="s">
        <v>0</v>
      </c>
      <c r="C2" s="136" t="s">
        <v>130</v>
      </c>
      <c r="D2" s="125" t="s">
        <v>131</v>
      </c>
      <c r="E2" s="125" t="s">
        <v>134</v>
      </c>
      <c r="F2" s="125" t="s">
        <v>137</v>
      </c>
      <c r="G2" s="125" t="s">
        <v>167</v>
      </c>
      <c r="H2" s="125" t="s">
        <v>168</v>
      </c>
      <c r="I2" s="125" t="s">
        <v>169</v>
      </c>
      <c r="J2" s="125" t="s">
        <v>170</v>
      </c>
      <c r="L2" s="138" t="s">
        <v>130</v>
      </c>
      <c r="M2" s="138" t="s">
        <v>131</v>
      </c>
      <c r="N2" s="138" t="s">
        <v>134</v>
      </c>
      <c r="O2" s="137" t="s">
        <v>137</v>
      </c>
    </row>
    <row r="3" spans="1:15" ht="18" customHeight="1" x14ac:dyDescent="0.2">
      <c r="A3" s="114">
        <v>1</v>
      </c>
      <c r="B3" s="95" t="s">
        <v>147</v>
      </c>
      <c r="C3" s="140">
        <v>60000</v>
      </c>
      <c r="D3" s="100">
        <v>1</v>
      </c>
      <c r="E3" s="100">
        <v>12</v>
      </c>
      <c r="F3" s="100">
        <f>C3*D3*10</f>
        <v>600000</v>
      </c>
      <c r="G3" s="100">
        <f>C3*D3*E3</f>
        <v>720000</v>
      </c>
      <c r="H3" s="100">
        <f>C3*D3*E3</f>
        <v>720000</v>
      </c>
      <c r="I3" s="100">
        <f>C3*D3*E3</f>
        <v>720000</v>
      </c>
      <c r="J3" s="100">
        <f>C3*D3*E3</f>
        <v>720000</v>
      </c>
      <c r="L3" s="100">
        <v>80000</v>
      </c>
      <c r="M3" s="100">
        <v>1</v>
      </c>
      <c r="N3" s="114">
        <v>10</v>
      </c>
      <c r="O3" s="100">
        <f>L3*M3*N3</f>
        <v>800000</v>
      </c>
    </row>
    <row r="4" spans="1:15" ht="18" customHeight="1" x14ac:dyDescent="0.2">
      <c r="A4" s="114">
        <v>2</v>
      </c>
      <c r="B4" s="95" t="s">
        <v>148</v>
      </c>
      <c r="C4" s="140">
        <v>60000</v>
      </c>
      <c r="D4" s="100">
        <v>1</v>
      </c>
      <c r="E4" s="100">
        <v>12</v>
      </c>
      <c r="F4" s="100">
        <f>C4*D4*10</f>
        <v>600000</v>
      </c>
      <c r="G4" s="100">
        <f t="shared" ref="G4:G15" si="0">C4*D4*E4</f>
        <v>720000</v>
      </c>
      <c r="H4" s="100">
        <f t="shared" ref="H4:H15" si="1">C4*D4*E4</f>
        <v>720000</v>
      </c>
      <c r="I4" s="100">
        <f t="shared" ref="I4:I15" si="2">C4*D4*E4</f>
        <v>720000</v>
      </c>
      <c r="J4" s="100">
        <f t="shared" ref="J4:J15" si="3">C4*D4*E4</f>
        <v>720000</v>
      </c>
      <c r="L4" s="100">
        <v>60000</v>
      </c>
      <c r="M4" s="100">
        <v>1</v>
      </c>
      <c r="N4" s="114">
        <v>10</v>
      </c>
      <c r="O4" s="100">
        <f t="shared" ref="O4:O15" si="4">L4*M4*N4</f>
        <v>600000</v>
      </c>
    </row>
    <row r="5" spans="1:15" ht="18" customHeight="1" x14ac:dyDescent="0.2">
      <c r="A5" s="114">
        <v>3</v>
      </c>
      <c r="B5" s="95" t="s">
        <v>149</v>
      </c>
      <c r="C5" s="140">
        <v>60000</v>
      </c>
      <c r="D5" s="100">
        <v>1</v>
      </c>
      <c r="E5" s="100">
        <v>12</v>
      </c>
      <c r="F5" s="100">
        <f>C5*D5*10</f>
        <v>600000</v>
      </c>
      <c r="G5" s="100">
        <f t="shared" si="0"/>
        <v>720000</v>
      </c>
      <c r="H5" s="100">
        <f t="shared" si="1"/>
        <v>720000</v>
      </c>
      <c r="I5" s="100">
        <f t="shared" si="2"/>
        <v>720000</v>
      </c>
      <c r="J5" s="100">
        <f t="shared" si="3"/>
        <v>720000</v>
      </c>
      <c r="L5" s="100">
        <v>60000</v>
      </c>
      <c r="M5" s="100">
        <v>1</v>
      </c>
      <c r="N5" s="114">
        <v>10</v>
      </c>
      <c r="O5" s="100">
        <f t="shared" si="4"/>
        <v>600000</v>
      </c>
    </row>
    <row r="6" spans="1:15" ht="18" customHeight="1" x14ac:dyDescent="0.2">
      <c r="A6" s="114">
        <v>4</v>
      </c>
      <c r="B6" s="95" t="s">
        <v>150</v>
      </c>
      <c r="C6" s="140">
        <v>50000</v>
      </c>
      <c r="D6" s="100">
        <v>1</v>
      </c>
      <c r="E6" s="100">
        <v>12</v>
      </c>
      <c r="F6" s="100">
        <f>C6*D6*10</f>
        <v>500000</v>
      </c>
      <c r="G6" s="100">
        <f t="shared" si="0"/>
        <v>600000</v>
      </c>
      <c r="H6" s="100">
        <f t="shared" si="1"/>
        <v>600000</v>
      </c>
      <c r="I6" s="100">
        <f t="shared" si="2"/>
        <v>600000</v>
      </c>
      <c r="J6" s="100">
        <f t="shared" si="3"/>
        <v>600000</v>
      </c>
      <c r="L6" s="100">
        <v>50000</v>
      </c>
      <c r="M6" s="100">
        <v>1</v>
      </c>
      <c r="N6" s="114">
        <v>10</v>
      </c>
      <c r="O6" s="100">
        <f t="shared" si="4"/>
        <v>500000</v>
      </c>
    </row>
    <row r="7" spans="1:15" ht="18" customHeight="1" x14ac:dyDescent="0.2">
      <c r="A7" s="114">
        <v>5</v>
      </c>
      <c r="B7" s="95" t="s">
        <v>151</v>
      </c>
      <c r="C7" s="140">
        <v>30000</v>
      </c>
      <c r="D7" s="100">
        <v>6</v>
      </c>
      <c r="E7" s="100">
        <v>12</v>
      </c>
      <c r="F7" s="100">
        <f>C7*D7*9</f>
        <v>1620000</v>
      </c>
      <c r="G7" s="100">
        <f t="shared" si="0"/>
        <v>2160000</v>
      </c>
      <c r="H7" s="100">
        <f t="shared" si="1"/>
        <v>2160000</v>
      </c>
      <c r="I7" s="100">
        <f t="shared" si="2"/>
        <v>2160000</v>
      </c>
      <c r="J7" s="100">
        <f t="shared" si="3"/>
        <v>2160000</v>
      </c>
      <c r="L7" s="100">
        <v>30000</v>
      </c>
      <c r="M7" s="100">
        <v>6</v>
      </c>
      <c r="N7" s="114">
        <v>9</v>
      </c>
      <c r="O7" s="100">
        <f t="shared" si="4"/>
        <v>1620000</v>
      </c>
    </row>
    <row r="8" spans="1:15" ht="18" customHeight="1" x14ac:dyDescent="0.2">
      <c r="A8" s="114">
        <v>6</v>
      </c>
      <c r="B8" s="95" t="s">
        <v>152</v>
      </c>
      <c r="C8" s="140">
        <v>30000</v>
      </c>
      <c r="D8" s="100">
        <v>2</v>
      </c>
      <c r="E8" s="100">
        <v>12</v>
      </c>
      <c r="F8" s="100">
        <f>C8*D8*10</f>
        <v>600000</v>
      </c>
      <c r="G8" s="100">
        <f t="shared" si="0"/>
        <v>720000</v>
      </c>
      <c r="H8" s="100">
        <f t="shared" si="1"/>
        <v>720000</v>
      </c>
      <c r="I8" s="100">
        <f t="shared" si="2"/>
        <v>720000</v>
      </c>
      <c r="J8" s="100">
        <f t="shared" si="3"/>
        <v>720000</v>
      </c>
      <c r="L8" s="100">
        <v>30000</v>
      </c>
      <c r="M8" s="100">
        <v>2</v>
      </c>
      <c r="N8" s="114">
        <v>10</v>
      </c>
      <c r="O8" s="100">
        <f t="shared" si="4"/>
        <v>600000</v>
      </c>
    </row>
    <row r="9" spans="1:15" ht="18" customHeight="1" x14ac:dyDescent="0.2">
      <c r="A9" s="114">
        <v>7</v>
      </c>
      <c r="B9" s="95" t="s">
        <v>153</v>
      </c>
      <c r="C9" s="140">
        <v>18000</v>
      </c>
      <c r="D9" s="100">
        <v>10</v>
      </c>
      <c r="E9" s="100">
        <v>12</v>
      </c>
      <c r="F9" s="100">
        <f>C9*D9*10</f>
        <v>1800000</v>
      </c>
      <c r="G9" s="100">
        <f t="shared" si="0"/>
        <v>2160000</v>
      </c>
      <c r="H9" s="100">
        <f t="shared" si="1"/>
        <v>2160000</v>
      </c>
      <c r="I9" s="100">
        <f t="shared" si="2"/>
        <v>2160000</v>
      </c>
      <c r="J9" s="100">
        <f t="shared" si="3"/>
        <v>2160000</v>
      </c>
      <c r="L9" s="100">
        <v>20000</v>
      </c>
      <c r="M9" s="100">
        <v>10</v>
      </c>
      <c r="N9" s="114">
        <v>10</v>
      </c>
      <c r="O9" s="100">
        <f t="shared" si="4"/>
        <v>2000000</v>
      </c>
    </row>
    <row r="10" spans="1:15" ht="18" customHeight="1" x14ac:dyDescent="0.2">
      <c r="A10" s="114">
        <v>8</v>
      </c>
      <c r="B10" s="95" t="s">
        <v>154</v>
      </c>
      <c r="C10" s="140">
        <v>18000</v>
      </c>
      <c r="D10" s="100">
        <v>7</v>
      </c>
      <c r="E10" s="100">
        <v>12</v>
      </c>
      <c r="F10" s="100">
        <f>C10*D10*11</f>
        <v>1386000</v>
      </c>
      <c r="G10" s="100">
        <f t="shared" si="0"/>
        <v>1512000</v>
      </c>
      <c r="H10" s="100">
        <f t="shared" si="1"/>
        <v>1512000</v>
      </c>
      <c r="I10" s="100">
        <f t="shared" si="2"/>
        <v>1512000</v>
      </c>
      <c r="J10" s="100">
        <f t="shared" si="3"/>
        <v>1512000</v>
      </c>
      <c r="L10" s="100">
        <v>20000</v>
      </c>
      <c r="M10" s="100">
        <v>7</v>
      </c>
      <c r="N10" s="114">
        <v>11</v>
      </c>
      <c r="O10" s="100">
        <f t="shared" si="4"/>
        <v>1540000</v>
      </c>
    </row>
    <row r="11" spans="1:15" ht="18" customHeight="1" x14ac:dyDescent="0.2">
      <c r="A11" s="114">
        <v>9</v>
      </c>
      <c r="B11" s="95" t="s">
        <v>155</v>
      </c>
      <c r="C11" s="140">
        <v>18000</v>
      </c>
      <c r="D11" s="100">
        <v>1</v>
      </c>
      <c r="E11" s="100">
        <v>12</v>
      </c>
      <c r="F11" s="100">
        <f>C11*D11*10</f>
        <v>180000</v>
      </c>
      <c r="G11" s="100">
        <f t="shared" si="0"/>
        <v>216000</v>
      </c>
      <c r="H11" s="100">
        <f t="shared" si="1"/>
        <v>216000</v>
      </c>
      <c r="I11" s="100">
        <f t="shared" si="2"/>
        <v>216000</v>
      </c>
      <c r="J11" s="100">
        <f t="shared" si="3"/>
        <v>216000</v>
      </c>
      <c r="L11" s="100">
        <v>20000</v>
      </c>
      <c r="M11" s="100">
        <v>1</v>
      </c>
      <c r="N11" s="114">
        <v>10</v>
      </c>
      <c r="O11" s="100">
        <f t="shared" si="4"/>
        <v>200000</v>
      </c>
    </row>
    <row r="12" spans="1:15" ht="18" customHeight="1" x14ac:dyDescent="0.2">
      <c r="A12" s="114">
        <v>10</v>
      </c>
      <c r="B12" s="95" t="s">
        <v>156</v>
      </c>
      <c r="C12" s="140">
        <v>18000</v>
      </c>
      <c r="D12" s="100">
        <v>2</v>
      </c>
      <c r="E12" s="100">
        <v>12</v>
      </c>
      <c r="F12" s="100">
        <f t="shared" ref="F12:F14" si="5">C12*D12*E12</f>
        <v>432000</v>
      </c>
      <c r="G12" s="100">
        <f t="shared" si="0"/>
        <v>432000</v>
      </c>
      <c r="H12" s="100">
        <f t="shared" si="1"/>
        <v>432000</v>
      </c>
      <c r="I12" s="100">
        <f t="shared" si="2"/>
        <v>432000</v>
      </c>
      <c r="J12" s="100">
        <f t="shared" si="3"/>
        <v>432000</v>
      </c>
      <c r="L12" s="100">
        <v>20000</v>
      </c>
      <c r="M12" s="100">
        <v>2</v>
      </c>
      <c r="N12" s="114">
        <v>10</v>
      </c>
      <c r="O12" s="100">
        <f t="shared" si="4"/>
        <v>400000</v>
      </c>
    </row>
    <row r="13" spans="1:15" ht="18" customHeight="1" x14ac:dyDescent="0.2">
      <c r="A13" s="114">
        <v>11</v>
      </c>
      <c r="B13" s="95" t="s">
        <v>157</v>
      </c>
      <c r="C13" s="140">
        <v>18000</v>
      </c>
      <c r="D13" s="100">
        <v>10</v>
      </c>
      <c r="E13" s="100">
        <v>12</v>
      </c>
      <c r="F13" s="100">
        <f>C13*D13*11</f>
        <v>1980000</v>
      </c>
      <c r="G13" s="100">
        <f t="shared" si="0"/>
        <v>2160000</v>
      </c>
      <c r="H13" s="100">
        <f t="shared" si="1"/>
        <v>2160000</v>
      </c>
      <c r="I13" s="100">
        <f t="shared" si="2"/>
        <v>2160000</v>
      </c>
      <c r="J13" s="100">
        <f t="shared" si="3"/>
        <v>2160000</v>
      </c>
      <c r="L13" s="100">
        <v>20000</v>
      </c>
      <c r="M13" s="100">
        <v>10</v>
      </c>
      <c r="N13" s="114">
        <v>10</v>
      </c>
      <c r="O13" s="100">
        <f t="shared" si="4"/>
        <v>2000000</v>
      </c>
    </row>
    <row r="14" spans="1:15" ht="18" customHeight="1" x14ac:dyDescent="0.2">
      <c r="A14" s="114">
        <v>12</v>
      </c>
      <c r="B14" s="95" t="s">
        <v>158</v>
      </c>
      <c r="C14" s="140">
        <v>18000</v>
      </c>
      <c r="D14" s="100">
        <v>1</v>
      </c>
      <c r="E14" s="100">
        <v>12</v>
      </c>
      <c r="F14" s="100">
        <f t="shared" si="5"/>
        <v>216000</v>
      </c>
      <c r="G14" s="100">
        <f t="shared" si="0"/>
        <v>216000</v>
      </c>
      <c r="H14" s="100">
        <f t="shared" si="1"/>
        <v>216000</v>
      </c>
      <c r="I14" s="100">
        <f t="shared" si="2"/>
        <v>216000</v>
      </c>
      <c r="J14" s="100">
        <f t="shared" si="3"/>
        <v>216000</v>
      </c>
      <c r="L14" s="100">
        <v>20000</v>
      </c>
      <c r="M14" s="100">
        <v>1</v>
      </c>
      <c r="N14" s="114">
        <v>10</v>
      </c>
      <c r="O14" s="100">
        <f t="shared" si="4"/>
        <v>200000</v>
      </c>
    </row>
    <row r="15" spans="1:15" ht="18" customHeight="1" x14ac:dyDescent="0.2">
      <c r="A15" s="114">
        <v>13</v>
      </c>
      <c r="B15" s="95" t="s">
        <v>159</v>
      </c>
      <c r="C15" s="140">
        <v>18000</v>
      </c>
      <c r="D15" s="100">
        <v>4</v>
      </c>
      <c r="E15" s="100">
        <v>12</v>
      </c>
      <c r="F15" s="100">
        <f>C15*D15*6</f>
        <v>432000</v>
      </c>
      <c r="G15" s="100">
        <f t="shared" si="0"/>
        <v>864000</v>
      </c>
      <c r="H15" s="100">
        <f t="shared" si="1"/>
        <v>864000</v>
      </c>
      <c r="I15" s="100">
        <f t="shared" si="2"/>
        <v>864000</v>
      </c>
      <c r="J15" s="100">
        <f t="shared" si="3"/>
        <v>864000</v>
      </c>
      <c r="L15" s="100">
        <v>20000</v>
      </c>
      <c r="M15" s="100">
        <v>4</v>
      </c>
      <c r="N15" s="114">
        <v>9</v>
      </c>
      <c r="O15" s="100">
        <f t="shared" si="4"/>
        <v>720000</v>
      </c>
    </row>
    <row r="16" spans="1:15" x14ac:dyDescent="0.2">
      <c r="A16" s="174" t="s">
        <v>95</v>
      </c>
      <c r="B16" s="175"/>
      <c r="C16" s="175"/>
      <c r="D16" s="176"/>
      <c r="E16" s="3"/>
      <c r="F16" s="123">
        <f>SUM(F3:F15)</f>
        <v>10946000</v>
      </c>
      <c r="G16" s="123">
        <f>SUM(G3:G15)</f>
        <v>13200000</v>
      </c>
      <c r="H16" s="123">
        <f t="shared" ref="H16:J16" si="6">SUM(H3:H15)</f>
        <v>13200000</v>
      </c>
      <c r="I16" s="123">
        <f t="shared" si="6"/>
        <v>13200000</v>
      </c>
      <c r="J16" s="123">
        <f t="shared" si="6"/>
        <v>13200000</v>
      </c>
      <c r="L16" s="135">
        <f>SUM(L3:L15)</f>
        <v>450000</v>
      </c>
      <c r="M16" s="95"/>
      <c r="N16" s="95"/>
      <c r="O16" s="4">
        <f>SUM(O3:O15)</f>
        <v>11780000</v>
      </c>
    </row>
  </sheetData>
  <mergeCells count="3">
    <mergeCell ref="A16:D16"/>
    <mergeCell ref="A1:J1"/>
    <mergeCell ref="L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8"/>
  <sheetViews>
    <sheetView tabSelected="1" topLeftCell="A5" zoomScaleNormal="100" workbookViewId="0">
      <selection activeCell="G36" sqref="G36"/>
    </sheetView>
  </sheetViews>
  <sheetFormatPr baseColWidth="10" defaultColWidth="8.83203125" defaultRowHeight="15" x14ac:dyDescent="0.2"/>
  <cols>
    <col min="1" max="1" width="1.33203125" customWidth="1"/>
    <col min="2" max="2" width="50.5" customWidth="1"/>
    <col min="3" max="3" width="14.5" customWidth="1"/>
    <col min="4" max="4" width="12.5" bestFit="1" customWidth="1"/>
    <col min="5" max="5" width="15.33203125" customWidth="1"/>
    <col min="6" max="6" width="14" customWidth="1"/>
    <col min="7" max="7" width="15.33203125" bestFit="1" customWidth="1"/>
    <col min="8" max="9" width="12.5" bestFit="1" customWidth="1"/>
  </cols>
  <sheetData>
    <row r="2" spans="2:8" ht="23.25" customHeight="1" thickBot="1" x14ac:dyDescent="0.25">
      <c r="B2" s="187" t="s">
        <v>112</v>
      </c>
      <c r="C2" s="188"/>
      <c r="D2" s="188"/>
      <c r="E2" s="188"/>
      <c r="F2" s="188"/>
      <c r="G2" s="188"/>
    </row>
    <row r="3" spans="2:8" ht="17" thickBot="1" x14ac:dyDescent="0.25">
      <c r="B3" s="51" t="s">
        <v>21</v>
      </c>
      <c r="C3" s="55" t="s">
        <v>89</v>
      </c>
      <c r="D3" s="55" t="s">
        <v>108</v>
      </c>
      <c r="E3" s="55" t="s">
        <v>109</v>
      </c>
      <c r="F3" s="55" t="s">
        <v>110</v>
      </c>
      <c r="G3" s="55" t="s">
        <v>111</v>
      </c>
    </row>
    <row r="4" spans="2:8" ht="8.25" customHeight="1" thickBot="1" x14ac:dyDescent="0.25">
      <c r="B4" s="52"/>
      <c r="C4" s="2"/>
      <c r="D4" s="2"/>
      <c r="E4" s="2"/>
      <c r="F4" s="2"/>
      <c r="G4" s="2"/>
    </row>
    <row r="5" spans="2:8" x14ac:dyDescent="0.2">
      <c r="B5" s="45" t="s">
        <v>85</v>
      </c>
      <c r="C5" s="46"/>
      <c r="D5" s="46"/>
      <c r="E5" s="46"/>
      <c r="F5" s="46"/>
      <c r="G5" s="46"/>
    </row>
    <row r="6" spans="2:8" x14ac:dyDescent="0.2">
      <c r="B6" s="35" t="s">
        <v>96</v>
      </c>
      <c r="C6" s="47">
        <f>'Operational Cost Year I - V'!D11</f>
        <v>83231000</v>
      </c>
      <c r="D6" s="47">
        <f>'Operational Cost Year I - V'!I11</f>
        <v>128199200</v>
      </c>
      <c r="E6" s="47">
        <f>'Operational Cost Year I - V'!M11</f>
        <v>128199200</v>
      </c>
      <c r="F6" s="47">
        <f>'Operational Cost Year I - V'!Q11</f>
        <v>128199200</v>
      </c>
      <c r="G6" s="47">
        <f>'Operational Cost Year I - V'!U11</f>
        <v>138999200</v>
      </c>
      <c r="H6" s="1"/>
    </row>
    <row r="7" spans="2:8" x14ac:dyDescent="0.2">
      <c r="B7" s="53"/>
      <c r="C7" s="47"/>
      <c r="D7" s="47"/>
      <c r="E7" s="47"/>
      <c r="F7" s="47"/>
      <c r="G7" s="47"/>
    </row>
    <row r="8" spans="2:8" x14ac:dyDescent="0.2">
      <c r="B8" s="7" t="s">
        <v>86</v>
      </c>
      <c r="C8" s="48">
        <f>SUM(C6:C6)</f>
        <v>83231000</v>
      </c>
      <c r="D8" s="48">
        <f>SUM(D6:D6)</f>
        <v>128199200</v>
      </c>
      <c r="E8" s="48">
        <f>SUM(E6:E6)</f>
        <v>128199200</v>
      </c>
      <c r="F8" s="48">
        <f>SUM(F6:F6)</f>
        <v>128199200</v>
      </c>
      <c r="G8" s="48">
        <f>SUM(G6:G6)</f>
        <v>138999200</v>
      </c>
    </row>
    <row r="9" spans="2:8" x14ac:dyDescent="0.2">
      <c r="B9" s="54"/>
      <c r="C9" s="47"/>
      <c r="D9" s="47"/>
      <c r="E9" s="47"/>
      <c r="F9" s="47"/>
      <c r="G9" s="47"/>
    </row>
    <row r="10" spans="2:8" x14ac:dyDescent="0.2">
      <c r="B10" s="7" t="s">
        <v>164</v>
      </c>
      <c r="C10" s="47"/>
      <c r="D10" s="47"/>
      <c r="E10" s="47"/>
      <c r="F10" s="47"/>
      <c r="G10" s="47"/>
    </row>
    <row r="11" spans="2:8" x14ac:dyDescent="0.2">
      <c r="B11" s="56" t="s">
        <v>34</v>
      </c>
      <c r="C11" s="60">
        <f>'Operational Cost Year I - V'!D16</f>
        <v>385000</v>
      </c>
      <c r="D11" s="60">
        <f>'Operational Cost Year I - V'!I16</f>
        <v>420000</v>
      </c>
      <c r="E11" s="60">
        <f>'Operational Cost Year I - V'!M16</f>
        <v>420000</v>
      </c>
      <c r="F11" s="60">
        <f>'Operational Cost Year I - V'!Q16</f>
        <v>420000</v>
      </c>
      <c r="G11" s="60">
        <f>'Operational Cost Year I - V'!U16</f>
        <v>420000</v>
      </c>
    </row>
    <row r="12" spans="2:8" x14ac:dyDescent="0.2">
      <c r="B12" s="56" t="s">
        <v>39</v>
      </c>
      <c r="C12" s="60">
        <f>'Operational Cost Year I - V'!D20</f>
        <v>600000</v>
      </c>
      <c r="D12" s="60">
        <f>'Operational Cost Year I - V'!I20</f>
        <v>600000</v>
      </c>
      <c r="E12" s="60">
        <f>'Operational Cost Year I - V'!M20</f>
        <v>600000</v>
      </c>
      <c r="F12" s="60">
        <f>'Operational Cost Year I - V'!Q20</f>
        <v>600000</v>
      </c>
      <c r="G12" s="60">
        <f>'Operational Cost Year I - V'!U20</f>
        <v>600000</v>
      </c>
    </row>
    <row r="13" spans="2:8" x14ac:dyDescent="0.2">
      <c r="B13" s="56" t="s">
        <v>37</v>
      </c>
      <c r="C13" s="60">
        <f>'Operational Cost Year I - V'!D25</f>
        <v>500000</v>
      </c>
      <c r="D13" s="60">
        <f>'Operational Cost Year I - V'!I25</f>
        <v>540000</v>
      </c>
      <c r="E13" s="60">
        <f>'Operational Cost Year I - V'!M25</f>
        <v>540000</v>
      </c>
      <c r="F13" s="60">
        <f>'Operational Cost Year I - V'!Q25</f>
        <v>540000</v>
      </c>
      <c r="G13" s="60">
        <f>'Operational Cost Year I - V'!U25</f>
        <v>540000</v>
      </c>
    </row>
    <row r="14" spans="2:8" x14ac:dyDescent="0.2">
      <c r="B14" s="57" t="s">
        <v>23</v>
      </c>
      <c r="C14" s="60">
        <f>'Operational Cost Year I - V'!D32</f>
        <v>2580000</v>
      </c>
      <c r="D14" s="60">
        <f>'Operational Cost Year I - V'!I32</f>
        <v>3780000</v>
      </c>
      <c r="E14" s="60">
        <f>'Operational Cost Year I - V'!M32</f>
        <v>3780000</v>
      </c>
      <c r="F14" s="60">
        <f>'Operational Cost Year I - V'!Q32</f>
        <v>3780000</v>
      </c>
      <c r="G14" s="60">
        <f>'Operational Cost Year I - V'!U32</f>
        <v>3780000</v>
      </c>
    </row>
    <row r="15" spans="2:8" x14ac:dyDescent="0.2">
      <c r="B15" s="54" t="s">
        <v>41</v>
      </c>
      <c r="C15" s="60">
        <f>'Operational Cost Year I - V'!D37</f>
        <v>3360000</v>
      </c>
      <c r="D15" s="60">
        <f>'Operational Cost Year I - V'!I37</f>
        <v>3360000</v>
      </c>
      <c r="E15" s="60">
        <f>'Operational Cost Year I - V'!M37</f>
        <v>3360000</v>
      </c>
      <c r="F15" s="60">
        <f>'Operational Cost Year I - V'!Q37</f>
        <v>3360000</v>
      </c>
      <c r="G15" s="60">
        <f>'Operational Cost Year I - V'!U37</f>
        <v>3360000</v>
      </c>
    </row>
    <row r="16" spans="2:8" x14ac:dyDescent="0.2">
      <c r="B16" s="54" t="s">
        <v>47</v>
      </c>
      <c r="C16" s="60">
        <f>'Operational Cost Year I - V'!D42</f>
        <v>540000</v>
      </c>
      <c r="D16" s="60">
        <f>'Operational Cost Year I - V'!I42</f>
        <v>540000</v>
      </c>
      <c r="E16" s="60">
        <f>'Operational Cost Year I - V'!M42</f>
        <v>540000</v>
      </c>
      <c r="F16" s="60">
        <f>'Operational Cost Year I - V'!Q42</f>
        <v>540000</v>
      </c>
      <c r="G16" s="60">
        <f>'Operational Cost Year I - V'!U42</f>
        <v>540000</v>
      </c>
    </row>
    <row r="17" spans="2:9" x14ac:dyDescent="0.2">
      <c r="B17" s="56" t="s">
        <v>48</v>
      </c>
      <c r="C17" s="60">
        <f>'Operational Cost Year I - V'!D48</f>
        <v>950000</v>
      </c>
      <c r="D17" s="60">
        <f>'Operational Cost Year I - V'!I48</f>
        <v>650000</v>
      </c>
      <c r="E17" s="60">
        <f>'Operational Cost Year I - V'!M48</f>
        <v>650000</v>
      </c>
      <c r="F17" s="60">
        <f>'Operational Cost Year I - V'!Q48</f>
        <v>650000</v>
      </c>
      <c r="G17" s="60">
        <f>'Operational Cost Year I - V'!U48</f>
        <v>850000</v>
      </c>
    </row>
    <row r="18" spans="2:9" x14ac:dyDescent="0.2">
      <c r="B18" s="24" t="s">
        <v>50</v>
      </c>
      <c r="C18" s="60">
        <f>'Operational Cost Year I - V'!D52</f>
        <v>1000000</v>
      </c>
      <c r="D18" s="60">
        <f>'Operational Cost Year I - V'!I52</f>
        <v>300000</v>
      </c>
      <c r="E18" s="60">
        <f>'Operational Cost Year I - V'!M52</f>
        <v>300000</v>
      </c>
      <c r="F18" s="60">
        <f>'Operational Cost Year I - V'!Q52</f>
        <v>300000</v>
      </c>
      <c r="G18" s="60">
        <f>'Operational Cost Year I - V'!U52</f>
        <v>300000</v>
      </c>
    </row>
    <row r="19" spans="2:9" x14ac:dyDescent="0.2">
      <c r="B19" s="35" t="s">
        <v>52</v>
      </c>
      <c r="C19" s="60">
        <f>'Operational Cost Year I - V'!D58</f>
        <v>3600000</v>
      </c>
      <c r="D19" s="60">
        <f>'Operational Cost Year I - V'!I58</f>
        <v>3600000</v>
      </c>
      <c r="E19" s="60">
        <f>'Operational Cost Year I - V'!M58</f>
        <v>3600000</v>
      </c>
      <c r="F19" s="60">
        <f>'Operational Cost Year I - V'!Q58</f>
        <v>3600000</v>
      </c>
      <c r="G19" s="60">
        <f>'Operational Cost Year I - V'!U58</f>
        <v>3600000</v>
      </c>
    </row>
    <row r="20" spans="2:9" x14ac:dyDescent="0.2">
      <c r="B20" s="29" t="s">
        <v>26</v>
      </c>
      <c r="C20" s="60">
        <f>'Operational Cost Year I - V'!D63</f>
        <v>840000</v>
      </c>
      <c r="D20" s="60">
        <f>'Operational Cost Year I - V'!I63</f>
        <v>430000</v>
      </c>
      <c r="E20" s="60">
        <f>'Operational Cost Year I - V'!M63</f>
        <v>430000</v>
      </c>
      <c r="F20" s="60">
        <f>'Operational Cost Year I - V'!Q63</f>
        <v>430000</v>
      </c>
      <c r="G20" s="60">
        <f>'Operational Cost Year I - V'!U63</f>
        <v>430000</v>
      </c>
    </row>
    <row r="21" spans="2:9" x14ac:dyDescent="0.2">
      <c r="B21" s="59" t="s">
        <v>84</v>
      </c>
      <c r="C21" s="60">
        <f>'Operational Cost Year I - V'!D68</f>
        <v>13454000</v>
      </c>
      <c r="D21" s="60">
        <f>'Operational Cost Year I - V'!I68</f>
        <v>10300000</v>
      </c>
      <c r="E21" s="60">
        <f>'Operational Cost Year I - V'!M68</f>
        <v>10300000</v>
      </c>
      <c r="F21" s="60">
        <f>'Operational Cost Year I - V'!Q68</f>
        <v>10300000</v>
      </c>
      <c r="G21" s="60">
        <f>'Operational Cost Year I - V'!U68</f>
        <v>10300000</v>
      </c>
    </row>
    <row r="22" spans="2:9" x14ac:dyDescent="0.2">
      <c r="B22" s="111" t="s">
        <v>172</v>
      </c>
      <c r="C22" s="47">
        <f>'Operational Cost Year I - V'!$D$82</f>
        <v>10946000</v>
      </c>
      <c r="D22" s="47">
        <f>'Operational Cost Year I - V'!$I$82</f>
        <v>13200000</v>
      </c>
      <c r="E22" s="47">
        <f>'Operational Cost Year I - V'!$M$82</f>
        <v>13200000</v>
      </c>
      <c r="F22" s="47">
        <f>'Operational Cost Year I - V'!$Q$82</f>
        <v>13200000</v>
      </c>
      <c r="G22" s="47">
        <f>'Operational Cost Year I - V'!$U$82</f>
        <v>13200000</v>
      </c>
    </row>
    <row r="23" spans="2:9" x14ac:dyDescent="0.2">
      <c r="B23" s="57" t="s">
        <v>29</v>
      </c>
      <c r="C23" s="60">
        <f>'Operational Cost Year I - V'!D79</f>
        <v>22500000</v>
      </c>
      <c r="D23" s="60">
        <f>'Operational Cost Year I - V'!I79</f>
        <v>3000000</v>
      </c>
      <c r="E23" s="60">
        <f>'Operational Cost Year I - V'!M79</f>
        <v>3000000</v>
      </c>
      <c r="F23" s="60">
        <f>'Operational Cost Year I - V'!Q79</f>
        <v>3000000</v>
      </c>
      <c r="G23" s="60">
        <f>'Operational Cost Year I - V'!U79</f>
        <v>3000000</v>
      </c>
    </row>
    <row r="24" spans="2:9" x14ac:dyDescent="0.2">
      <c r="B24" s="7" t="s">
        <v>87</v>
      </c>
      <c r="C24" s="48">
        <f>SUM(C11:C23)</f>
        <v>61255000</v>
      </c>
      <c r="D24" s="48">
        <f>SUM(D11:D23)</f>
        <v>40720000</v>
      </c>
      <c r="E24" s="48">
        <f>SUM(E11:E23)</f>
        <v>40720000</v>
      </c>
      <c r="F24" s="48">
        <f>SUM(F11:F23)</f>
        <v>40720000</v>
      </c>
      <c r="G24" s="48">
        <f>SUM(G11:G23)</f>
        <v>40920000</v>
      </c>
    </row>
    <row r="25" spans="2:9" x14ac:dyDescent="0.2">
      <c r="B25" s="54"/>
      <c r="C25" s="47"/>
      <c r="D25" s="47"/>
      <c r="E25" s="47"/>
      <c r="F25" s="47"/>
      <c r="G25" s="47"/>
    </row>
    <row r="26" spans="2:9" x14ac:dyDescent="0.2">
      <c r="B26" s="7" t="s">
        <v>1</v>
      </c>
      <c r="C26" s="48">
        <f>C24+C8</f>
        <v>144486000</v>
      </c>
      <c r="D26" s="48">
        <f>D24+D8</f>
        <v>168919200</v>
      </c>
      <c r="E26" s="48">
        <f>E24+E8</f>
        <v>168919200</v>
      </c>
      <c r="F26" s="48">
        <f>F24+F8</f>
        <v>168919200</v>
      </c>
      <c r="G26" s="48">
        <f>G24+G8</f>
        <v>179919200</v>
      </c>
    </row>
    <row r="27" spans="2:9" x14ac:dyDescent="0.2">
      <c r="B27" s="54"/>
      <c r="C27" s="47"/>
      <c r="D27" s="47"/>
      <c r="E27" s="47"/>
      <c r="F27" s="47"/>
      <c r="G27" s="47"/>
    </row>
    <row r="28" spans="2:9" x14ac:dyDescent="0.2">
      <c r="B28" s="54" t="s">
        <v>114</v>
      </c>
      <c r="C28" s="47">
        <f>C26*7/100</f>
        <v>10114020</v>
      </c>
      <c r="D28" s="47">
        <f t="shared" ref="D28:F28" si="0">D26*7/100</f>
        <v>11824344</v>
      </c>
      <c r="E28" s="47">
        <f t="shared" si="0"/>
        <v>11824344</v>
      </c>
      <c r="F28" s="47">
        <f t="shared" si="0"/>
        <v>11824344</v>
      </c>
      <c r="G28" s="47">
        <f>G26*7/100</f>
        <v>12594344</v>
      </c>
    </row>
    <row r="29" spans="2:9" x14ac:dyDescent="0.2">
      <c r="B29" s="54"/>
      <c r="C29" s="47"/>
      <c r="D29" s="47"/>
      <c r="E29" s="47"/>
      <c r="F29" s="47"/>
      <c r="G29" s="47"/>
    </row>
    <row r="30" spans="2:9" ht="16" thickBot="1" x14ac:dyDescent="0.25">
      <c r="B30" s="49" t="s">
        <v>88</v>
      </c>
      <c r="C30" s="50">
        <f>C28+C26</f>
        <v>154600020</v>
      </c>
      <c r="D30" s="50">
        <f>D28+D26</f>
        <v>180743544</v>
      </c>
      <c r="E30" s="50">
        <f>E28+E26</f>
        <v>180743544</v>
      </c>
      <c r="F30" s="50">
        <f>F28+F26</f>
        <v>180743544</v>
      </c>
      <c r="G30" s="50">
        <f>G28+G26</f>
        <v>192513544</v>
      </c>
      <c r="H30" s="1"/>
      <c r="I30" s="1"/>
    </row>
    <row r="31" spans="2:9" ht="16" thickBot="1" x14ac:dyDescent="0.25">
      <c r="B31" s="85" t="s">
        <v>95</v>
      </c>
      <c r="C31" s="189">
        <f>C30+D30+E30+F30+G30</f>
        <v>889344196</v>
      </c>
      <c r="D31" s="189"/>
      <c r="E31" s="189"/>
      <c r="F31" s="189"/>
      <c r="G31" s="190"/>
    </row>
    <row r="32" spans="2:9" x14ac:dyDescent="0.2">
      <c r="C32" s="1"/>
      <c r="G32" s="86"/>
    </row>
    <row r="33" spans="3:8" x14ac:dyDescent="0.2">
      <c r="C33" s="1">
        <v>154600020</v>
      </c>
      <c r="D33" s="1">
        <v>180743544</v>
      </c>
      <c r="E33" s="1">
        <v>180743544</v>
      </c>
      <c r="F33" s="1">
        <v>180743544</v>
      </c>
      <c r="G33" s="1">
        <v>192513544</v>
      </c>
      <c r="H33" s="1"/>
    </row>
    <row r="34" spans="3:8" x14ac:dyDescent="0.2">
      <c r="C34" s="1">
        <f>C30-C33</f>
        <v>0</v>
      </c>
      <c r="D34" s="1">
        <f t="shared" ref="D34:G34" si="1">D30-D33</f>
        <v>0</v>
      </c>
      <c r="E34" s="1">
        <f t="shared" si="1"/>
        <v>0</v>
      </c>
      <c r="F34" s="1">
        <f t="shared" si="1"/>
        <v>0</v>
      </c>
      <c r="G34" s="1">
        <f t="shared" si="1"/>
        <v>0</v>
      </c>
    </row>
    <row r="35" spans="3:8" x14ac:dyDescent="0.2">
      <c r="G35" s="128">
        <f>SUM(C33:G33)</f>
        <v>889344196</v>
      </c>
    </row>
    <row r="36" spans="3:8" x14ac:dyDescent="0.2">
      <c r="G36" s="1">
        <f>C31-G35</f>
        <v>0</v>
      </c>
    </row>
    <row r="38" spans="3:8" x14ac:dyDescent="0.2">
      <c r="E38" t="s">
        <v>94</v>
      </c>
    </row>
  </sheetData>
  <mergeCells count="2">
    <mergeCell ref="B2:G2"/>
    <mergeCell ref="C31:G31"/>
  </mergeCells>
  <pageMargins left="0.7" right="0.7" top="0.75" bottom="0.75" header="0.3" footer="0.3"/>
  <pageSetup paperSize="9" scale="99" orientation="landscape" r:id="rId1"/>
  <rowBreaks count="1" manualBreakCount="1">
    <brk id="3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V89"/>
  <sheetViews>
    <sheetView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V86" sqref="V86"/>
    </sheetView>
  </sheetViews>
  <sheetFormatPr baseColWidth="10" defaultColWidth="8.83203125" defaultRowHeight="15" x14ac:dyDescent="0.2"/>
  <cols>
    <col min="1" max="1" width="45.83203125" customWidth="1"/>
    <col min="2" max="2" width="11.6640625" style="2" customWidth="1"/>
    <col min="3" max="3" width="9.83203125" customWidth="1"/>
    <col min="4" max="4" width="13.33203125" customWidth="1"/>
    <col min="5" max="5" width="18" customWidth="1"/>
    <col min="6" max="6" width="0.83203125" customWidth="1"/>
    <col min="7" max="7" width="12.5" style="2" hidden="1" customWidth="1"/>
    <col min="8" max="8" width="11.6640625" hidden="1" customWidth="1"/>
    <col min="9" max="9" width="13.33203125" hidden="1" customWidth="1"/>
    <col min="10" max="10" width="0.6640625" hidden="1" customWidth="1"/>
    <col min="11" max="11" width="12.5" hidden="1" customWidth="1"/>
    <col min="12" max="12" width="0" hidden="1" customWidth="1"/>
    <col min="13" max="13" width="14.33203125" hidden="1" customWidth="1"/>
    <col min="14" max="14" width="0.5" hidden="1" customWidth="1"/>
    <col min="15" max="15" width="12.33203125" hidden="1" customWidth="1"/>
    <col min="16" max="16" width="0" hidden="1" customWidth="1"/>
    <col min="17" max="17" width="13.83203125" hidden="1" customWidth="1"/>
    <col min="18" max="18" width="0.5" hidden="1" customWidth="1"/>
    <col min="19" max="19" width="12.83203125" hidden="1" customWidth="1"/>
    <col min="20" max="20" width="11.1640625" hidden="1" customWidth="1"/>
    <col min="21" max="21" width="13.33203125" hidden="1" customWidth="1"/>
    <col min="22" max="22" width="14.5" customWidth="1"/>
  </cols>
  <sheetData>
    <row r="1" spans="1:22" ht="23.25" customHeight="1" thickBot="1" x14ac:dyDescent="0.25">
      <c r="A1" s="180" t="s">
        <v>32</v>
      </c>
      <c r="B1" s="181"/>
      <c r="C1" s="181"/>
      <c r="D1" s="61"/>
      <c r="E1" s="62"/>
      <c r="G1" s="177" t="s">
        <v>90</v>
      </c>
      <c r="H1" s="178"/>
      <c r="I1" s="179"/>
      <c r="K1" s="177" t="s">
        <v>91</v>
      </c>
      <c r="L1" s="178"/>
      <c r="M1" s="179"/>
      <c r="O1" s="177" t="s">
        <v>92</v>
      </c>
      <c r="P1" s="178"/>
      <c r="Q1" s="179"/>
      <c r="S1" s="177" t="s">
        <v>93</v>
      </c>
      <c r="T1" s="178"/>
      <c r="U1" s="179"/>
    </row>
    <row r="2" spans="1:22" ht="49" thickBot="1" x14ac:dyDescent="0.25">
      <c r="A2" s="41" t="s">
        <v>21</v>
      </c>
      <c r="B2" s="42" t="s">
        <v>33</v>
      </c>
      <c r="C2" s="42" t="s">
        <v>57</v>
      </c>
      <c r="D2" s="42" t="s">
        <v>1</v>
      </c>
      <c r="E2" s="43" t="s">
        <v>173</v>
      </c>
      <c r="G2" s="65" t="s">
        <v>33</v>
      </c>
      <c r="H2" s="42" t="s">
        <v>57</v>
      </c>
      <c r="I2" s="66" t="s">
        <v>1</v>
      </c>
      <c r="K2" s="65" t="s">
        <v>33</v>
      </c>
      <c r="L2" s="42" t="s">
        <v>57</v>
      </c>
      <c r="M2" s="66" t="s">
        <v>1</v>
      </c>
      <c r="O2" s="65" t="s">
        <v>33</v>
      </c>
      <c r="P2" s="42" t="s">
        <v>57</v>
      </c>
      <c r="Q2" s="66" t="s">
        <v>1</v>
      </c>
      <c r="S2" s="65" t="s">
        <v>33</v>
      </c>
      <c r="T2" s="42" t="s">
        <v>57</v>
      </c>
      <c r="U2" s="66" t="s">
        <v>1</v>
      </c>
      <c r="V2" s="131" t="s">
        <v>185</v>
      </c>
    </row>
    <row r="3" spans="1:22" x14ac:dyDescent="0.2">
      <c r="A3" s="10"/>
      <c r="B3" s="63"/>
      <c r="C3" s="11"/>
      <c r="D3" s="11"/>
      <c r="E3" s="12"/>
      <c r="G3" s="67"/>
      <c r="H3" s="11"/>
      <c r="I3" s="12"/>
      <c r="K3" s="67"/>
      <c r="L3" s="11"/>
      <c r="M3" s="12"/>
      <c r="O3" s="67"/>
      <c r="P3" s="11"/>
      <c r="Q3" s="12"/>
      <c r="S3" s="67"/>
      <c r="T3" s="11"/>
      <c r="U3" s="12"/>
      <c r="V3" s="132"/>
    </row>
    <row r="4" spans="1:22" x14ac:dyDescent="0.2">
      <c r="A4" s="25" t="s">
        <v>66</v>
      </c>
      <c r="B4" s="13"/>
      <c r="C4" s="14"/>
      <c r="D4" s="13"/>
      <c r="E4" s="15"/>
      <c r="G4" s="68"/>
      <c r="H4" s="14"/>
      <c r="I4" s="69"/>
      <c r="K4" s="68"/>
      <c r="L4" s="14"/>
      <c r="M4" s="69"/>
      <c r="O4" s="68"/>
      <c r="P4" s="14"/>
      <c r="Q4" s="69"/>
      <c r="S4" s="68"/>
      <c r="T4" s="14"/>
      <c r="U4" s="69"/>
      <c r="V4" s="132"/>
    </row>
    <row r="5" spans="1:22" x14ac:dyDescent="0.2">
      <c r="A5" s="25" t="s">
        <v>139</v>
      </c>
      <c r="B5" s="13"/>
      <c r="C5" s="14"/>
      <c r="D5" s="13"/>
      <c r="E5" s="15"/>
      <c r="G5" s="68"/>
      <c r="H5" s="14"/>
      <c r="I5" s="69"/>
      <c r="K5" s="68"/>
      <c r="L5" s="14"/>
      <c r="M5" s="69"/>
      <c r="O5" s="68"/>
      <c r="P5" s="14"/>
      <c r="Q5" s="69"/>
      <c r="S5" s="68"/>
      <c r="T5" s="14"/>
      <c r="U5" s="69"/>
      <c r="V5" s="132"/>
    </row>
    <row r="6" spans="1:22" x14ac:dyDescent="0.2">
      <c r="A6" s="75" t="s">
        <v>68</v>
      </c>
      <c r="B6" s="13"/>
      <c r="C6" s="83"/>
      <c r="D6" s="84">
        <v>82131000</v>
      </c>
      <c r="E6" s="69">
        <v>73917900</v>
      </c>
      <c r="G6" s="70"/>
      <c r="H6" s="3"/>
      <c r="I6" s="71">
        <v>114308000</v>
      </c>
      <c r="K6" s="70"/>
      <c r="L6" s="3"/>
      <c r="M6" s="71">
        <v>114308000</v>
      </c>
      <c r="O6" s="70"/>
      <c r="P6" s="3"/>
      <c r="Q6" s="71">
        <v>114308000</v>
      </c>
      <c r="S6" s="70"/>
      <c r="T6" s="3"/>
      <c r="U6" s="71">
        <v>114308000</v>
      </c>
      <c r="V6" s="133">
        <f>D6-E6</f>
        <v>8213100</v>
      </c>
    </row>
    <row r="7" spans="1:22" x14ac:dyDescent="0.2">
      <c r="A7" s="25" t="s">
        <v>138</v>
      </c>
      <c r="B7" s="13"/>
      <c r="C7" s="83"/>
      <c r="D7" s="84"/>
      <c r="E7" s="15"/>
      <c r="G7" s="70"/>
      <c r="H7" s="3"/>
      <c r="I7" s="102"/>
      <c r="K7" s="70"/>
      <c r="L7" s="3"/>
      <c r="M7" s="102"/>
      <c r="O7" s="70"/>
      <c r="P7" s="3"/>
      <c r="Q7" s="102"/>
      <c r="S7" s="70"/>
      <c r="T7" s="3"/>
      <c r="U7" s="102"/>
      <c r="V7" s="132"/>
    </row>
    <row r="8" spans="1:22" x14ac:dyDescent="0.2">
      <c r="A8" s="75" t="s">
        <v>133</v>
      </c>
      <c r="B8" s="13" t="s">
        <v>101</v>
      </c>
      <c r="C8" s="83"/>
      <c r="D8" s="84"/>
      <c r="E8" s="15"/>
      <c r="G8" s="70"/>
      <c r="H8" s="4"/>
      <c r="I8" s="84">
        <f>21739200-8948000</f>
        <v>12791200</v>
      </c>
      <c r="J8" s="52"/>
      <c r="K8" s="68"/>
      <c r="L8" s="83"/>
      <c r="M8" s="84">
        <v>12791200</v>
      </c>
      <c r="N8" s="52"/>
      <c r="O8" s="68"/>
      <c r="P8" s="83"/>
      <c r="Q8" s="84">
        <v>12791200</v>
      </c>
      <c r="R8" s="52"/>
      <c r="S8" s="68"/>
      <c r="T8" s="84"/>
      <c r="U8" s="84">
        <f>21739200+1852000</f>
        <v>23591200</v>
      </c>
      <c r="V8" s="132"/>
    </row>
    <row r="9" spans="1:22" x14ac:dyDescent="0.2">
      <c r="A9" s="75" t="s">
        <v>100</v>
      </c>
      <c r="B9" s="13" t="s">
        <v>101</v>
      </c>
      <c r="C9" s="83"/>
      <c r="D9" s="84">
        <v>500000</v>
      </c>
      <c r="E9" s="69">
        <v>300000</v>
      </c>
      <c r="G9" s="70"/>
      <c r="H9" s="4"/>
      <c r="I9" s="84">
        <v>500000</v>
      </c>
      <c r="J9" s="52"/>
      <c r="K9" s="68"/>
      <c r="L9" s="83"/>
      <c r="M9" s="84">
        <v>500000</v>
      </c>
      <c r="N9" s="52"/>
      <c r="O9" s="68"/>
      <c r="P9" s="83"/>
      <c r="Q9" s="84">
        <v>500000</v>
      </c>
      <c r="R9" s="52"/>
      <c r="S9" s="68"/>
      <c r="T9" s="83"/>
      <c r="U9" s="84">
        <v>500000</v>
      </c>
      <c r="V9" s="133">
        <f t="shared" ref="V9:V10" si="0">D9-E9</f>
        <v>200000</v>
      </c>
    </row>
    <row r="10" spans="1:22" x14ac:dyDescent="0.2">
      <c r="A10" s="75" t="s">
        <v>102</v>
      </c>
      <c r="B10" s="13" t="s">
        <v>101</v>
      </c>
      <c r="C10" s="83"/>
      <c r="D10" s="84">
        <v>600000</v>
      </c>
      <c r="E10" s="69">
        <v>300000</v>
      </c>
      <c r="G10" s="70"/>
      <c r="H10" s="3"/>
      <c r="I10" s="84">
        <v>600000</v>
      </c>
      <c r="J10" s="52"/>
      <c r="K10" s="68"/>
      <c r="L10" s="83"/>
      <c r="M10" s="84">
        <v>600000</v>
      </c>
      <c r="N10" s="52"/>
      <c r="O10" s="68"/>
      <c r="P10" s="83"/>
      <c r="Q10" s="84">
        <v>600000</v>
      </c>
      <c r="R10" s="52"/>
      <c r="S10" s="68"/>
      <c r="T10" s="83"/>
      <c r="U10" s="84">
        <v>600000</v>
      </c>
      <c r="V10" s="133">
        <f t="shared" si="0"/>
        <v>300000</v>
      </c>
    </row>
    <row r="11" spans="1:22" x14ac:dyDescent="0.2">
      <c r="A11" s="36" t="s">
        <v>67</v>
      </c>
      <c r="B11" s="13"/>
      <c r="C11" s="14"/>
      <c r="D11" s="4">
        <f>SUM(D6:D10)</f>
        <v>83231000</v>
      </c>
      <c r="E11" s="4">
        <f>SUM(E6:E10)</f>
        <v>74517900</v>
      </c>
      <c r="G11" s="68"/>
      <c r="H11" s="14"/>
      <c r="I11" s="4">
        <f>SUM(I6:I10)</f>
        <v>128199200</v>
      </c>
      <c r="K11" s="68"/>
      <c r="L11" s="14"/>
      <c r="M11" s="4">
        <f>SUM(M6:M10)</f>
        <v>128199200</v>
      </c>
      <c r="N11" s="104"/>
      <c r="O11" s="70"/>
      <c r="P11" s="3"/>
      <c r="Q11" s="4">
        <f>SUM(Q6:Q10)</f>
        <v>128199200</v>
      </c>
      <c r="R11" s="104"/>
      <c r="S11" s="70"/>
      <c r="T11" s="4">
        <f>T8-T10</f>
        <v>0</v>
      </c>
      <c r="U11" s="4">
        <f>SUM(U6:U10)</f>
        <v>138999200</v>
      </c>
      <c r="V11" s="134">
        <f>SUM(V6:V10)</f>
        <v>8713100</v>
      </c>
    </row>
    <row r="12" spans="1:22" x14ac:dyDescent="0.2">
      <c r="A12" s="16"/>
      <c r="B12" s="13"/>
      <c r="C12" s="14"/>
      <c r="D12" s="14"/>
      <c r="E12" s="15"/>
      <c r="G12" s="68"/>
      <c r="H12" s="14"/>
      <c r="I12" s="15"/>
      <c r="K12" s="68"/>
      <c r="L12" s="14"/>
      <c r="M12" s="15"/>
      <c r="O12" s="68"/>
      <c r="P12" s="14"/>
      <c r="Q12" s="15"/>
      <c r="S12" s="68"/>
      <c r="T12" s="14"/>
      <c r="U12" s="15"/>
      <c r="V12" s="132"/>
    </row>
    <row r="13" spans="1:22" x14ac:dyDescent="0.2">
      <c r="A13" s="21" t="s">
        <v>34</v>
      </c>
      <c r="B13" s="13"/>
      <c r="C13" s="14"/>
      <c r="D13" s="14"/>
      <c r="E13" s="15"/>
      <c r="G13" s="68"/>
      <c r="H13" s="14"/>
      <c r="I13" s="15"/>
      <c r="K13" s="68"/>
      <c r="L13" s="14"/>
      <c r="M13" s="15"/>
      <c r="O13" s="68"/>
      <c r="P13" s="14"/>
      <c r="Q13" s="15"/>
      <c r="S13" s="68"/>
      <c r="T13" s="14"/>
      <c r="U13" s="15"/>
      <c r="V13" s="132"/>
    </row>
    <row r="14" spans="1:22" x14ac:dyDescent="0.2">
      <c r="A14" s="22" t="s">
        <v>35</v>
      </c>
      <c r="B14" s="13">
        <v>5000</v>
      </c>
      <c r="C14" s="14">
        <v>11</v>
      </c>
      <c r="D14" s="17">
        <f>B14*C14</f>
        <v>55000</v>
      </c>
      <c r="E14" s="17">
        <f>D14</f>
        <v>55000</v>
      </c>
      <c r="G14" s="68">
        <v>5000</v>
      </c>
      <c r="H14" s="14">
        <v>12</v>
      </c>
      <c r="I14" s="72">
        <f>G14*H14</f>
        <v>60000</v>
      </c>
      <c r="K14" s="68">
        <v>5000</v>
      </c>
      <c r="L14" s="14">
        <v>12</v>
      </c>
      <c r="M14" s="72">
        <f>K14*L14</f>
        <v>60000</v>
      </c>
      <c r="O14" s="68">
        <v>5000</v>
      </c>
      <c r="P14" s="14">
        <v>12</v>
      </c>
      <c r="Q14" s="72">
        <f>O14*P14</f>
        <v>60000</v>
      </c>
      <c r="S14" s="68">
        <v>5000</v>
      </c>
      <c r="T14" s="14">
        <v>12</v>
      </c>
      <c r="U14" s="72">
        <f>S14*T14</f>
        <v>60000</v>
      </c>
      <c r="V14" s="133">
        <f t="shared" ref="V14:V15" si="1">D14-E14</f>
        <v>0</v>
      </c>
    </row>
    <row r="15" spans="1:22" x14ac:dyDescent="0.2">
      <c r="A15" s="22" t="s">
        <v>36</v>
      </c>
      <c r="B15" s="13">
        <v>30000</v>
      </c>
      <c r="C15" s="14">
        <v>11</v>
      </c>
      <c r="D15" s="17">
        <f>B15*C15</f>
        <v>330000</v>
      </c>
      <c r="E15" s="17">
        <f>D15</f>
        <v>330000</v>
      </c>
      <c r="G15" s="13">
        <v>30000</v>
      </c>
      <c r="H15" s="14">
        <v>12</v>
      </c>
      <c r="I15" s="72">
        <f>G15*H15</f>
        <v>360000</v>
      </c>
      <c r="K15" s="13">
        <v>30000</v>
      </c>
      <c r="L15" s="14">
        <v>12</v>
      </c>
      <c r="M15" s="72">
        <f>K15*L15</f>
        <v>360000</v>
      </c>
      <c r="O15" s="13">
        <v>30000</v>
      </c>
      <c r="P15" s="14">
        <v>12</v>
      </c>
      <c r="Q15" s="72">
        <f>O15*P15</f>
        <v>360000</v>
      </c>
      <c r="S15" s="13">
        <v>30000</v>
      </c>
      <c r="T15" s="14">
        <v>12</v>
      </c>
      <c r="U15" s="72">
        <f>S15*T15</f>
        <v>360000</v>
      </c>
      <c r="V15" s="133">
        <f t="shared" si="1"/>
        <v>0</v>
      </c>
    </row>
    <row r="16" spans="1:22" x14ac:dyDescent="0.2">
      <c r="A16" s="37" t="s">
        <v>42</v>
      </c>
      <c r="B16" s="13"/>
      <c r="C16" s="14"/>
      <c r="D16" s="4">
        <f>SUM(D14:D15)</f>
        <v>385000</v>
      </c>
      <c r="E16" s="4">
        <f>SUM(E14:E15)</f>
        <v>385000</v>
      </c>
      <c r="G16" s="68"/>
      <c r="H16" s="14"/>
      <c r="I16" s="71">
        <f>SUM(I14:I15)</f>
        <v>420000</v>
      </c>
      <c r="K16" s="68"/>
      <c r="L16" s="14"/>
      <c r="M16" s="71">
        <f>SUM(M14:M15)</f>
        <v>420000</v>
      </c>
      <c r="O16" s="68"/>
      <c r="P16" s="14"/>
      <c r="Q16" s="71">
        <f>SUM(Q14:Q15)</f>
        <v>420000</v>
      </c>
      <c r="S16" s="68"/>
      <c r="T16" s="14"/>
      <c r="U16" s="71">
        <f>SUM(U14:U15)</f>
        <v>420000</v>
      </c>
      <c r="V16" s="134">
        <f>SUM(V14:V15)</f>
        <v>0</v>
      </c>
    </row>
    <row r="17" spans="1:22" x14ac:dyDescent="0.2">
      <c r="A17" s="16"/>
      <c r="B17" s="13"/>
      <c r="C17" s="14"/>
      <c r="D17" s="14"/>
      <c r="E17" s="15"/>
      <c r="G17" s="68"/>
      <c r="H17" s="14"/>
      <c r="I17" s="15"/>
      <c r="K17" s="68"/>
      <c r="L17" s="14"/>
      <c r="M17" s="15"/>
      <c r="O17" s="68"/>
      <c r="P17" s="14"/>
      <c r="Q17" s="15"/>
      <c r="S17" s="68"/>
      <c r="T17" s="14"/>
      <c r="U17" s="15"/>
      <c r="V17" s="132"/>
    </row>
    <row r="18" spans="1:22" x14ac:dyDescent="0.2">
      <c r="A18" s="21" t="s">
        <v>39</v>
      </c>
      <c r="B18" s="13"/>
      <c r="C18" s="14"/>
      <c r="D18" s="14"/>
      <c r="E18" s="15"/>
      <c r="G18" s="68"/>
      <c r="H18" s="14"/>
      <c r="I18" s="15"/>
      <c r="K18" s="68"/>
      <c r="L18" s="14"/>
      <c r="M18" s="15"/>
      <c r="O18" s="68"/>
      <c r="P18" s="14"/>
      <c r="Q18" s="15"/>
      <c r="S18" s="68"/>
      <c r="T18" s="14"/>
      <c r="U18" s="15"/>
      <c r="V18" s="132"/>
    </row>
    <row r="19" spans="1:22" ht="30" customHeight="1" x14ac:dyDescent="0.2">
      <c r="A19" s="22" t="s">
        <v>40</v>
      </c>
      <c r="B19" s="13">
        <v>50000</v>
      </c>
      <c r="C19" s="14">
        <v>12</v>
      </c>
      <c r="D19" s="17">
        <f>B19*C19</f>
        <v>600000</v>
      </c>
      <c r="E19" s="129">
        <f>D19</f>
        <v>600000</v>
      </c>
      <c r="G19" s="68">
        <v>50000</v>
      </c>
      <c r="H19" s="14">
        <v>12</v>
      </c>
      <c r="I19" s="72">
        <f>G19*H19</f>
        <v>600000</v>
      </c>
      <c r="K19" s="68">
        <v>50000</v>
      </c>
      <c r="L19" s="14">
        <v>12</v>
      </c>
      <c r="M19" s="72">
        <f>K19*L19</f>
        <v>600000</v>
      </c>
      <c r="O19" s="68">
        <v>50000</v>
      </c>
      <c r="P19" s="14">
        <v>12</v>
      </c>
      <c r="Q19" s="72">
        <f>O19*P19</f>
        <v>600000</v>
      </c>
      <c r="S19" s="68">
        <v>50000</v>
      </c>
      <c r="T19" s="14">
        <v>12</v>
      </c>
      <c r="U19" s="72">
        <f>S19*T19</f>
        <v>600000</v>
      </c>
      <c r="V19" s="133">
        <f t="shared" ref="V19" si="2">D19-E19</f>
        <v>0</v>
      </c>
    </row>
    <row r="20" spans="1:22" x14ac:dyDescent="0.2">
      <c r="A20" s="37" t="s">
        <v>43</v>
      </c>
      <c r="B20" s="13"/>
      <c r="C20" s="14"/>
      <c r="D20" s="4">
        <f>D19</f>
        <v>600000</v>
      </c>
      <c r="E20" s="4">
        <f>E19</f>
        <v>600000</v>
      </c>
      <c r="G20" s="68"/>
      <c r="H20" s="14"/>
      <c r="I20" s="71">
        <f>I19</f>
        <v>600000</v>
      </c>
      <c r="K20" s="68"/>
      <c r="L20" s="14"/>
      <c r="M20" s="71">
        <f>M19</f>
        <v>600000</v>
      </c>
      <c r="O20" s="68"/>
      <c r="P20" s="14"/>
      <c r="Q20" s="71">
        <f>Q19</f>
        <v>600000</v>
      </c>
      <c r="S20" s="68"/>
      <c r="T20" s="14"/>
      <c r="U20" s="71">
        <f>U19</f>
        <v>600000</v>
      </c>
      <c r="V20" s="134">
        <f>SUM(V18:V19)</f>
        <v>0</v>
      </c>
    </row>
    <row r="21" spans="1:22" x14ac:dyDescent="0.2">
      <c r="A21" s="21"/>
      <c r="B21" s="13"/>
      <c r="C21" s="14"/>
      <c r="D21" s="14"/>
      <c r="E21" s="15"/>
      <c r="G21" s="68"/>
      <c r="H21" s="14"/>
      <c r="I21" s="15"/>
      <c r="K21" s="68"/>
      <c r="L21" s="14"/>
      <c r="M21" s="15"/>
      <c r="O21" s="68"/>
      <c r="P21" s="14"/>
      <c r="Q21" s="15"/>
      <c r="S21" s="68"/>
      <c r="T21" s="14"/>
      <c r="U21" s="15"/>
      <c r="V21" s="132"/>
    </row>
    <row r="22" spans="1:22" x14ac:dyDescent="0.2">
      <c r="A22" s="21" t="s">
        <v>37</v>
      </c>
      <c r="B22" s="13"/>
      <c r="C22" s="14"/>
      <c r="D22" s="14"/>
      <c r="E22" s="15"/>
      <c r="G22" s="68"/>
      <c r="H22" s="14"/>
      <c r="I22" s="15"/>
      <c r="K22" s="68"/>
      <c r="L22" s="14"/>
      <c r="M22" s="15"/>
      <c r="O22" s="68"/>
      <c r="P22" s="14"/>
      <c r="Q22" s="15"/>
      <c r="S22" s="68"/>
      <c r="T22" s="14"/>
      <c r="U22" s="15"/>
      <c r="V22" s="132"/>
    </row>
    <row r="23" spans="1:22" x14ac:dyDescent="0.2">
      <c r="A23" s="22" t="s">
        <v>38</v>
      </c>
      <c r="B23" s="5">
        <v>40000</v>
      </c>
      <c r="C23" s="14">
        <v>11</v>
      </c>
      <c r="D23" s="17">
        <f t="shared" ref="D23:D24" si="3">B23*C23</f>
        <v>440000</v>
      </c>
      <c r="E23" s="15">
        <f>11*80000</f>
        <v>880000</v>
      </c>
      <c r="G23" s="73">
        <v>40000</v>
      </c>
      <c r="H23" s="14">
        <v>12</v>
      </c>
      <c r="I23" s="72">
        <f t="shared" ref="I23:I24" si="4">G23*H23</f>
        <v>480000</v>
      </c>
      <c r="K23" s="73">
        <v>40000</v>
      </c>
      <c r="L23" s="14">
        <v>12</v>
      </c>
      <c r="M23" s="72">
        <f t="shared" ref="M23:M24" si="5">K23*L23</f>
        <v>480000</v>
      </c>
      <c r="O23" s="73">
        <v>40000</v>
      </c>
      <c r="P23" s="14">
        <v>12</v>
      </c>
      <c r="Q23" s="72">
        <f t="shared" ref="Q23:Q24" si="6">O23*P23</f>
        <v>480000</v>
      </c>
      <c r="S23" s="73">
        <v>40000</v>
      </c>
      <c r="T23" s="14">
        <v>12</v>
      </c>
      <c r="U23" s="72">
        <f t="shared" ref="U23:U24" si="7">S23*T23</f>
        <v>480000</v>
      </c>
      <c r="V23" s="133">
        <f t="shared" ref="V23:V24" si="8">D23-E23</f>
        <v>-440000</v>
      </c>
    </row>
    <row r="24" spans="1:22" x14ac:dyDescent="0.2">
      <c r="A24" s="22" t="s">
        <v>22</v>
      </c>
      <c r="B24" s="13">
        <v>5000</v>
      </c>
      <c r="C24" s="14">
        <v>12</v>
      </c>
      <c r="D24" s="17">
        <f t="shared" si="3"/>
        <v>60000</v>
      </c>
      <c r="E24" s="72">
        <f>D24</f>
        <v>60000</v>
      </c>
      <c r="G24" s="68">
        <v>5000</v>
      </c>
      <c r="H24" s="14">
        <v>12</v>
      </c>
      <c r="I24" s="72">
        <f t="shared" si="4"/>
        <v>60000</v>
      </c>
      <c r="K24" s="68">
        <v>5000</v>
      </c>
      <c r="L24" s="14">
        <v>12</v>
      </c>
      <c r="M24" s="72">
        <f t="shared" si="5"/>
        <v>60000</v>
      </c>
      <c r="O24" s="68">
        <v>5000</v>
      </c>
      <c r="P24" s="14">
        <v>12</v>
      </c>
      <c r="Q24" s="72">
        <f t="shared" si="6"/>
        <v>60000</v>
      </c>
      <c r="S24" s="68">
        <v>5000</v>
      </c>
      <c r="T24" s="14">
        <v>12</v>
      </c>
      <c r="U24" s="72">
        <f t="shared" si="7"/>
        <v>60000</v>
      </c>
      <c r="V24" s="133">
        <f t="shared" si="8"/>
        <v>0</v>
      </c>
    </row>
    <row r="25" spans="1:22" x14ac:dyDescent="0.2">
      <c r="A25" s="37" t="s">
        <v>44</v>
      </c>
      <c r="B25" s="13"/>
      <c r="C25" s="14"/>
      <c r="D25" s="4">
        <f>SUM(D23:D24)</f>
        <v>500000</v>
      </c>
      <c r="E25" s="4">
        <f>SUM(E23:E24)</f>
        <v>940000</v>
      </c>
      <c r="G25" s="68"/>
      <c r="H25" s="14"/>
      <c r="I25" s="71">
        <f>SUM(I23:I24)</f>
        <v>540000</v>
      </c>
      <c r="K25" s="68"/>
      <c r="L25" s="14"/>
      <c r="M25" s="71">
        <f>SUM(M23:M24)</f>
        <v>540000</v>
      </c>
      <c r="O25" s="68"/>
      <c r="P25" s="14"/>
      <c r="Q25" s="71">
        <f>SUM(Q23:Q24)</f>
        <v>540000</v>
      </c>
      <c r="S25" s="68"/>
      <c r="T25" s="14"/>
      <c r="U25" s="71">
        <f>SUM(U23:U24)</f>
        <v>540000</v>
      </c>
      <c r="V25" s="134">
        <f>SUM(V23:V24)</f>
        <v>-440000</v>
      </c>
    </row>
    <row r="26" spans="1:22" x14ac:dyDescent="0.2">
      <c r="A26" s="16"/>
      <c r="B26" s="13"/>
      <c r="C26" s="14"/>
      <c r="D26" s="14"/>
      <c r="E26" s="72"/>
      <c r="G26" s="68"/>
      <c r="H26" s="14"/>
      <c r="I26" s="15"/>
      <c r="K26" s="68"/>
      <c r="L26" s="14"/>
      <c r="M26" s="15"/>
      <c r="O26" s="68"/>
      <c r="P26" s="14"/>
      <c r="Q26" s="15"/>
      <c r="S26" s="68"/>
      <c r="T26" s="14"/>
      <c r="U26" s="15"/>
      <c r="V26" s="132"/>
    </row>
    <row r="27" spans="1:22" x14ac:dyDescent="0.2">
      <c r="A27" s="26" t="s">
        <v>23</v>
      </c>
      <c r="B27" s="13"/>
      <c r="C27" s="14"/>
      <c r="D27" s="14"/>
      <c r="E27" s="72"/>
      <c r="G27" s="68"/>
      <c r="H27" s="14"/>
      <c r="I27" s="15"/>
      <c r="K27" s="68"/>
      <c r="L27" s="14"/>
      <c r="M27" s="15"/>
      <c r="O27" s="68"/>
      <c r="P27" s="14"/>
      <c r="Q27" s="15"/>
      <c r="S27" s="68"/>
      <c r="T27" s="14"/>
      <c r="U27" s="15"/>
      <c r="V27" s="132"/>
    </row>
    <row r="28" spans="1:22" x14ac:dyDescent="0.2">
      <c r="A28" s="76" t="s">
        <v>69</v>
      </c>
      <c r="B28" s="13">
        <v>10000</v>
      </c>
      <c r="C28" s="14">
        <v>12</v>
      </c>
      <c r="D28" s="17">
        <f t="shared" ref="D28:D31" si="9">B28*C28</f>
        <v>120000</v>
      </c>
      <c r="E28" s="69">
        <f>12*20000</f>
        <v>240000</v>
      </c>
      <c r="G28" s="13">
        <v>10000</v>
      </c>
      <c r="H28" s="14">
        <v>12</v>
      </c>
      <c r="I28" s="72">
        <f t="shared" ref="I28:I31" si="10">G28*H28</f>
        <v>120000</v>
      </c>
      <c r="K28" s="13">
        <v>10000</v>
      </c>
      <c r="L28" s="14">
        <v>12</v>
      </c>
      <c r="M28" s="72">
        <f t="shared" ref="M28:M31" si="11">K28*L28</f>
        <v>120000</v>
      </c>
      <c r="O28" s="13">
        <v>10000</v>
      </c>
      <c r="P28" s="14">
        <v>12</v>
      </c>
      <c r="Q28" s="72">
        <f t="shared" ref="Q28:Q31" si="12">O28*P28</f>
        <v>120000</v>
      </c>
      <c r="S28" s="13">
        <v>10000</v>
      </c>
      <c r="T28" s="14">
        <v>12</v>
      </c>
      <c r="U28" s="72">
        <f t="shared" ref="U28:U31" si="13">S28*T28</f>
        <v>120000</v>
      </c>
      <c r="V28" s="133">
        <f t="shared" ref="V28:V31" si="14">D28-E28</f>
        <v>-120000</v>
      </c>
    </row>
    <row r="29" spans="1:22" x14ac:dyDescent="0.2">
      <c r="A29" s="76" t="s">
        <v>70</v>
      </c>
      <c r="B29" s="13">
        <v>160000</v>
      </c>
      <c r="C29" s="14">
        <v>8</v>
      </c>
      <c r="D29" s="17">
        <f t="shared" si="9"/>
        <v>1280000</v>
      </c>
      <c r="E29" s="72">
        <f>D29</f>
        <v>1280000</v>
      </c>
      <c r="G29" s="13">
        <v>160000</v>
      </c>
      <c r="H29" s="14">
        <v>12</v>
      </c>
      <c r="I29" s="72">
        <f t="shared" si="10"/>
        <v>1920000</v>
      </c>
      <c r="K29" s="13">
        <v>160000</v>
      </c>
      <c r="L29" s="14">
        <v>12</v>
      </c>
      <c r="M29" s="72">
        <f t="shared" si="11"/>
        <v>1920000</v>
      </c>
      <c r="O29" s="13">
        <v>160000</v>
      </c>
      <c r="P29" s="14">
        <v>12</v>
      </c>
      <c r="Q29" s="72">
        <f t="shared" si="12"/>
        <v>1920000</v>
      </c>
      <c r="S29" s="13">
        <v>160000</v>
      </c>
      <c r="T29" s="14">
        <v>12</v>
      </c>
      <c r="U29" s="72">
        <f t="shared" si="13"/>
        <v>1920000</v>
      </c>
      <c r="V29" s="133">
        <f t="shared" si="14"/>
        <v>0</v>
      </c>
    </row>
    <row r="30" spans="1:22" x14ac:dyDescent="0.2">
      <c r="A30" s="76" t="s">
        <v>98</v>
      </c>
      <c r="B30" s="13">
        <v>140000</v>
      </c>
      <c r="C30" s="14">
        <v>8</v>
      </c>
      <c r="D30" s="17">
        <f t="shared" si="9"/>
        <v>1120000</v>
      </c>
      <c r="E30" s="72">
        <f>D30</f>
        <v>1120000</v>
      </c>
      <c r="G30" s="13">
        <v>140000</v>
      </c>
      <c r="H30" s="14">
        <v>12</v>
      </c>
      <c r="I30" s="72">
        <f t="shared" si="10"/>
        <v>1680000</v>
      </c>
      <c r="K30" s="13">
        <v>140000</v>
      </c>
      <c r="L30" s="14">
        <v>12</v>
      </c>
      <c r="M30" s="72">
        <f t="shared" si="11"/>
        <v>1680000</v>
      </c>
      <c r="O30" s="13">
        <v>140000</v>
      </c>
      <c r="P30" s="14">
        <v>12</v>
      </c>
      <c r="Q30" s="72">
        <f t="shared" si="12"/>
        <v>1680000</v>
      </c>
      <c r="S30" s="13">
        <v>140000</v>
      </c>
      <c r="T30" s="14">
        <v>12</v>
      </c>
      <c r="U30" s="72">
        <f t="shared" si="13"/>
        <v>1680000</v>
      </c>
      <c r="V30" s="133">
        <f t="shared" si="14"/>
        <v>0</v>
      </c>
    </row>
    <row r="31" spans="1:22" x14ac:dyDescent="0.2">
      <c r="A31" s="76" t="s">
        <v>71</v>
      </c>
      <c r="B31" s="13">
        <v>5000</v>
      </c>
      <c r="C31" s="14">
        <v>12</v>
      </c>
      <c r="D31" s="17">
        <f t="shared" si="9"/>
        <v>60000</v>
      </c>
      <c r="E31" s="72">
        <f>D31</f>
        <v>60000</v>
      </c>
      <c r="G31" s="13">
        <v>5000</v>
      </c>
      <c r="H31" s="14">
        <v>12</v>
      </c>
      <c r="I31" s="72">
        <f t="shared" si="10"/>
        <v>60000</v>
      </c>
      <c r="K31" s="13">
        <v>5000</v>
      </c>
      <c r="L31" s="14">
        <v>12</v>
      </c>
      <c r="M31" s="72">
        <f t="shared" si="11"/>
        <v>60000</v>
      </c>
      <c r="O31" s="13">
        <v>5000</v>
      </c>
      <c r="P31" s="14">
        <v>12</v>
      </c>
      <c r="Q31" s="72">
        <f t="shared" si="12"/>
        <v>60000</v>
      </c>
      <c r="S31" s="13">
        <v>5000</v>
      </c>
      <c r="T31" s="14">
        <v>12</v>
      </c>
      <c r="U31" s="72">
        <f t="shared" si="13"/>
        <v>60000</v>
      </c>
      <c r="V31" s="133">
        <f t="shared" si="14"/>
        <v>0</v>
      </c>
    </row>
    <row r="32" spans="1:22" x14ac:dyDescent="0.2">
      <c r="A32" s="38" t="s">
        <v>24</v>
      </c>
      <c r="B32" s="13"/>
      <c r="C32" s="14"/>
      <c r="D32" s="4">
        <f>SUM(D28:D31)</f>
        <v>2580000</v>
      </c>
      <c r="E32" s="4">
        <f>SUM(E28:E31)</f>
        <v>2700000</v>
      </c>
      <c r="G32" s="68"/>
      <c r="H32" s="14"/>
      <c r="I32" s="71">
        <f>SUM(I28:I31)</f>
        <v>3780000</v>
      </c>
      <c r="K32" s="68"/>
      <c r="L32" s="14"/>
      <c r="M32" s="71">
        <f>SUM(M28:M31)</f>
        <v>3780000</v>
      </c>
      <c r="O32" s="68"/>
      <c r="P32" s="14"/>
      <c r="Q32" s="71">
        <f>SUM(Q28:Q31)</f>
        <v>3780000</v>
      </c>
      <c r="S32" s="68"/>
      <c r="T32" s="14"/>
      <c r="U32" s="71">
        <f>SUM(U28:U31)</f>
        <v>3780000</v>
      </c>
      <c r="V32" s="134">
        <f>SUM(V28:V31)</f>
        <v>-120000</v>
      </c>
    </row>
    <row r="33" spans="1:22" x14ac:dyDescent="0.2">
      <c r="A33" s="16"/>
      <c r="B33" s="13"/>
      <c r="C33" s="14"/>
      <c r="D33" s="17"/>
      <c r="E33" s="72"/>
      <c r="G33" s="68"/>
      <c r="H33" s="14"/>
      <c r="I33" s="15"/>
      <c r="K33" s="68"/>
      <c r="L33" s="14"/>
      <c r="M33" s="15"/>
      <c r="O33" s="68"/>
      <c r="P33" s="14"/>
      <c r="Q33" s="15"/>
      <c r="S33" s="68"/>
      <c r="T33" s="14"/>
      <c r="U33" s="15"/>
      <c r="V33" s="132"/>
    </row>
    <row r="34" spans="1:22" x14ac:dyDescent="0.2">
      <c r="A34" s="7" t="s">
        <v>41</v>
      </c>
      <c r="B34" s="13"/>
      <c r="C34" s="14"/>
      <c r="D34" s="14"/>
      <c r="E34" s="15"/>
      <c r="G34" s="68"/>
      <c r="H34" s="14"/>
      <c r="I34" s="15"/>
      <c r="K34" s="68"/>
      <c r="L34" s="14"/>
      <c r="M34" s="15"/>
      <c r="O34" s="68"/>
      <c r="P34" s="14"/>
      <c r="Q34" s="15"/>
      <c r="S34" s="68"/>
      <c r="T34" s="14"/>
      <c r="U34" s="15"/>
      <c r="V34" s="132"/>
    </row>
    <row r="35" spans="1:22" x14ac:dyDescent="0.2">
      <c r="A35" s="16" t="s">
        <v>72</v>
      </c>
      <c r="B35" s="13">
        <v>130000</v>
      </c>
      <c r="C35" s="14">
        <v>12</v>
      </c>
      <c r="D35" s="17">
        <f t="shared" ref="D35:D36" si="15">B35*C35</f>
        <v>1560000</v>
      </c>
      <c r="E35" s="72">
        <f>D35</f>
        <v>1560000</v>
      </c>
      <c r="G35" s="13">
        <v>130000</v>
      </c>
      <c r="H35" s="14">
        <v>12</v>
      </c>
      <c r="I35" s="72">
        <f t="shared" ref="I35:I36" si="16">G35*H35</f>
        <v>1560000</v>
      </c>
      <c r="K35" s="13">
        <v>130000</v>
      </c>
      <c r="L35" s="14">
        <v>12</v>
      </c>
      <c r="M35" s="72">
        <f t="shared" ref="M35:M36" si="17">K35*L35</f>
        <v>1560000</v>
      </c>
      <c r="O35" s="13">
        <v>130000</v>
      </c>
      <c r="P35" s="14">
        <v>12</v>
      </c>
      <c r="Q35" s="72">
        <f t="shared" ref="Q35:Q36" si="18">O35*P35</f>
        <v>1560000</v>
      </c>
      <c r="S35" s="13">
        <v>130000</v>
      </c>
      <c r="T35" s="14">
        <v>12</v>
      </c>
      <c r="U35" s="72">
        <f t="shared" ref="U35:U36" si="19">S35*T35</f>
        <v>1560000</v>
      </c>
      <c r="V35" s="133">
        <f t="shared" ref="V35:V36" si="20">D35-E35</f>
        <v>0</v>
      </c>
    </row>
    <row r="36" spans="1:22" x14ac:dyDescent="0.2">
      <c r="A36" s="16" t="s">
        <v>73</v>
      </c>
      <c r="B36" s="13">
        <v>150000</v>
      </c>
      <c r="C36" s="14">
        <v>12</v>
      </c>
      <c r="D36" s="17">
        <f t="shared" si="15"/>
        <v>1800000</v>
      </c>
      <c r="E36" s="72">
        <f>D36</f>
        <v>1800000</v>
      </c>
      <c r="G36" s="13">
        <v>150000</v>
      </c>
      <c r="H36" s="14">
        <v>12</v>
      </c>
      <c r="I36" s="72">
        <f t="shared" si="16"/>
        <v>1800000</v>
      </c>
      <c r="K36" s="13">
        <v>150000</v>
      </c>
      <c r="L36" s="14">
        <v>12</v>
      </c>
      <c r="M36" s="72">
        <f t="shared" si="17"/>
        <v>1800000</v>
      </c>
      <c r="O36" s="13">
        <v>150000</v>
      </c>
      <c r="P36" s="14">
        <v>12</v>
      </c>
      <c r="Q36" s="72">
        <f t="shared" si="18"/>
        <v>1800000</v>
      </c>
      <c r="S36" s="13">
        <v>150000</v>
      </c>
      <c r="T36" s="14">
        <v>12</v>
      </c>
      <c r="U36" s="72">
        <f t="shared" si="19"/>
        <v>1800000</v>
      </c>
      <c r="V36" s="133">
        <f t="shared" si="20"/>
        <v>0</v>
      </c>
    </row>
    <row r="37" spans="1:22" x14ac:dyDescent="0.2">
      <c r="A37" s="36" t="s">
        <v>45</v>
      </c>
      <c r="B37" s="13"/>
      <c r="C37" s="14"/>
      <c r="D37" s="4">
        <f>SUM(D35:D36)</f>
        <v>3360000</v>
      </c>
      <c r="E37" s="4">
        <f>SUM(E35:E36)</f>
        <v>3360000</v>
      </c>
      <c r="G37" s="68"/>
      <c r="H37" s="14"/>
      <c r="I37" s="71">
        <f>SUM(I35:I36)</f>
        <v>3360000</v>
      </c>
      <c r="K37" s="68"/>
      <c r="L37" s="14"/>
      <c r="M37" s="71">
        <f>SUM(M35:M36)</f>
        <v>3360000</v>
      </c>
      <c r="O37" s="68"/>
      <c r="P37" s="14"/>
      <c r="Q37" s="71">
        <f>SUM(Q35:Q36)</f>
        <v>3360000</v>
      </c>
      <c r="S37" s="68"/>
      <c r="T37" s="14"/>
      <c r="U37" s="71">
        <f>SUM(U35:U36)</f>
        <v>3360000</v>
      </c>
      <c r="V37" s="134">
        <f>SUM(V35:V36)</f>
        <v>0</v>
      </c>
    </row>
    <row r="38" spans="1:22" x14ac:dyDescent="0.2">
      <c r="A38" s="16"/>
      <c r="B38" s="13"/>
      <c r="C38" s="14"/>
      <c r="D38" s="14"/>
      <c r="E38" s="15"/>
      <c r="G38" s="68"/>
      <c r="H38" s="14"/>
      <c r="I38" s="15"/>
      <c r="K38" s="68"/>
      <c r="L38" s="14"/>
      <c r="M38" s="15"/>
      <c r="O38" s="68"/>
      <c r="P38" s="14"/>
      <c r="Q38" s="15"/>
      <c r="S38" s="68"/>
      <c r="T38" s="14"/>
      <c r="U38" s="15"/>
      <c r="V38" s="132"/>
    </row>
    <row r="39" spans="1:22" x14ac:dyDescent="0.2">
      <c r="A39" s="7" t="s">
        <v>47</v>
      </c>
      <c r="B39" s="13"/>
      <c r="C39" s="14"/>
      <c r="D39" s="14"/>
      <c r="E39" s="15"/>
      <c r="G39" s="68"/>
      <c r="H39" s="14"/>
      <c r="I39" s="15"/>
      <c r="K39" s="68"/>
      <c r="L39" s="14"/>
      <c r="M39" s="15"/>
      <c r="O39" s="68"/>
      <c r="P39" s="14"/>
      <c r="Q39" s="15"/>
      <c r="S39" s="68"/>
      <c r="T39" s="14"/>
      <c r="U39" s="15"/>
      <c r="V39" s="132"/>
    </row>
    <row r="40" spans="1:22" ht="44.25" customHeight="1" x14ac:dyDescent="0.2">
      <c r="A40" s="16" t="s">
        <v>74</v>
      </c>
      <c r="B40" s="13">
        <v>30000</v>
      </c>
      <c r="C40" s="14">
        <v>12</v>
      </c>
      <c r="D40" s="17">
        <f t="shared" ref="D40:D41" si="21">B40*C40</f>
        <v>360000</v>
      </c>
      <c r="E40" s="130">
        <v>600000</v>
      </c>
      <c r="G40" s="13">
        <v>30000</v>
      </c>
      <c r="H40" s="14">
        <v>12</v>
      </c>
      <c r="I40" s="72">
        <f t="shared" ref="I40:I41" si="22">G40*H40</f>
        <v>360000</v>
      </c>
      <c r="K40" s="13">
        <v>30000</v>
      </c>
      <c r="L40" s="14">
        <v>12</v>
      </c>
      <c r="M40" s="72">
        <f t="shared" ref="M40:M41" si="23">K40*L40</f>
        <v>360000</v>
      </c>
      <c r="O40" s="13">
        <v>30000</v>
      </c>
      <c r="P40" s="14">
        <v>12</v>
      </c>
      <c r="Q40" s="72">
        <f t="shared" ref="Q40:Q41" si="24">O40*P40</f>
        <v>360000</v>
      </c>
      <c r="S40" s="13">
        <v>30000</v>
      </c>
      <c r="T40" s="14">
        <v>12</v>
      </c>
      <c r="U40" s="72">
        <f t="shared" ref="U40:U41" si="25">S40*T40</f>
        <v>360000</v>
      </c>
      <c r="V40" s="133">
        <f t="shared" ref="V40:V41" si="26">D40-E40</f>
        <v>-240000</v>
      </c>
    </row>
    <row r="41" spans="1:22" x14ac:dyDescent="0.2">
      <c r="A41" s="16" t="s">
        <v>75</v>
      </c>
      <c r="B41" s="13">
        <v>15000</v>
      </c>
      <c r="C41" s="14">
        <v>12</v>
      </c>
      <c r="D41" s="17">
        <f t="shared" si="21"/>
        <v>180000</v>
      </c>
      <c r="E41" s="72">
        <f>D41</f>
        <v>180000</v>
      </c>
      <c r="G41" s="13">
        <v>15000</v>
      </c>
      <c r="H41" s="14">
        <v>12</v>
      </c>
      <c r="I41" s="72">
        <f t="shared" si="22"/>
        <v>180000</v>
      </c>
      <c r="K41" s="13">
        <v>15000</v>
      </c>
      <c r="L41" s="14">
        <v>12</v>
      </c>
      <c r="M41" s="72">
        <f t="shared" si="23"/>
        <v>180000</v>
      </c>
      <c r="O41" s="13">
        <v>15000</v>
      </c>
      <c r="P41" s="14">
        <v>12</v>
      </c>
      <c r="Q41" s="72">
        <f t="shared" si="24"/>
        <v>180000</v>
      </c>
      <c r="S41" s="13">
        <v>15000</v>
      </c>
      <c r="T41" s="14">
        <v>12</v>
      </c>
      <c r="U41" s="72">
        <f t="shared" si="25"/>
        <v>180000</v>
      </c>
      <c r="V41" s="133">
        <f t="shared" si="26"/>
        <v>0</v>
      </c>
    </row>
    <row r="42" spans="1:22" x14ac:dyDescent="0.2">
      <c r="A42" s="36" t="s">
        <v>46</v>
      </c>
      <c r="B42" s="13"/>
      <c r="C42" s="14"/>
      <c r="D42" s="4">
        <f>SUM(D40:D41)</f>
        <v>540000</v>
      </c>
      <c r="E42" s="4">
        <f>SUM(E40:E41)</f>
        <v>780000</v>
      </c>
      <c r="G42" s="68"/>
      <c r="H42" s="14"/>
      <c r="I42" s="71">
        <f>SUM(I40:I41)</f>
        <v>540000</v>
      </c>
      <c r="K42" s="68"/>
      <c r="L42" s="14"/>
      <c r="M42" s="71">
        <f>SUM(M40:M41)</f>
        <v>540000</v>
      </c>
      <c r="O42" s="68"/>
      <c r="P42" s="14"/>
      <c r="Q42" s="71">
        <f>SUM(Q40:Q41)</f>
        <v>540000</v>
      </c>
      <c r="S42" s="68"/>
      <c r="T42" s="14"/>
      <c r="U42" s="71">
        <f>SUM(U40:U41)</f>
        <v>540000</v>
      </c>
      <c r="V42" s="134">
        <f>SUM(V40:V41)</f>
        <v>-240000</v>
      </c>
    </row>
    <row r="43" spans="1:22" x14ac:dyDescent="0.2">
      <c r="A43" s="16"/>
      <c r="B43" s="13"/>
      <c r="C43" s="14"/>
      <c r="D43" s="14"/>
      <c r="E43" s="15"/>
      <c r="G43" s="68"/>
      <c r="H43" s="14"/>
      <c r="I43" s="15"/>
      <c r="K43" s="68"/>
      <c r="L43" s="14"/>
      <c r="M43" s="15"/>
      <c r="O43" s="68"/>
      <c r="P43" s="14"/>
      <c r="Q43" s="15"/>
      <c r="S43" s="68"/>
      <c r="T43" s="14"/>
      <c r="U43" s="15"/>
      <c r="V43" s="132"/>
    </row>
    <row r="44" spans="1:22" x14ac:dyDescent="0.2">
      <c r="A44" s="21" t="s">
        <v>48</v>
      </c>
      <c r="B44" s="13"/>
      <c r="C44" s="14"/>
      <c r="D44" s="14"/>
      <c r="E44" s="15"/>
      <c r="G44" s="68"/>
      <c r="H44" s="14"/>
      <c r="I44" s="15"/>
      <c r="K44" s="68"/>
      <c r="L44" s="14"/>
      <c r="M44" s="15"/>
      <c r="O44" s="68"/>
      <c r="P44" s="14"/>
      <c r="Q44" s="15"/>
      <c r="S44" s="68"/>
      <c r="T44" s="14"/>
      <c r="U44" s="15"/>
      <c r="V44" s="132"/>
    </row>
    <row r="45" spans="1:22" x14ac:dyDescent="0.2">
      <c r="A45" s="27" t="s">
        <v>76</v>
      </c>
      <c r="B45" s="13">
        <v>600000</v>
      </c>
      <c r="C45" s="14">
        <v>1</v>
      </c>
      <c r="D45" s="17">
        <f t="shared" ref="D45:D47" si="27">B45*C45</f>
        <v>600000</v>
      </c>
      <c r="E45" s="72">
        <f>D45</f>
        <v>600000</v>
      </c>
      <c r="G45" s="13">
        <v>300000</v>
      </c>
      <c r="H45" s="14">
        <v>1</v>
      </c>
      <c r="I45" s="72">
        <f t="shared" ref="I45:I47" si="28">G45*H45</f>
        <v>300000</v>
      </c>
      <c r="K45" s="13">
        <v>300000</v>
      </c>
      <c r="L45" s="14">
        <v>1</v>
      </c>
      <c r="M45" s="72">
        <f t="shared" ref="M45:M47" si="29">K45*L45</f>
        <v>300000</v>
      </c>
      <c r="O45" s="13">
        <v>300000</v>
      </c>
      <c r="P45" s="14">
        <v>1</v>
      </c>
      <c r="Q45" s="72">
        <f t="shared" ref="Q45:Q47" si="30">O45*P45</f>
        <v>300000</v>
      </c>
      <c r="S45" s="13">
        <v>500000</v>
      </c>
      <c r="T45" s="14">
        <v>1</v>
      </c>
      <c r="U45" s="72">
        <f t="shared" ref="U45:U47" si="31">S45*T45</f>
        <v>500000</v>
      </c>
      <c r="V45" s="133">
        <f t="shared" ref="V45:V47" si="32">D45-E45</f>
        <v>0</v>
      </c>
    </row>
    <row r="46" spans="1:22" x14ac:dyDescent="0.2">
      <c r="A46" s="27" t="s">
        <v>77</v>
      </c>
      <c r="B46" s="13">
        <v>200000</v>
      </c>
      <c r="C46" s="14">
        <v>1</v>
      </c>
      <c r="D46" s="17">
        <f t="shared" si="27"/>
        <v>200000</v>
      </c>
      <c r="E46" s="72">
        <f>D46</f>
        <v>200000</v>
      </c>
      <c r="G46" s="13">
        <v>200000</v>
      </c>
      <c r="H46" s="14">
        <v>1</v>
      </c>
      <c r="I46" s="72">
        <f t="shared" si="28"/>
        <v>200000</v>
      </c>
      <c r="K46" s="13">
        <v>200000</v>
      </c>
      <c r="L46" s="14">
        <v>1</v>
      </c>
      <c r="M46" s="72">
        <f t="shared" si="29"/>
        <v>200000</v>
      </c>
      <c r="O46" s="13">
        <v>200000</v>
      </c>
      <c r="P46" s="14">
        <v>1</v>
      </c>
      <c r="Q46" s="72">
        <f t="shared" si="30"/>
        <v>200000</v>
      </c>
      <c r="S46" s="13">
        <v>200000</v>
      </c>
      <c r="T46" s="14">
        <v>1</v>
      </c>
      <c r="U46" s="72">
        <f t="shared" si="31"/>
        <v>200000</v>
      </c>
      <c r="V46" s="133">
        <f t="shared" si="32"/>
        <v>0</v>
      </c>
    </row>
    <row r="47" spans="1:22" ht="27.75" customHeight="1" x14ac:dyDescent="0.2">
      <c r="A47" s="28" t="s">
        <v>78</v>
      </c>
      <c r="B47" s="13">
        <v>150000</v>
      </c>
      <c r="C47" s="14">
        <v>1</v>
      </c>
      <c r="D47" s="17">
        <f t="shared" si="27"/>
        <v>150000</v>
      </c>
      <c r="E47" s="72">
        <f>D47</f>
        <v>150000</v>
      </c>
      <c r="G47" s="13">
        <v>150000</v>
      </c>
      <c r="H47" s="14">
        <v>1</v>
      </c>
      <c r="I47" s="72">
        <f t="shared" si="28"/>
        <v>150000</v>
      </c>
      <c r="K47" s="13">
        <v>150000</v>
      </c>
      <c r="L47" s="14">
        <v>1</v>
      </c>
      <c r="M47" s="72">
        <f t="shared" si="29"/>
        <v>150000</v>
      </c>
      <c r="O47" s="13">
        <v>150000</v>
      </c>
      <c r="P47" s="14">
        <v>1</v>
      </c>
      <c r="Q47" s="72">
        <f t="shared" si="30"/>
        <v>150000</v>
      </c>
      <c r="S47" s="13">
        <v>150000</v>
      </c>
      <c r="T47" s="14">
        <v>1</v>
      </c>
      <c r="U47" s="72">
        <f t="shared" si="31"/>
        <v>150000</v>
      </c>
      <c r="V47" s="133">
        <f t="shared" si="32"/>
        <v>0</v>
      </c>
    </row>
    <row r="48" spans="1:22" x14ac:dyDescent="0.2">
      <c r="A48" s="37" t="s">
        <v>49</v>
      </c>
      <c r="B48" s="13"/>
      <c r="C48" s="14"/>
      <c r="D48" s="4">
        <f>SUM(D45:D47)</f>
        <v>950000</v>
      </c>
      <c r="E48" s="4">
        <f>SUM(E45:E47)</f>
        <v>950000</v>
      </c>
      <c r="G48" s="68"/>
      <c r="H48" s="14"/>
      <c r="I48" s="71">
        <f>SUM(I45:I47)</f>
        <v>650000</v>
      </c>
      <c r="K48" s="68"/>
      <c r="L48" s="14"/>
      <c r="M48" s="71">
        <f>SUM(M45:M47)</f>
        <v>650000</v>
      </c>
      <c r="O48" s="68"/>
      <c r="P48" s="14"/>
      <c r="Q48" s="71">
        <f>SUM(Q45:Q47)</f>
        <v>650000</v>
      </c>
      <c r="S48" s="68"/>
      <c r="T48" s="14"/>
      <c r="U48" s="71">
        <f>SUM(U45:U47)</f>
        <v>850000</v>
      </c>
      <c r="V48" s="134">
        <f>SUM(V45:V47)</f>
        <v>0</v>
      </c>
    </row>
    <row r="49" spans="1:22" x14ac:dyDescent="0.2">
      <c r="A49" s="16"/>
      <c r="B49" s="13"/>
      <c r="C49" s="14"/>
      <c r="D49" s="14"/>
      <c r="E49" s="15"/>
      <c r="G49" s="68"/>
      <c r="H49" s="14"/>
      <c r="I49" s="15"/>
      <c r="K49" s="68"/>
      <c r="L49" s="14"/>
      <c r="M49" s="15"/>
      <c r="O49" s="68"/>
      <c r="P49" s="14"/>
      <c r="Q49" s="15"/>
      <c r="S49" s="68"/>
      <c r="T49" s="14"/>
      <c r="U49" s="15"/>
      <c r="V49" s="132"/>
    </row>
    <row r="50" spans="1:22" x14ac:dyDescent="0.2">
      <c r="A50" s="23" t="s">
        <v>50</v>
      </c>
      <c r="B50" s="13"/>
      <c r="C50" s="14"/>
      <c r="D50" s="14"/>
      <c r="E50" s="15"/>
      <c r="G50" s="68"/>
      <c r="H50" s="14"/>
      <c r="I50" s="15"/>
      <c r="K50" s="68"/>
      <c r="L50" s="14"/>
      <c r="M50" s="15"/>
      <c r="O50" s="68"/>
      <c r="P50" s="14"/>
      <c r="Q50" s="15"/>
      <c r="S50" s="68"/>
      <c r="T50" s="14"/>
      <c r="U50" s="15"/>
      <c r="V50" s="132"/>
    </row>
    <row r="51" spans="1:22" x14ac:dyDescent="0.2">
      <c r="A51" s="24" t="s">
        <v>79</v>
      </c>
      <c r="B51" s="13">
        <v>1000000</v>
      </c>
      <c r="C51" s="14">
        <v>1</v>
      </c>
      <c r="D51" s="17">
        <f>B51*C51</f>
        <v>1000000</v>
      </c>
      <c r="E51" s="69">
        <v>500000</v>
      </c>
      <c r="G51" s="13">
        <v>300000</v>
      </c>
      <c r="H51" s="14">
        <v>1</v>
      </c>
      <c r="I51" s="72">
        <f>G51*H51</f>
        <v>300000</v>
      </c>
      <c r="K51" s="13">
        <v>300000</v>
      </c>
      <c r="L51" s="14">
        <v>1</v>
      </c>
      <c r="M51" s="72">
        <f>K51*L51</f>
        <v>300000</v>
      </c>
      <c r="O51" s="13">
        <v>300000</v>
      </c>
      <c r="P51" s="14">
        <v>1</v>
      </c>
      <c r="Q51" s="72">
        <f>O51*P51</f>
        <v>300000</v>
      </c>
      <c r="S51" s="13">
        <v>300000</v>
      </c>
      <c r="T51" s="14">
        <v>1</v>
      </c>
      <c r="U51" s="72">
        <f>S51*T51</f>
        <v>300000</v>
      </c>
      <c r="V51" s="133">
        <f t="shared" ref="V51" si="33">D51-E51</f>
        <v>500000</v>
      </c>
    </row>
    <row r="52" spans="1:22" x14ac:dyDescent="0.2">
      <c r="A52" s="23" t="s">
        <v>51</v>
      </c>
      <c r="B52" s="13"/>
      <c r="C52" s="14"/>
      <c r="D52" s="4">
        <f>D51</f>
        <v>1000000</v>
      </c>
      <c r="E52" s="4">
        <f>E51</f>
        <v>500000</v>
      </c>
      <c r="G52" s="68"/>
      <c r="H52" s="14"/>
      <c r="I52" s="71">
        <f>I51</f>
        <v>300000</v>
      </c>
      <c r="K52" s="68"/>
      <c r="L52" s="14"/>
      <c r="M52" s="71">
        <f>M51</f>
        <v>300000</v>
      </c>
      <c r="O52" s="68"/>
      <c r="P52" s="14"/>
      <c r="Q52" s="71">
        <f>Q51</f>
        <v>300000</v>
      </c>
      <c r="S52" s="68"/>
      <c r="T52" s="14"/>
      <c r="U52" s="71">
        <f>U51</f>
        <v>300000</v>
      </c>
      <c r="V52" s="134">
        <f>V51</f>
        <v>500000</v>
      </c>
    </row>
    <row r="53" spans="1:22" x14ac:dyDescent="0.2">
      <c r="A53" s="16"/>
      <c r="B53" s="13"/>
      <c r="C53" s="14"/>
      <c r="D53" s="14"/>
      <c r="E53" s="15"/>
      <c r="G53" s="68"/>
      <c r="H53" s="14"/>
      <c r="I53" s="15"/>
      <c r="K53" s="68"/>
      <c r="L53" s="14"/>
      <c r="M53" s="15"/>
      <c r="O53" s="68"/>
      <c r="P53" s="14"/>
      <c r="Q53" s="15"/>
      <c r="S53" s="68"/>
      <c r="T53" s="14"/>
      <c r="U53" s="15"/>
      <c r="V53" s="132"/>
    </row>
    <row r="54" spans="1:22" x14ac:dyDescent="0.2">
      <c r="A54" s="6" t="s">
        <v>52</v>
      </c>
      <c r="B54" s="13"/>
      <c r="C54" s="14"/>
      <c r="D54" s="14"/>
      <c r="E54" s="15"/>
      <c r="G54" s="68"/>
      <c r="H54" s="14"/>
      <c r="I54" s="15"/>
      <c r="K54" s="68"/>
      <c r="L54" s="14"/>
      <c r="M54" s="15"/>
      <c r="O54" s="68"/>
      <c r="P54" s="14"/>
      <c r="Q54" s="15"/>
      <c r="S54" s="68"/>
      <c r="T54" s="14"/>
      <c r="U54" s="15"/>
      <c r="V54" s="132"/>
    </row>
    <row r="55" spans="1:22" x14ac:dyDescent="0.2">
      <c r="A55" s="16" t="s">
        <v>80</v>
      </c>
      <c r="B55" s="13">
        <v>150000</v>
      </c>
      <c r="C55" s="14">
        <v>12</v>
      </c>
      <c r="D55" s="17">
        <f t="shared" ref="D55:D57" si="34">B55*C55</f>
        <v>1800000</v>
      </c>
      <c r="E55" s="69">
        <v>900000</v>
      </c>
      <c r="G55" s="13">
        <v>150000</v>
      </c>
      <c r="H55" s="14">
        <v>12</v>
      </c>
      <c r="I55" s="72">
        <f t="shared" ref="I55:I57" si="35">G55*H55</f>
        <v>1800000</v>
      </c>
      <c r="K55" s="13">
        <v>150000</v>
      </c>
      <c r="L55" s="14">
        <v>12</v>
      </c>
      <c r="M55" s="72">
        <f t="shared" ref="M55:M57" si="36">K55*L55</f>
        <v>1800000</v>
      </c>
      <c r="O55" s="13">
        <v>150000</v>
      </c>
      <c r="P55" s="14">
        <v>12</v>
      </c>
      <c r="Q55" s="72">
        <f t="shared" ref="Q55:Q57" si="37">O55*P55</f>
        <v>1800000</v>
      </c>
      <c r="S55" s="13">
        <v>150000</v>
      </c>
      <c r="T55" s="14">
        <v>12</v>
      </c>
      <c r="U55" s="72">
        <f t="shared" ref="U55:U57" si="38">S55*T55</f>
        <v>1800000</v>
      </c>
      <c r="V55" s="133">
        <f t="shared" ref="V55:V57" si="39">D55-E55</f>
        <v>900000</v>
      </c>
    </row>
    <row r="56" spans="1:22" x14ac:dyDescent="0.2">
      <c r="A56" s="16" t="s">
        <v>81</v>
      </c>
      <c r="B56" s="13">
        <v>100000</v>
      </c>
      <c r="C56" s="14">
        <v>12</v>
      </c>
      <c r="D56" s="17">
        <f t="shared" si="34"/>
        <v>1200000</v>
      </c>
      <c r="E56" s="69">
        <v>300000</v>
      </c>
      <c r="G56" s="13">
        <v>100000</v>
      </c>
      <c r="H56" s="14">
        <v>12</v>
      </c>
      <c r="I56" s="72">
        <f t="shared" si="35"/>
        <v>1200000</v>
      </c>
      <c r="K56" s="13">
        <v>100000</v>
      </c>
      <c r="L56" s="14">
        <v>12</v>
      </c>
      <c r="M56" s="72">
        <f t="shared" si="36"/>
        <v>1200000</v>
      </c>
      <c r="O56" s="13">
        <v>100000</v>
      </c>
      <c r="P56" s="14">
        <v>12</v>
      </c>
      <c r="Q56" s="72">
        <f t="shared" si="37"/>
        <v>1200000</v>
      </c>
      <c r="S56" s="13">
        <v>100000</v>
      </c>
      <c r="T56" s="14">
        <v>12</v>
      </c>
      <c r="U56" s="72">
        <f t="shared" si="38"/>
        <v>1200000</v>
      </c>
      <c r="V56" s="133">
        <f t="shared" si="39"/>
        <v>900000</v>
      </c>
    </row>
    <row r="57" spans="1:22" x14ac:dyDescent="0.2">
      <c r="A57" s="44" t="s">
        <v>25</v>
      </c>
      <c r="B57" s="13">
        <v>600000</v>
      </c>
      <c r="C57" s="14">
        <v>1</v>
      </c>
      <c r="D57" s="17">
        <f t="shared" si="34"/>
        <v>600000</v>
      </c>
      <c r="E57" s="72">
        <f>D57</f>
        <v>600000</v>
      </c>
      <c r="G57" s="13">
        <v>600000</v>
      </c>
      <c r="H57" s="14">
        <v>1</v>
      </c>
      <c r="I57" s="72">
        <f t="shared" si="35"/>
        <v>600000</v>
      </c>
      <c r="K57" s="13">
        <v>600000</v>
      </c>
      <c r="L57" s="14">
        <v>1</v>
      </c>
      <c r="M57" s="72">
        <f t="shared" si="36"/>
        <v>600000</v>
      </c>
      <c r="O57" s="13">
        <v>600000</v>
      </c>
      <c r="P57" s="14">
        <v>1</v>
      </c>
      <c r="Q57" s="72">
        <f t="shared" si="37"/>
        <v>600000</v>
      </c>
      <c r="S57" s="13">
        <v>600000</v>
      </c>
      <c r="T57" s="14">
        <v>1</v>
      </c>
      <c r="U57" s="72">
        <f t="shared" si="38"/>
        <v>600000</v>
      </c>
      <c r="V57" s="133">
        <f t="shared" si="39"/>
        <v>0</v>
      </c>
    </row>
    <row r="58" spans="1:22" x14ac:dyDescent="0.2">
      <c r="A58" s="36" t="s">
        <v>53</v>
      </c>
      <c r="B58" s="13"/>
      <c r="C58" s="14"/>
      <c r="D58" s="4">
        <f>SUM(D55:D57)</f>
        <v>3600000</v>
      </c>
      <c r="E58" s="4">
        <f>SUM(E55:E57)</f>
        <v>1800000</v>
      </c>
      <c r="G58" s="68"/>
      <c r="H58" s="14"/>
      <c r="I58" s="71">
        <f>SUM(I55:I57)</f>
        <v>3600000</v>
      </c>
      <c r="K58" s="68"/>
      <c r="L58" s="14"/>
      <c r="M58" s="71">
        <f>SUM(M55:M57)</f>
        <v>3600000</v>
      </c>
      <c r="O58" s="68"/>
      <c r="P58" s="14"/>
      <c r="Q58" s="71">
        <f>SUM(Q55:Q57)</f>
        <v>3600000</v>
      </c>
      <c r="S58" s="68"/>
      <c r="T58" s="14"/>
      <c r="U58" s="71">
        <f>SUM(U55:U57)</f>
        <v>3600000</v>
      </c>
      <c r="V58" s="134">
        <f>SUM(V55:V57)</f>
        <v>1800000</v>
      </c>
    </row>
    <row r="59" spans="1:22" x14ac:dyDescent="0.2">
      <c r="A59" s="16"/>
      <c r="B59" s="13"/>
      <c r="C59" s="14"/>
      <c r="D59" s="14"/>
      <c r="E59" s="15"/>
      <c r="G59" s="68"/>
      <c r="H59" s="14"/>
      <c r="I59" s="15"/>
      <c r="K59" s="68"/>
      <c r="L59" s="14"/>
      <c r="M59" s="15"/>
      <c r="O59" s="68"/>
      <c r="P59" s="14"/>
      <c r="Q59" s="15"/>
      <c r="S59" s="68"/>
      <c r="T59" s="14"/>
      <c r="U59" s="15"/>
      <c r="V59" s="132"/>
    </row>
    <row r="60" spans="1:22" x14ac:dyDescent="0.2">
      <c r="A60" s="30" t="s">
        <v>26</v>
      </c>
      <c r="B60" s="13"/>
      <c r="C60" s="14"/>
      <c r="D60" s="14"/>
      <c r="E60" s="15"/>
      <c r="G60" s="68"/>
      <c r="H60" s="14"/>
      <c r="I60" s="15"/>
      <c r="K60" s="68"/>
      <c r="L60" s="14"/>
      <c r="M60" s="15"/>
      <c r="O60" s="68"/>
      <c r="P60" s="14"/>
      <c r="Q60" s="15"/>
      <c r="S60" s="68"/>
      <c r="T60" s="14"/>
      <c r="U60" s="15"/>
      <c r="V60" s="132"/>
    </row>
    <row r="61" spans="1:22" x14ac:dyDescent="0.2">
      <c r="A61" s="31" t="s">
        <v>28</v>
      </c>
      <c r="B61" s="13">
        <v>30000</v>
      </c>
      <c r="C61" s="14">
        <v>12</v>
      </c>
      <c r="D61" s="17">
        <f t="shared" ref="D61:D62" si="40">B61*C61</f>
        <v>360000</v>
      </c>
      <c r="E61" s="72">
        <f>D61</f>
        <v>360000</v>
      </c>
      <c r="G61" s="68">
        <v>30000</v>
      </c>
      <c r="H61" s="14">
        <v>12</v>
      </c>
      <c r="I61" s="72">
        <f t="shared" ref="I61:I62" si="41">G61*H61</f>
        <v>360000</v>
      </c>
      <c r="K61" s="68">
        <v>30000</v>
      </c>
      <c r="L61" s="14">
        <v>12</v>
      </c>
      <c r="M61" s="72">
        <f t="shared" ref="M61:M62" si="42">K61*L61</f>
        <v>360000</v>
      </c>
      <c r="O61" s="68">
        <v>30000</v>
      </c>
      <c r="P61" s="14">
        <v>12</v>
      </c>
      <c r="Q61" s="72">
        <f t="shared" ref="Q61:Q62" si="43">O61*P61</f>
        <v>360000</v>
      </c>
      <c r="S61" s="68">
        <v>30000</v>
      </c>
      <c r="T61" s="14">
        <v>12</v>
      </c>
      <c r="U61" s="72">
        <f t="shared" ref="U61:U62" si="44">S61*T61</f>
        <v>360000</v>
      </c>
      <c r="V61" s="133">
        <f t="shared" ref="V61:V62" si="45">D61-E61</f>
        <v>0</v>
      </c>
    </row>
    <row r="62" spans="1:22" x14ac:dyDescent="0.2">
      <c r="A62" s="32" t="s">
        <v>27</v>
      </c>
      <c r="B62" s="13">
        <v>20000</v>
      </c>
      <c r="C62" s="14">
        <v>24</v>
      </c>
      <c r="D62" s="17">
        <f t="shared" si="40"/>
        <v>480000</v>
      </c>
      <c r="E62" s="129">
        <f>D62</f>
        <v>480000</v>
      </c>
      <c r="G62" s="77">
        <v>17500</v>
      </c>
      <c r="H62" s="14">
        <v>4</v>
      </c>
      <c r="I62" s="72">
        <f t="shared" si="41"/>
        <v>70000</v>
      </c>
      <c r="K62" s="77">
        <v>17500</v>
      </c>
      <c r="L62" s="78">
        <v>4</v>
      </c>
      <c r="M62" s="79">
        <f t="shared" si="42"/>
        <v>70000</v>
      </c>
      <c r="N62" s="80"/>
      <c r="O62" s="77">
        <v>17500</v>
      </c>
      <c r="P62" s="14">
        <v>4</v>
      </c>
      <c r="Q62" s="72">
        <f t="shared" si="43"/>
        <v>70000</v>
      </c>
      <c r="S62" s="77">
        <v>17500</v>
      </c>
      <c r="T62" s="14">
        <v>4</v>
      </c>
      <c r="U62" s="72">
        <f t="shared" si="44"/>
        <v>70000</v>
      </c>
      <c r="V62" s="133">
        <f t="shared" si="45"/>
        <v>0</v>
      </c>
    </row>
    <row r="63" spans="1:22" x14ac:dyDescent="0.2">
      <c r="A63" s="39" t="s">
        <v>55</v>
      </c>
      <c r="B63" s="13"/>
      <c r="C63" s="14"/>
      <c r="D63" s="4">
        <f>SUM(D61:D62)</f>
        <v>840000</v>
      </c>
      <c r="E63" s="4">
        <f>SUM(E61:E62)</f>
        <v>840000</v>
      </c>
      <c r="G63" s="77"/>
      <c r="H63" s="14"/>
      <c r="I63" s="71">
        <f>SUM(I61:I62)</f>
        <v>430000</v>
      </c>
      <c r="K63" s="77"/>
      <c r="L63" s="78"/>
      <c r="M63" s="81">
        <f>SUM(M61:M62)</f>
        <v>430000</v>
      </c>
      <c r="N63" s="80"/>
      <c r="O63" s="77"/>
      <c r="P63" s="14"/>
      <c r="Q63" s="71">
        <f>SUM(Q61:Q62)</f>
        <v>430000</v>
      </c>
      <c r="S63" s="77"/>
      <c r="T63" s="14"/>
      <c r="U63" s="71">
        <f>SUM(U61:U62)</f>
        <v>430000</v>
      </c>
      <c r="V63" s="134">
        <f>SUM(V61:V62)</f>
        <v>0</v>
      </c>
    </row>
    <row r="64" spans="1:22" x14ac:dyDescent="0.2">
      <c r="A64" s="16"/>
      <c r="B64" s="13"/>
      <c r="C64" s="14"/>
      <c r="D64" s="14"/>
      <c r="E64" s="15"/>
      <c r="G64" s="77"/>
      <c r="H64" s="14"/>
      <c r="I64" s="15"/>
      <c r="K64" s="77"/>
      <c r="L64" s="78"/>
      <c r="M64" s="82"/>
      <c r="N64" s="80"/>
      <c r="O64" s="77"/>
      <c r="P64" s="14"/>
      <c r="Q64" s="15"/>
      <c r="S64" s="77"/>
      <c r="T64" s="14"/>
      <c r="U64" s="15"/>
      <c r="V64" s="132"/>
    </row>
    <row r="65" spans="1:22" x14ac:dyDescent="0.2">
      <c r="A65" s="58" t="s">
        <v>84</v>
      </c>
      <c r="B65" s="13"/>
      <c r="C65" s="14"/>
      <c r="D65" s="14"/>
      <c r="E65" s="15"/>
      <c r="G65" s="77"/>
      <c r="H65" s="14"/>
      <c r="I65" s="15"/>
      <c r="K65" s="77"/>
      <c r="L65" s="78"/>
      <c r="M65" s="82"/>
      <c r="N65" s="80"/>
      <c r="O65" s="77"/>
      <c r="P65" s="14"/>
      <c r="Q65" s="15"/>
      <c r="S65" s="77"/>
      <c r="T65" s="14"/>
      <c r="U65" s="15"/>
      <c r="V65" s="132"/>
    </row>
    <row r="66" spans="1:22" x14ac:dyDescent="0.2">
      <c r="A66" s="16" t="s">
        <v>82</v>
      </c>
      <c r="B66" s="13">
        <v>12454000</v>
      </c>
      <c r="C66" s="14">
        <v>1</v>
      </c>
      <c r="D66" s="17">
        <f t="shared" ref="D66:D67" si="46">B66*C66</f>
        <v>12454000</v>
      </c>
      <c r="E66" s="69">
        <v>8000000</v>
      </c>
      <c r="G66" s="77">
        <v>9500000</v>
      </c>
      <c r="H66" s="14">
        <v>1</v>
      </c>
      <c r="I66" s="72">
        <f t="shared" ref="I66:I67" si="47">G66*H66</f>
        <v>9500000</v>
      </c>
      <c r="K66" s="77">
        <v>9500000</v>
      </c>
      <c r="L66" s="78">
        <v>1</v>
      </c>
      <c r="M66" s="79">
        <f t="shared" ref="M66:M67" si="48">K66*L66</f>
        <v>9500000</v>
      </c>
      <c r="N66" s="80"/>
      <c r="O66" s="77">
        <v>9500000</v>
      </c>
      <c r="P66" s="14">
        <v>1</v>
      </c>
      <c r="Q66" s="72">
        <f t="shared" ref="Q66:Q67" si="49">O66*P66</f>
        <v>9500000</v>
      </c>
      <c r="S66" s="77">
        <v>9500000</v>
      </c>
      <c r="T66" s="14">
        <v>1</v>
      </c>
      <c r="U66" s="72">
        <f t="shared" ref="U66:U67" si="50">S66*T66</f>
        <v>9500000</v>
      </c>
      <c r="V66" s="133">
        <f t="shared" ref="V66:V67" si="51">D66-E66</f>
        <v>4454000</v>
      </c>
    </row>
    <row r="67" spans="1:22" x14ac:dyDescent="0.2">
      <c r="A67" s="29" t="s">
        <v>83</v>
      </c>
      <c r="B67" s="13">
        <v>1000000</v>
      </c>
      <c r="C67" s="14">
        <v>1</v>
      </c>
      <c r="D67" s="17">
        <f t="shared" si="46"/>
        <v>1000000</v>
      </c>
      <c r="E67" s="69">
        <v>500000</v>
      </c>
      <c r="G67" s="77">
        <v>800000</v>
      </c>
      <c r="H67" s="14">
        <v>1</v>
      </c>
      <c r="I67" s="72">
        <f t="shared" si="47"/>
        <v>800000</v>
      </c>
      <c r="K67" s="77">
        <v>800000</v>
      </c>
      <c r="L67" s="78">
        <v>1</v>
      </c>
      <c r="M67" s="79">
        <f t="shared" si="48"/>
        <v>800000</v>
      </c>
      <c r="N67" s="80"/>
      <c r="O67" s="77">
        <v>800000</v>
      </c>
      <c r="P67" s="14">
        <v>1</v>
      </c>
      <c r="Q67" s="72">
        <f t="shared" si="49"/>
        <v>800000</v>
      </c>
      <c r="S67" s="77">
        <v>800000</v>
      </c>
      <c r="T67" s="14">
        <v>1</v>
      </c>
      <c r="U67" s="72">
        <f t="shared" si="50"/>
        <v>800000</v>
      </c>
      <c r="V67" s="133">
        <f t="shared" si="51"/>
        <v>500000</v>
      </c>
    </row>
    <row r="68" spans="1:22" x14ac:dyDescent="0.2">
      <c r="A68" s="36" t="s">
        <v>54</v>
      </c>
      <c r="B68" s="13"/>
      <c r="C68" s="14"/>
      <c r="D68" s="4">
        <f>SUM(D66:D67)</f>
        <v>13454000</v>
      </c>
      <c r="E68" s="4">
        <f>SUM(E66:E67)</f>
        <v>8500000</v>
      </c>
      <c r="G68" s="68"/>
      <c r="H68" s="14"/>
      <c r="I68" s="71">
        <f>SUM(I66:I67)</f>
        <v>10300000</v>
      </c>
      <c r="K68" s="68"/>
      <c r="L68" s="14"/>
      <c r="M68" s="71">
        <f>SUM(M66:M67)</f>
        <v>10300000</v>
      </c>
      <c r="O68" s="68"/>
      <c r="P68" s="14"/>
      <c r="Q68" s="71">
        <f>SUM(Q66:Q67)</f>
        <v>10300000</v>
      </c>
      <c r="S68" s="68"/>
      <c r="T68" s="14"/>
      <c r="U68" s="71">
        <f>SUM(U66:U67)</f>
        <v>10300000</v>
      </c>
      <c r="V68" s="134">
        <f>SUM(V66:V67)</f>
        <v>4954000</v>
      </c>
    </row>
    <row r="69" spans="1:22" x14ac:dyDescent="0.2">
      <c r="A69" s="19"/>
      <c r="B69" s="13"/>
      <c r="C69" s="14"/>
      <c r="D69" s="14"/>
      <c r="E69" s="15"/>
      <c r="G69" s="68"/>
      <c r="H69" s="14"/>
      <c r="I69" s="15"/>
      <c r="K69" s="68"/>
      <c r="L69" s="14"/>
      <c r="M69" s="15"/>
      <c r="O69" s="68"/>
      <c r="P69" s="14"/>
      <c r="Q69" s="15"/>
      <c r="S69" s="68"/>
      <c r="T69" s="14"/>
      <c r="U69" s="15"/>
      <c r="V69" s="132"/>
    </row>
    <row r="70" spans="1:22" x14ac:dyDescent="0.2">
      <c r="A70" s="33" t="s">
        <v>29</v>
      </c>
      <c r="B70" s="13"/>
      <c r="C70" s="14"/>
      <c r="D70" s="14"/>
      <c r="E70" s="15"/>
      <c r="G70" s="68"/>
      <c r="H70" s="14"/>
      <c r="I70" s="15"/>
      <c r="K70" s="68"/>
      <c r="L70" s="14"/>
      <c r="M70" s="15"/>
      <c r="O70" s="68"/>
      <c r="P70" s="14"/>
      <c r="Q70" s="15"/>
      <c r="S70" s="68"/>
      <c r="T70" s="14"/>
      <c r="U70" s="15"/>
      <c r="V70" s="132"/>
    </row>
    <row r="71" spans="1:22" x14ac:dyDescent="0.2">
      <c r="A71" s="34" t="s">
        <v>58</v>
      </c>
      <c r="B71" s="13">
        <v>1200000</v>
      </c>
      <c r="C71" s="14">
        <v>1</v>
      </c>
      <c r="D71" s="17">
        <f t="shared" ref="D71:D78" si="52">B71*C71</f>
        <v>1200000</v>
      </c>
      <c r="E71" s="72">
        <f>D71</f>
        <v>1200000</v>
      </c>
      <c r="G71" s="68">
        <v>500000</v>
      </c>
      <c r="H71" s="14">
        <v>1</v>
      </c>
      <c r="I71" s="72">
        <f t="shared" ref="I71:I78" si="53">G71*H71</f>
        <v>500000</v>
      </c>
      <c r="K71" s="68">
        <v>500000</v>
      </c>
      <c r="L71" s="14">
        <v>1</v>
      </c>
      <c r="M71" s="72">
        <f t="shared" ref="M71:M78" si="54">K71*L71</f>
        <v>500000</v>
      </c>
      <c r="O71" s="68">
        <v>500000</v>
      </c>
      <c r="P71" s="14">
        <v>1</v>
      </c>
      <c r="Q71" s="72">
        <f t="shared" ref="Q71:Q78" si="55">O71*P71</f>
        <v>500000</v>
      </c>
      <c r="S71" s="68">
        <v>500000</v>
      </c>
      <c r="T71" s="14">
        <v>1</v>
      </c>
      <c r="U71" s="72">
        <f t="shared" ref="U71:U78" si="56">S71*T71</f>
        <v>500000</v>
      </c>
      <c r="V71" s="133">
        <f t="shared" ref="V71:V78" si="57">D71-E71</f>
        <v>0</v>
      </c>
    </row>
    <row r="72" spans="1:22" x14ac:dyDescent="0.2">
      <c r="A72" s="34" t="s">
        <v>146</v>
      </c>
      <c r="B72" s="13">
        <v>1400000</v>
      </c>
      <c r="C72" s="14">
        <v>1</v>
      </c>
      <c r="D72" s="17">
        <f t="shared" si="52"/>
        <v>1400000</v>
      </c>
      <c r="E72" s="72">
        <v>800000</v>
      </c>
      <c r="G72" s="68"/>
      <c r="H72" s="14"/>
      <c r="I72" s="72"/>
      <c r="K72" s="68"/>
      <c r="L72" s="14"/>
      <c r="M72" s="72"/>
      <c r="O72" s="68"/>
      <c r="P72" s="14"/>
      <c r="Q72" s="72"/>
      <c r="S72" s="68"/>
      <c r="T72" s="14"/>
      <c r="U72" s="72"/>
      <c r="V72" s="133">
        <f t="shared" si="57"/>
        <v>600000</v>
      </c>
    </row>
    <row r="73" spans="1:22" x14ac:dyDescent="0.2">
      <c r="A73" s="34" t="s">
        <v>59</v>
      </c>
      <c r="B73" s="13">
        <v>3000000</v>
      </c>
      <c r="C73" s="14">
        <v>1</v>
      </c>
      <c r="D73" s="17">
        <f t="shared" si="52"/>
        <v>3000000</v>
      </c>
      <c r="E73" s="69">
        <v>1500000</v>
      </c>
      <c r="G73" s="68">
        <v>500000</v>
      </c>
      <c r="H73" s="14">
        <v>1</v>
      </c>
      <c r="I73" s="72">
        <f t="shared" si="53"/>
        <v>500000</v>
      </c>
      <c r="K73" s="68">
        <v>500000</v>
      </c>
      <c r="L73" s="14">
        <v>1</v>
      </c>
      <c r="M73" s="72">
        <f t="shared" si="54"/>
        <v>500000</v>
      </c>
      <c r="O73" s="68">
        <v>500000</v>
      </c>
      <c r="P73" s="14">
        <v>1</v>
      </c>
      <c r="Q73" s="72">
        <f t="shared" si="55"/>
        <v>500000</v>
      </c>
      <c r="S73" s="68">
        <v>500000</v>
      </c>
      <c r="T73" s="14">
        <v>1</v>
      </c>
      <c r="U73" s="72">
        <f t="shared" si="56"/>
        <v>500000</v>
      </c>
      <c r="V73" s="133">
        <f t="shared" si="57"/>
        <v>1500000</v>
      </c>
    </row>
    <row r="74" spans="1:22" x14ac:dyDescent="0.2">
      <c r="A74" s="34" t="s">
        <v>61</v>
      </c>
      <c r="B74" s="13">
        <v>3500000</v>
      </c>
      <c r="C74" s="14">
        <v>1</v>
      </c>
      <c r="D74" s="17">
        <f t="shared" si="52"/>
        <v>3500000</v>
      </c>
      <c r="E74" s="72">
        <v>3000000</v>
      </c>
      <c r="G74" s="77">
        <v>500000</v>
      </c>
      <c r="H74" s="78">
        <v>0</v>
      </c>
      <c r="I74" s="79">
        <f t="shared" si="53"/>
        <v>0</v>
      </c>
      <c r="J74" s="80"/>
      <c r="K74" s="77">
        <v>500000</v>
      </c>
      <c r="L74" s="78">
        <v>0</v>
      </c>
      <c r="M74" s="79">
        <f t="shared" si="54"/>
        <v>0</v>
      </c>
      <c r="N74" s="80"/>
      <c r="O74" s="77">
        <v>500000</v>
      </c>
      <c r="P74" s="78">
        <v>0</v>
      </c>
      <c r="Q74" s="79">
        <f t="shared" si="55"/>
        <v>0</v>
      </c>
      <c r="R74" s="80"/>
      <c r="S74" s="77">
        <v>500000</v>
      </c>
      <c r="T74" s="78">
        <v>0</v>
      </c>
      <c r="U74" s="79">
        <f t="shared" si="56"/>
        <v>0</v>
      </c>
      <c r="V74" s="133">
        <f t="shared" si="57"/>
        <v>500000</v>
      </c>
    </row>
    <row r="75" spans="1:22" x14ac:dyDescent="0.2">
      <c r="A75" s="34" t="s">
        <v>65</v>
      </c>
      <c r="B75" s="13">
        <v>4000000</v>
      </c>
      <c r="C75" s="14">
        <v>1</v>
      </c>
      <c r="D75" s="17">
        <f t="shared" si="52"/>
        <v>4000000</v>
      </c>
      <c r="E75" s="72">
        <v>2000000</v>
      </c>
      <c r="G75" s="77">
        <v>500000</v>
      </c>
      <c r="H75" s="78">
        <v>0</v>
      </c>
      <c r="I75" s="79">
        <f t="shared" si="53"/>
        <v>0</v>
      </c>
      <c r="J75" s="80"/>
      <c r="K75" s="77">
        <v>500000</v>
      </c>
      <c r="L75" s="78">
        <v>0</v>
      </c>
      <c r="M75" s="79">
        <f t="shared" si="54"/>
        <v>0</v>
      </c>
      <c r="N75" s="80"/>
      <c r="O75" s="77">
        <v>500000</v>
      </c>
      <c r="P75" s="78">
        <v>0</v>
      </c>
      <c r="Q75" s="79">
        <f t="shared" si="55"/>
        <v>0</v>
      </c>
      <c r="R75" s="80"/>
      <c r="S75" s="77">
        <v>500000</v>
      </c>
      <c r="T75" s="78">
        <v>0</v>
      </c>
      <c r="U75" s="79">
        <f t="shared" si="56"/>
        <v>0</v>
      </c>
      <c r="V75" s="133">
        <f t="shared" si="57"/>
        <v>2000000</v>
      </c>
    </row>
    <row r="76" spans="1:22" x14ac:dyDescent="0.2">
      <c r="A76" s="34" t="s">
        <v>30</v>
      </c>
      <c r="B76" s="13">
        <v>1000000</v>
      </c>
      <c r="C76" s="14">
        <v>1</v>
      </c>
      <c r="D76" s="17">
        <f t="shared" si="52"/>
        <v>1000000</v>
      </c>
      <c r="E76" s="69">
        <v>2500000</v>
      </c>
      <c r="G76" s="77">
        <v>200000</v>
      </c>
      <c r="H76" s="78">
        <v>0</v>
      </c>
      <c r="I76" s="79">
        <f t="shared" si="53"/>
        <v>0</v>
      </c>
      <c r="J76" s="80"/>
      <c r="K76" s="77">
        <v>200000</v>
      </c>
      <c r="L76" s="78">
        <v>0</v>
      </c>
      <c r="M76" s="79">
        <f t="shared" si="54"/>
        <v>0</v>
      </c>
      <c r="N76" s="80"/>
      <c r="O76" s="77">
        <v>200000</v>
      </c>
      <c r="P76" s="78">
        <v>0</v>
      </c>
      <c r="Q76" s="79">
        <f t="shared" si="55"/>
        <v>0</v>
      </c>
      <c r="R76" s="80"/>
      <c r="S76" s="77">
        <v>200000</v>
      </c>
      <c r="T76" s="78">
        <v>0</v>
      </c>
      <c r="U76" s="79">
        <f t="shared" si="56"/>
        <v>0</v>
      </c>
      <c r="V76" s="133">
        <f t="shared" si="57"/>
        <v>-1500000</v>
      </c>
    </row>
    <row r="77" spans="1:22" x14ac:dyDescent="0.2">
      <c r="A77" s="34" t="s">
        <v>160</v>
      </c>
      <c r="B77" s="13">
        <v>4400000</v>
      </c>
      <c r="C77" s="14">
        <v>1</v>
      </c>
      <c r="D77" s="17">
        <f t="shared" si="52"/>
        <v>4400000</v>
      </c>
      <c r="E77" s="72">
        <v>3000000</v>
      </c>
      <c r="G77" s="77">
        <v>500000</v>
      </c>
      <c r="H77" s="78">
        <v>0</v>
      </c>
      <c r="I77" s="79">
        <f t="shared" si="53"/>
        <v>0</v>
      </c>
      <c r="J77" s="80"/>
      <c r="K77" s="77">
        <v>500000</v>
      </c>
      <c r="L77" s="78">
        <v>0</v>
      </c>
      <c r="M77" s="79">
        <f t="shared" si="54"/>
        <v>0</v>
      </c>
      <c r="N77" s="80"/>
      <c r="O77" s="77">
        <v>500000</v>
      </c>
      <c r="P77" s="78">
        <v>0</v>
      </c>
      <c r="Q77" s="79">
        <f t="shared" si="55"/>
        <v>0</v>
      </c>
      <c r="R77" s="80"/>
      <c r="S77" s="77">
        <v>500000</v>
      </c>
      <c r="T77" s="78">
        <v>0</v>
      </c>
      <c r="U77" s="79">
        <f t="shared" si="56"/>
        <v>0</v>
      </c>
      <c r="V77" s="133">
        <f t="shared" si="57"/>
        <v>1400000</v>
      </c>
    </row>
    <row r="78" spans="1:22" x14ac:dyDescent="0.2">
      <c r="A78" s="32" t="s">
        <v>31</v>
      </c>
      <c r="B78" s="13">
        <f>2000000+2000000</f>
        <v>4000000</v>
      </c>
      <c r="C78" s="14">
        <v>1</v>
      </c>
      <c r="D78" s="17">
        <f t="shared" si="52"/>
        <v>4000000</v>
      </c>
      <c r="E78" s="69">
        <v>2500000</v>
      </c>
      <c r="G78" s="68">
        <v>2000000</v>
      </c>
      <c r="H78" s="14">
        <v>1</v>
      </c>
      <c r="I78" s="72">
        <f t="shared" si="53"/>
        <v>2000000</v>
      </c>
      <c r="K78" s="68">
        <v>2000000</v>
      </c>
      <c r="L78" s="14">
        <v>1</v>
      </c>
      <c r="M78" s="72">
        <f t="shared" si="54"/>
        <v>2000000</v>
      </c>
      <c r="O78" s="68">
        <v>2000000</v>
      </c>
      <c r="P78" s="14">
        <v>1</v>
      </c>
      <c r="Q78" s="72">
        <f t="shared" si="55"/>
        <v>2000000</v>
      </c>
      <c r="S78" s="68">
        <v>2000000</v>
      </c>
      <c r="T78" s="14">
        <v>1</v>
      </c>
      <c r="U78" s="72">
        <f t="shared" si="56"/>
        <v>2000000</v>
      </c>
      <c r="V78" s="133">
        <f t="shared" si="57"/>
        <v>1500000</v>
      </c>
    </row>
    <row r="79" spans="1:22" x14ac:dyDescent="0.2">
      <c r="A79" s="39" t="s">
        <v>56</v>
      </c>
      <c r="B79" s="13"/>
      <c r="C79" s="14"/>
      <c r="D79" s="4">
        <f>SUM(D71:D78)</f>
        <v>22500000</v>
      </c>
      <c r="E79" s="4">
        <f>SUM(E71:E78)</f>
        <v>16500000</v>
      </c>
      <c r="G79" s="68"/>
      <c r="H79" s="14"/>
      <c r="I79" s="71">
        <f>SUM(I71:I78)</f>
        <v>3000000</v>
      </c>
      <c r="K79" s="68"/>
      <c r="L79" s="14"/>
      <c r="M79" s="71">
        <f>SUM(M71:M78)</f>
        <v>3000000</v>
      </c>
      <c r="O79" s="68"/>
      <c r="P79" s="14"/>
      <c r="Q79" s="71">
        <f>SUM(Q71:Q78)</f>
        <v>3000000</v>
      </c>
      <c r="S79" s="68"/>
      <c r="T79" s="14"/>
      <c r="U79" s="71">
        <f>SUM(U71:U78)</f>
        <v>3000000</v>
      </c>
      <c r="V79" s="134">
        <f>SUM(V71:V78)</f>
        <v>6000000</v>
      </c>
    </row>
    <row r="80" spans="1:22" x14ac:dyDescent="0.2">
      <c r="A80" s="6" t="s">
        <v>165</v>
      </c>
      <c r="B80" s="13"/>
      <c r="C80" s="14"/>
      <c r="D80" s="14"/>
      <c r="E80" s="15"/>
      <c r="G80" s="68"/>
      <c r="H80" s="14"/>
      <c r="I80" s="15"/>
      <c r="K80" s="68"/>
      <c r="L80" s="14"/>
      <c r="M80" s="15"/>
      <c r="O80" s="68"/>
      <c r="P80" s="14"/>
      <c r="Q80" s="15"/>
      <c r="S80" s="68"/>
      <c r="T80" s="14"/>
      <c r="U80" s="15"/>
      <c r="V80" s="132"/>
    </row>
    <row r="81" spans="1:22" x14ac:dyDescent="0.2">
      <c r="A81" s="54" t="s">
        <v>171</v>
      </c>
      <c r="B81" s="13">
        <v>10946000</v>
      </c>
      <c r="C81" s="14">
        <v>1</v>
      </c>
      <c r="D81" s="17">
        <f t="shared" ref="D81" si="58">B81*C81</f>
        <v>10946000</v>
      </c>
      <c r="E81" s="72">
        <v>11780000</v>
      </c>
      <c r="G81" s="13">
        <v>13200000</v>
      </c>
      <c r="H81" s="14">
        <v>1</v>
      </c>
      <c r="I81" s="72">
        <f t="shared" ref="I81" si="59">G81*H81</f>
        <v>13200000</v>
      </c>
      <c r="K81" s="13">
        <v>13200000</v>
      </c>
      <c r="L81" s="14">
        <v>1</v>
      </c>
      <c r="M81" s="72">
        <f t="shared" ref="M81" si="60">K81*L81</f>
        <v>13200000</v>
      </c>
      <c r="O81" s="13">
        <v>13200000</v>
      </c>
      <c r="P81" s="14">
        <v>1</v>
      </c>
      <c r="Q81" s="72">
        <f t="shared" ref="Q81" si="61">O81*P81</f>
        <v>13200000</v>
      </c>
      <c r="S81" s="13">
        <v>13200000</v>
      </c>
      <c r="T81" s="14">
        <v>1</v>
      </c>
      <c r="U81" s="72">
        <f t="shared" ref="U81" si="62">S81*T81</f>
        <v>13200000</v>
      </c>
      <c r="V81" s="133">
        <f t="shared" ref="V81" si="63">D81-E81</f>
        <v>-834000</v>
      </c>
    </row>
    <row r="82" spans="1:22" x14ac:dyDescent="0.2">
      <c r="A82" s="36" t="s">
        <v>53</v>
      </c>
      <c r="B82" s="13"/>
      <c r="C82" s="14"/>
      <c r="D82" s="4">
        <f>SUM(D81:D81)</f>
        <v>10946000</v>
      </c>
      <c r="E82" s="4">
        <f>SUM(E81:E81)</f>
        <v>11780000</v>
      </c>
      <c r="G82" s="68"/>
      <c r="H82" s="14"/>
      <c r="I82" s="71">
        <f>SUM(I81:I81)</f>
        <v>13200000</v>
      </c>
      <c r="K82" s="68"/>
      <c r="L82" s="14"/>
      <c r="M82" s="71">
        <f>SUM(M81:M81)</f>
        <v>13200000</v>
      </c>
      <c r="O82" s="68"/>
      <c r="P82" s="14"/>
      <c r="Q82" s="71">
        <f>SUM(Q81:Q81)</f>
        <v>13200000</v>
      </c>
      <c r="S82" s="68"/>
      <c r="T82" s="14"/>
      <c r="U82" s="71">
        <f>SUM(U81:U81)</f>
        <v>13200000</v>
      </c>
      <c r="V82" s="134">
        <f>SUM(V81:V81)</f>
        <v>-834000</v>
      </c>
    </row>
    <row r="83" spans="1:22" x14ac:dyDescent="0.2">
      <c r="A83" s="16"/>
      <c r="B83" s="13"/>
      <c r="C83" s="14"/>
      <c r="D83" s="17"/>
      <c r="E83" s="15"/>
      <c r="G83" s="68"/>
      <c r="H83" s="14"/>
      <c r="I83" s="17"/>
      <c r="K83" s="68"/>
      <c r="L83" s="14"/>
      <c r="M83" s="17"/>
      <c r="O83" s="68"/>
      <c r="P83" s="14"/>
      <c r="Q83" s="17"/>
      <c r="S83" s="68"/>
      <c r="T83" s="14"/>
      <c r="U83" s="17"/>
      <c r="V83" s="132"/>
    </row>
    <row r="84" spans="1:22" ht="16" thickBot="1" x14ac:dyDescent="0.25">
      <c r="A84" s="40" t="s">
        <v>60</v>
      </c>
      <c r="B84" s="64"/>
      <c r="C84" s="8"/>
      <c r="D84" s="9">
        <f>D79+D68+D63+D58+D52+D48+D42+D37+D32+D25+D20+D16+D11+D82</f>
        <v>144486000</v>
      </c>
      <c r="E84" s="9">
        <f>E79+E68+E63+E58+E52+E48+E42+E37+E32+E25+E20+E16+E11+E82</f>
        <v>124152900</v>
      </c>
      <c r="G84" s="74"/>
      <c r="H84" s="8"/>
      <c r="I84" s="9">
        <f>I79+I68+I63+I58+I52+I48+I42+I37+I32+I25+I20+I16+I11+I82</f>
        <v>168919200</v>
      </c>
      <c r="K84" s="74"/>
      <c r="L84" s="8"/>
      <c r="M84" s="9">
        <f>M79+M68+M63+M58+M52+M48+M42+M37+M32+M25+M20+M16+M11+M82</f>
        <v>168919200</v>
      </c>
      <c r="O84" s="74"/>
      <c r="P84" s="8"/>
      <c r="Q84" s="9">
        <f>Q79+Q68+Q63+Q58+Q52+Q48+Q42+Q37+Q32+Q25+Q20+Q16+Q11+Q82</f>
        <v>168919200</v>
      </c>
      <c r="S84" s="74"/>
      <c r="T84" s="8"/>
      <c r="U84" s="9">
        <f>U79+U68+U63+U58+U52+U48+U42+U37+U32+U25+U20+U16+U11+U82</f>
        <v>179919200</v>
      </c>
      <c r="V84" s="9">
        <f>V79+V68+V63+V58+V52+V48+V42+V37+V32+V25+V20+V16+V11+V82</f>
        <v>20333100</v>
      </c>
    </row>
    <row r="85" spans="1:22" x14ac:dyDescent="0.2">
      <c r="D85" s="1"/>
      <c r="I85" s="1"/>
      <c r="K85" s="2"/>
      <c r="M85" s="1"/>
      <c r="O85" s="2"/>
      <c r="Q85" s="1"/>
      <c r="S85" s="2"/>
      <c r="U85" s="1"/>
    </row>
    <row r="86" spans="1:22" x14ac:dyDescent="0.2">
      <c r="D86" s="1">
        <f>D84-D11-D79</f>
        <v>38755000</v>
      </c>
      <c r="E86" s="1"/>
    </row>
    <row r="87" spans="1:22" s="2" customFormat="1" x14ac:dyDescent="0.2">
      <c r="A87" s="124"/>
      <c r="D87" s="2">
        <v>144486000</v>
      </c>
      <c r="I87" s="2">
        <v>168919200</v>
      </c>
      <c r="M87" s="2">
        <v>168919200</v>
      </c>
      <c r="Q87" s="2">
        <v>168919200</v>
      </c>
      <c r="U87" s="2">
        <v>179919200</v>
      </c>
    </row>
    <row r="88" spans="1:22" x14ac:dyDescent="0.2">
      <c r="D88" s="1">
        <f>D84-D87</f>
        <v>0</v>
      </c>
      <c r="I88" s="1">
        <f>I84-I87</f>
        <v>0</v>
      </c>
      <c r="M88" s="1">
        <f>M84-M87</f>
        <v>0</v>
      </c>
      <c r="Q88" s="1">
        <f>Q84-Q87</f>
        <v>0</v>
      </c>
      <c r="U88" s="1">
        <f>U84-U87</f>
        <v>0</v>
      </c>
    </row>
    <row r="89" spans="1:22" x14ac:dyDescent="0.2">
      <c r="B89" s="105"/>
    </row>
  </sheetData>
  <mergeCells count="5">
    <mergeCell ref="A1:C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J14"/>
  <sheetViews>
    <sheetView workbookViewId="0">
      <selection sqref="A1:J14"/>
    </sheetView>
  </sheetViews>
  <sheetFormatPr baseColWidth="10" defaultColWidth="11.5" defaultRowHeight="15" x14ac:dyDescent="0.2"/>
  <cols>
    <col min="1" max="1" width="11.5" style="202"/>
    <col min="2" max="2" width="37" customWidth="1"/>
    <col min="3" max="3" width="22.5" bestFit="1" customWidth="1"/>
    <col min="4" max="4" width="14.33203125" bestFit="1" customWidth="1"/>
    <col min="5" max="5" width="16.1640625" customWidth="1"/>
    <col min="6" max="6" width="14.33203125" customWidth="1"/>
    <col min="7" max="10" width="14.33203125" hidden="1" customWidth="1"/>
    <col min="11" max="11" width="0.5" customWidth="1"/>
  </cols>
  <sheetData>
    <row r="1" spans="1:10" ht="22" thickBot="1" x14ac:dyDescent="0.3">
      <c r="A1" s="191" t="s">
        <v>184</v>
      </c>
      <c r="B1" s="192"/>
      <c r="C1" s="192"/>
      <c r="D1" s="192"/>
      <c r="E1" s="192"/>
      <c r="F1" s="192"/>
      <c r="G1" s="183"/>
      <c r="H1" s="183"/>
      <c r="I1" s="183"/>
      <c r="J1" s="184"/>
    </row>
    <row r="2" spans="1:10" ht="21" customHeight="1" x14ac:dyDescent="0.25">
      <c r="A2" s="197" t="s">
        <v>19</v>
      </c>
      <c r="B2" s="151" t="s">
        <v>0</v>
      </c>
      <c r="C2" s="152" t="s">
        <v>130</v>
      </c>
      <c r="D2" s="152" t="s">
        <v>131</v>
      </c>
      <c r="E2" s="152" t="s">
        <v>134</v>
      </c>
      <c r="F2" s="153" t="s">
        <v>137</v>
      </c>
      <c r="G2" s="147" t="s">
        <v>167</v>
      </c>
      <c r="H2" s="142" t="s">
        <v>168</v>
      </c>
      <c r="I2" s="142" t="s">
        <v>169</v>
      </c>
      <c r="J2" s="142" t="s">
        <v>170</v>
      </c>
    </row>
    <row r="3" spans="1:10" s="80" customFormat="1" ht="19" x14ac:dyDescent="0.25">
      <c r="A3" s="198"/>
      <c r="B3" s="143" t="s">
        <v>175</v>
      </c>
      <c r="C3" s="144"/>
      <c r="D3" s="144"/>
      <c r="E3" s="144"/>
      <c r="F3" s="154">
        <f>C3*D3*E3</f>
        <v>0</v>
      </c>
      <c r="G3" s="148"/>
      <c r="H3" s="144"/>
      <c r="I3" s="144"/>
      <c r="J3" s="144"/>
    </row>
    <row r="4" spans="1:10" s="80" customFormat="1" ht="19" x14ac:dyDescent="0.25">
      <c r="A4" s="198">
        <v>1</v>
      </c>
      <c r="B4" s="145" t="s">
        <v>176</v>
      </c>
      <c r="C4" s="146">
        <f>'[1]Financial Report'!C28</f>
        <v>10114020</v>
      </c>
      <c r="D4" s="144"/>
      <c r="E4" s="144"/>
      <c r="F4" s="154">
        <f t="shared" ref="F4:F6" si="0">C4*D4*E4</f>
        <v>0</v>
      </c>
      <c r="G4" s="148"/>
      <c r="H4" s="144"/>
      <c r="I4" s="144"/>
      <c r="J4" s="144"/>
    </row>
    <row r="5" spans="1:10" s="80" customFormat="1" ht="19" x14ac:dyDescent="0.25">
      <c r="A5" s="198">
        <v>2</v>
      </c>
      <c r="B5" s="145" t="s">
        <v>177</v>
      </c>
      <c r="C5" s="146">
        <f>'Budget Forecast Year I'!V84</f>
        <v>20333100</v>
      </c>
      <c r="D5" s="144"/>
      <c r="E5" s="144"/>
      <c r="F5" s="154">
        <f t="shared" si="0"/>
        <v>0</v>
      </c>
      <c r="G5" s="148"/>
      <c r="H5" s="144"/>
      <c r="I5" s="144"/>
      <c r="J5" s="144"/>
    </row>
    <row r="6" spans="1:10" s="164" customFormat="1" ht="28.5" customHeight="1" x14ac:dyDescent="0.2">
      <c r="A6" s="199"/>
      <c r="B6" s="159" t="s">
        <v>178</v>
      </c>
      <c r="C6" s="160">
        <f>SUM(C4:C5)</f>
        <v>30447120</v>
      </c>
      <c r="D6" s="161"/>
      <c r="E6" s="161"/>
      <c r="F6" s="162">
        <f t="shared" si="0"/>
        <v>0</v>
      </c>
      <c r="G6" s="163"/>
      <c r="H6" s="161"/>
      <c r="I6" s="161"/>
      <c r="J6" s="161"/>
    </row>
    <row r="7" spans="1:10" x14ac:dyDescent="0.2">
      <c r="A7" s="200">
        <v>1</v>
      </c>
      <c r="B7" s="95" t="s">
        <v>186</v>
      </c>
      <c r="C7" s="100">
        <v>500000</v>
      </c>
      <c r="D7" s="100">
        <v>1</v>
      </c>
      <c r="E7" s="100">
        <v>12</v>
      </c>
      <c r="F7" s="155">
        <f>C7*D7*E7</f>
        <v>6000000</v>
      </c>
      <c r="G7" s="149">
        <f>C7*D7*E7</f>
        <v>6000000</v>
      </c>
      <c r="H7" s="100">
        <f>C7*D7*E7</f>
        <v>6000000</v>
      </c>
      <c r="I7" s="100">
        <f>C7*D7*E7</f>
        <v>6000000</v>
      </c>
      <c r="J7" s="100">
        <f>C7*D7*E7</f>
        <v>6000000</v>
      </c>
    </row>
    <row r="8" spans="1:10" x14ac:dyDescent="0.2">
      <c r="A8" s="200">
        <v>2</v>
      </c>
      <c r="B8" s="95" t="s">
        <v>179</v>
      </c>
      <c r="C8" s="100">
        <v>350000</v>
      </c>
      <c r="D8" s="100">
        <v>1</v>
      </c>
      <c r="E8" s="100">
        <v>12</v>
      </c>
      <c r="F8" s="155">
        <f t="shared" ref="F8:F12" si="1">C8*D8*E8</f>
        <v>4200000</v>
      </c>
      <c r="G8" s="149">
        <f t="shared" ref="G8:G12" si="2">C8*D8*E8</f>
        <v>4200000</v>
      </c>
      <c r="H8" s="100">
        <f t="shared" ref="H8:H12" si="3">C8*D8*E8</f>
        <v>4200000</v>
      </c>
      <c r="I8" s="100">
        <f t="shared" ref="I8:I12" si="4">C8*D8*E8</f>
        <v>4200000</v>
      </c>
      <c r="J8" s="100">
        <f t="shared" ref="J8:J12" si="5">C8*D8*E8</f>
        <v>4200000</v>
      </c>
    </row>
    <row r="9" spans="1:10" x14ac:dyDescent="0.2">
      <c r="A9" s="200">
        <v>3</v>
      </c>
      <c r="B9" s="95" t="s">
        <v>180</v>
      </c>
      <c r="C9" s="100">
        <v>350000</v>
      </c>
      <c r="D9" s="100">
        <v>1</v>
      </c>
      <c r="E9" s="100">
        <v>12</v>
      </c>
      <c r="F9" s="155">
        <f t="shared" si="1"/>
        <v>4200000</v>
      </c>
      <c r="G9" s="149">
        <f t="shared" si="2"/>
        <v>4200000</v>
      </c>
      <c r="H9" s="100">
        <f t="shared" si="3"/>
        <v>4200000</v>
      </c>
      <c r="I9" s="100">
        <f t="shared" si="4"/>
        <v>4200000</v>
      </c>
      <c r="J9" s="100">
        <f t="shared" si="5"/>
        <v>4200000</v>
      </c>
    </row>
    <row r="10" spans="1:10" x14ac:dyDescent="0.2">
      <c r="A10" s="200">
        <v>4</v>
      </c>
      <c r="B10" s="95" t="s">
        <v>181</v>
      </c>
      <c r="C10" s="100">
        <v>350000</v>
      </c>
      <c r="D10" s="100">
        <v>1</v>
      </c>
      <c r="E10" s="100">
        <v>12</v>
      </c>
      <c r="F10" s="155">
        <f t="shared" si="1"/>
        <v>4200000</v>
      </c>
      <c r="G10" s="149">
        <f t="shared" si="2"/>
        <v>4200000</v>
      </c>
      <c r="H10" s="100">
        <f t="shared" si="3"/>
        <v>4200000</v>
      </c>
      <c r="I10" s="100">
        <f t="shared" si="4"/>
        <v>4200000</v>
      </c>
      <c r="J10" s="100">
        <f t="shared" si="5"/>
        <v>4200000</v>
      </c>
    </row>
    <row r="11" spans="1:10" x14ac:dyDescent="0.2">
      <c r="A11" s="200">
        <v>5</v>
      </c>
      <c r="B11" s="95" t="s">
        <v>182</v>
      </c>
      <c r="C11" s="100">
        <v>350000</v>
      </c>
      <c r="D11" s="100">
        <v>1</v>
      </c>
      <c r="E11" s="100">
        <v>12</v>
      </c>
      <c r="F11" s="155">
        <f t="shared" si="1"/>
        <v>4200000</v>
      </c>
      <c r="G11" s="149">
        <f t="shared" si="2"/>
        <v>4200000</v>
      </c>
      <c r="H11" s="100">
        <f t="shared" si="3"/>
        <v>4200000</v>
      </c>
      <c r="I11" s="100">
        <f t="shared" si="4"/>
        <v>4200000</v>
      </c>
      <c r="J11" s="100">
        <f t="shared" si="5"/>
        <v>4200000</v>
      </c>
    </row>
    <row r="12" spans="1:10" x14ac:dyDescent="0.2">
      <c r="A12" s="200">
        <v>6</v>
      </c>
      <c r="B12" s="95" t="s">
        <v>189</v>
      </c>
      <c r="C12" s="100">
        <v>350000</v>
      </c>
      <c r="D12" s="100">
        <v>1</v>
      </c>
      <c r="E12" s="100">
        <v>12</v>
      </c>
      <c r="F12" s="155">
        <f t="shared" si="1"/>
        <v>4200000</v>
      </c>
      <c r="G12" s="149">
        <f t="shared" si="2"/>
        <v>4200000</v>
      </c>
      <c r="H12" s="100">
        <f t="shared" si="3"/>
        <v>4200000</v>
      </c>
      <c r="I12" s="100">
        <f t="shared" si="4"/>
        <v>4200000</v>
      </c>
      <c r="J12" s="100">
        <f t="shared" si="5"/>
        <v>4200000</v>
      </c>
    </row>
    <row r="13" spans="1:10" ht="16" thickBot="1" x14ac:dyDescent="0.25">
      <c r="A13" s="193" t="s">
        <v>183</v>
      </c>
      <c r="B13" s="194"/>
      <c r="C13" s="194"/>
      <c r="D13" s="195"/>
      <c r="E13" s="8"/>
      <c r="F13" s="50">
        <f>SUM(F7:F12)</f>
        <v>27000000</v>
      </c>
      <c r="G13" s="150">
        <f>SUM(G7:G12)</f>
        <v>27000000</v>
      </c>
      <c r="H13" s="123">
        <f>SUM(H7:H12)</f>
        <v>27000000</v>
      </c>
      <c r="I13" s="123">
        <f>SUM(I7:I12)</f>
        <v>27000000</v>
      </c>
      <c r="J13" s="123">
        <f>SUM(J7:J12)</f>
        <v>27000000</v>
      </c>
    </row>
    <row r="14" spans="1:10" s="156" customFormat="1" ht="26.25" customHeight="1" thickBot="1" x14ac:dyDescent="0.25">
      <c r="A14" s="201"/>
      <c r="B14" s="158" t="s">
        <v>187</v>
      </c>
      <c r="C14" s="158"/>
      <c r="D14" s="196" t="s">
        <v>188</v>
      </c>
      <c r="E14" s="196"/>
      <c r="F14" s="157">
        <f>C6-F13</f>
        <v>3447120</v>
      </c>
    </row>
  </sheetData>
  <mergeCells count="3">
    <mergeCell ref="A1:J1"/>
    <mergeCell ref="A13:D13"/>
    <mergeCell ref="D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Financial Proposal</vt:lpstr>
      <vt:lpstr>Capital items</vt:lpstr>
      <vt:lpstr>Salary Year 1</vt:lpstr>
      <vt:lpstr>Salary 2nd to 5th Year</vt:lpstr>
      <vt:lpstr>Operational Cost Year I - V</vt:lpstr>
      <vt:lpstr>support staff working</vt:lpstr>
      <vt:lpstr>Total Budget Year I - V</vt:lpstr>
      <vt:lpstr>Budget Forecast Year I</vt:lpstr>
      <vt:lpstr>Core Staff Salary Break-up</vt:lpstr>
      <vt:lpstr>'Total Budget Year I - 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Officer</dc:creator>
  <cp:lastModifiedBy>Muhammad Arif</cp:lastModifiedBy>
  <cp:lastPrinted>2022-02-03T11:39:39Z</cp:lastPrinted>
  <dcterms:created xsi:type="dcterms:W3CDTF">2021-08-13T13:57:17Z</dcterms:created>
  <dcterms:modified xsi:type="dcterms:W3CDTF">2022-02-17T12:25:45Z</dcterms:modified>
</cp:coreProperties>
</file>