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7640" windowHeight="8270" activeTab="3"/>
  </bookViews>
  <sheets>
    <sheet name="Feed Tables" sheetId="1" r:id="rId1"/>
    <sheet name="Energy Requirement" sheetId="2" r:id="rId2"/>
    <sheet name="Ration DM Basis" sheetId="3" r:id="rId3"/>
    <sheet name="Ration As Fed" sheetId="4" r:id="rId4"/>
  </sheets>
  <calcPr calcId="144525"/>
</workbook>
</file>

<file path=xl/calcChain.xml><?xml version="1.0" encoding="utf-8"?>
<calcChain xmlns="http://schemas.openxmlformats.org/spreadsheetml/2006/main">
  <c r="C4" i="2" l="1"/>
  <c r="D9" i="2" l="1"/>
  <c r="D15" i="2" s="1"/>
  <c r="D35" i="2" s="1"/>
  <c r="D21" i="2"/>
  <c r="C8" i="3"/>
  <c r="C7" i="3"/>
  <c r="D33" i="2"/>
  <c r="D22" i="2" l="1"/>
  <c r="C5" i="3"/>
  <c r="C13" i="3" s="1"/>
  <c r="C12" i="3" l="1"/>
  <c r="E13" i="3"/>
  <c r="D4" i="4"/>
  <c r="E12" i="3" l="1"/>
  <c r="E14" i="3" s="1"/>
  <c r="D5" i="4"/>
</calcChain>
</file>

<file path=xl/sharedStrings.xml><?xml version="1.0" encoding="utf-8"?>
<sst xmlns="http://schemas.openxmlformats.org/spreadsheetml/2006/main" count="71" uniqueCount="65">
  <si>
    <t>Feed</t>
  </si>
  <si>
    <t>DryMatter</t>
  </si>
  <si>
    <t>Metabolizable Energy</t>
  </si>
  <si>
    <t>Crude Protein</t>
  </si>
  <si>
    <t>NDF</t>
  </si>
  <si>
    <t>Napier Grass</t>
  </si>
  <si>
    <t>Maize Stover</t>
  </si>
  <si>
    <t>Dairy Meal</t>
  </si>
  <si>
    <t>Wheat bran</t>
  </si>
  <si>
    <t>SBM</t>
  </si>
  <si>
    <t>Cassava meal</t>
  </si>
  <si>
    <t>Step 1</t>
  </si>
  <si>
    <t>Voluntary Intake =</t>
  </si>
  <si>
    <t>(example)</t>
  </si>
  <si>
    <t>FORAGE</t>
  </si>
  <si>
    <t>CONCENTRATE</t>
  </si>
  <si>
    <t>Pick feed, calculate intake based on NDF</t>
  </si>
  <si>
    <t>Step2</t>
  </si>
  <si>
    <t>Calculate ME requirements for Maitanence =</t>
  </si>
  <si>
    <t>LW*0.092 +8.14</t>
  </si>
  <si>
    <t>Add margin for activity</t>
  </si>
  <si>
    <t>Stall fed</t>
  </si>
  <si>
    <t>*1</t>
  </si>
  <si>
    <t>Grazed locally</t>
  </si>
  <si>
    <t>*1.1</t>
  </si>
  <si>
    <t>Grazed extensively</t>
  </si>
  <si>
    <t>*1.3</t>
  </si>
  <si>
    <t>(example - grazed locally)</t>
  </si>
  <si>
    <t>Step 3</t>
  </si>
  <si>
    <t>Feeding for production</t>
  </si>
  <si>
    <t>a) Milk production (L/d)</t>
  </si>
  <si>
    <t>Energy required=</t>
  </si>
  <si>
    <t>MY*5.3</t>
  </si>
  <si>
    <t>TOTAL ENERGY REQUIRED</t>
  </si>
  <si>
    <t>OR</t>
  </si>
  <si>
    <t>b) Weight gain</t>
  </si>
  <si>
    <t>Enter either</t>
  </si>
  <si>
    <t>Desired end weight</t>
  </si>
  <si>
    <t>or</t>
  </si>
  <si>
    <t>amount of weight to be gained</t>
  </si>
  <si>
    <t>and time (d)</t>
  </si>
  <si>
    <t>Energy required for weight gain</t>
  </si>
  <si>
    <t>Minimum Energy density of Diet =</t>
  </si>
  <si>
    <t>Total Energy required / Maximum Intake</t>
  </si>
  <si>
    <t>MJ ME/kg DM</t>
  </si>
  <si>
    <t>Energy density of Selected Forage</t>
  </si>
  <si>
    <t>Energy density of Selected Concentrate</t>
  </si>
  <si>
    <t>NB Energy density of Concentrate must be &gt; C5 value</t>
  </si>
  <si>
    <t xml:space="preserve"> </t>
  </si>
  <si>
    <t>Concentrate in Ration</t>
  </si>
  <si>
    <t>Forage in Ration</t>
  </si>
  <si>
    <t>Forage:</t>
  </si>
  <si>
    <t>Concentrate:</t>
  </si>
  <si>
    <t>Sweet Potato Vine Silage</t>
  </si>
  <si>
    <t>Brachiaria</t>
  </si>
  <si>
    <t>(example: 7L/d)</t>
  </si>
  <si>
    <t>Rhodes Grass</t>
  </si>
  <si>
    <t xml:space="preserve">Cotton seed </t>
  </si>
  <si>
    <t>(example:350kgLW)</t>
  </si>
  <si>
    <t>Hay (Rhodes grass)</t>
  </si>
  <si>
    <t>7,4</t>
  </si>
  <si>
    <t>Guatemala grass</t>
  </si>
  <si>
    <t>Maize germ</t>
  </si>
  <si>
    <t>Wheat pollard</t>
  </si>
  <si>
    <t>150/NDF content *(LW/100)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</si>
</sst>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topLeftCell="B1" zoomScale="140" zoomScaleNormal="140" workbookViewId="0">
      <selection activeCell="H11" sqref="H11"/>
    </sheetView>
  </sheetViews>
  <sheetFormatPr defaultRowHeight="14.5" x14ac:dyDescent="0.35"/>
  <cols>
    <col min="1" max="1" width="3.453125" customWidth="1"/>
    <col min="2" max="2" width="15.1796875" customWidth="1"/>
    <col min="3" max="3" width="11.1796875" customWidth="1"/>
    <col min="4" max="4" width="13.453125" customWidth="1"/>
    <col min="5" max="5" width="11.453125" customWidth="1"/>
  </cols>
  <sheetData>
    <row r="1" spans="2:12" ht="15" x14ac:dyDescent="0.25">
      <c r="B1" s="6" t="s">
        <v>14</v>
      </c>
      <c r="C1" s="6"/>
      <c r="D1" s="6"/>
      <c r="E1" s="6"/>
      <c r="F1" s="6"/>
      <c r="H1" s="6" t="s">
        <v>15</v>
      </c>
      <c r="I1" s="6"/>
      <c r="J1" s="6"/>
      <c r="K1" s="6"/>
      <c r="L1" s="6"/>
    </row>
    <row r="2" spans="2:12" s="1" customFormat="1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spans="2:12" ht="15" x14ac:dyDescent="0.25">
      <c r="B3" t="s">
        <v>5</v>
      </c>
      <c r="C3">
        <v>0.214</v>
      </c>
      <c r="D3">
        <v>9</v>
      </c>
      <c r="E3">
        <v>7.9</v>
      </c>
      <c r="F3">
        <v>59</v>
      </c>
      <c r="H3" t="s">
        <v>7</v>
      </c>
      <c r="I3">
        <v>0.87</v>
      </c>
      <c r="J3">
        <v>12.5</v>
      </c>
      <c r="K3">
        <v>15.4</v>
      </c>
      <c r="L3">
        <v>22.8</v>
      </c>
    </row>
    <row r="4" spans="2:12" ht="15" x14ac:dyDescent="0.25">
      <c r="B4" t="s">
        <v>56</v>
      </c>
      <c r="C4">
        <v>0.25</v>
      </c>
      <c r="D4">
        <v>8.8000000000000007</v>
      </c>
      <c r="E4">
        <v>9</v>
      </c>
      <c r="F4">
        <v>65</v>
      </c>
      <c r="H4" t="s">
        <v>8</v>
      </c>
      <c r="I4">
        <v>0.87</v>
      </c>
      <c r="J4">
        <v>11.8</v>
      </c>
      <c r="K4" t="s">
        <v>60</v>
      </c>
      <c r="L4">
        <v>35.200000000000003</v>
      </c>
    </row>
    <row r="5" spans="2:12" ht="15" x14ac:dyDescent="0.25">
      <c r="B5" t="s">
        <v>54</v>
      </c>
      <c r="C5">
        <v>0.26</v>
      </c>
      <c r="D5">
        <v>8.6999999999999993</v>
      </c>
      <c r="E5">
        <v>8</v>
      </c>
      <c r="F5">
        <v>68</v>
      </c>
      <c r="H5" t="s">
        <v>9</v>
      </c>
      <c r="I5">
        <v>0.88</v>
      </c>
      <c r="J5">
        <v>12.6</v>
      </c>
      <c r="K5">
        <v>51.8</v>
      </c>
      <c r="L5">
        <v>13.7</v>
      </c>
    </row>
    <row r="6" spans="2:12" ht="15" x14ac:dyDescent="0.25">
      <c r="B6" t="s">
        <v>6</v>
      </c>
      <c r="C6">
        <v>0.35</v>
      </c>
      <c r="D6">
        <v>6.5</v>
      </c>
      <c r="E6">
        <v>4</v>
      </c>
      <c r="F6">
        <v>80</v>
      </c>
      <c r="H6" t="s">
        <v>10</v>
      </c>
      <c r="I6">
        <v>0.75</v>
      </c>
      <c r="J6">
        <v>11</v>
      </c>
      <c r="K6">
        <v>8</v>
      </c>
      <c r="L6">
        <v>35</v>
      </c>
    </row>
    <row r="7" spans="2:12" ht="15" x14ac:dyDescent="0.25">
      <c r="B7" t="s">
        <v>59</v>
      </c>
      <c r="C7">
        <v>0.87</v>
      </c>
      <c r="D7">
        <v>8.8000000000000007</v>
      </c>
      <c r="E7">
        <v>9</v>
      </c>
      <c r="F7">
        <v>65</v>
      </c>
      <c r="H7" t="s">
        <v>53</v>
      </c>
      <c r="I7">
        <v>0.24</v>
      </c>
      <c r="J7">
        <v>9.6999999999999993</v>
      </c>
      <c r="K7">
        <v>17.100000000000001</v>
      </c>
      <c r="L7">
        <v>42.7</v>
      </c>
    </row>
    <row r="8" spans="2:12" ht="15" x14ac:dyDescent="0.25">
      <c r="B8" t="s">
        <v>61</v>
      </c>
      <c r="C8">
        <v>0.22</v>
      </c>
      <c r="D8">
        <v>8.4</v>
      </c>
      <c r="E8">
        <v>8.8000000000000007</v>
      </c>
      <c r="F8">
        <v>72</v>
      </c>
      <c r="H8" t="s">
        <v>57</v>
      </c>
      <c r="I8">
        <v>0.91</v>
      </c>
      <c r="J8">
        <v>12</v>
      </c>
      <c r="K8">
        <v>21.8</v>
      </c>
      <c r="L8">
        <v>48.6</v>
      </c>
    </row>
    <row r="9" spans="2:12" x14ac:dyDescent="0.35">
      <c r="H9" t="s">
        <v>62</v>
      </c>
      <c r="I9">
        <v>0.96</v>
      </c>
      <c r="J9">
        <v>13.1</v>
      </c>
      <c r="K9">
        <v>25.6</v>
      </c>
      <c r="L9">
        <v>45</v>
      </c>
    </row>
    <row r="10" spans="2:12" x14ac:dyDescent="0.35">
      <c r="H10" t="s">
        <v>63</v>
      </c>
      <c r="I10">
        <v>0.88</v>
      </c>
      <c r="J10">
        <v>12</v>
      </c>
      <c r="K10">
        <v>17</v>
      </c>
      <c r="L10">
        <v>36</v>
      </c>
    </row>
  </sheetData>
  <mergeCells count="2">
    <mergeCell ref="B1:F1"/>
    <mergeCell ref="H1:L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30" zoomScaleNormal="130" workbookViewId="0">
      <selection activeCell="C4" sqref="C4"/>
    </sheetView>
  </sheetViews>
  <sheetFormatPr defaultRowHeight="14.5" x14ac:dyDescent="0.35"/>
  <cols>
    <col min="2" max="2" width="18.7265625" customWidth="1"/>
    <col min="3" max="3" width="27.54296875" customWidth="1"/>
    <col min="4" max="4" width="21" style="3" customWidth="1"/>
  </cols>
  <sheetData>
    <row r="1" spans="1:4" x14ac:dyDescent="0.25">
      <c r="A1" t="s">
        <v>11</v>
      </c>
      <c r="B1" t="s">
        <v>16</v>
      </c>
    </row>
    <row r="3" spans="1:4" x14ac:dyDescent="0.25">
      <c r="B3" t="s">
        <v>12</v>
      </c>
      <c r="C3" t="s">
        <v>64</v>
      </c>
    </row>
    <row r="4" spans="1:4" x14ac:dyDescent="0.25">
      <c r="B4" t="s">
        <v>58</v>
      </c>
      <c r="C4" s="2">
        <f>150/'Feed Tables'!F3*B5/100*1.1</f>
        <v>9.7881355932203409</v>
      </c>
    </row>
    <row r="5" spans="1:4" x14ac:dyDescent="0.25">
      <c r="B5">
        <v>350</v>
      </c>
    </row>
    <row r="8" spans="1:4" x14ac:dyDescent="0.25">
      <c r="A8" t="s">
        <v>17</v>
      </c>
      <c r="B8" t="s">
        <v>18</v>
      </c>
      <c r="D8" s="3" t="s">
        <v>19</v>
      </c>
    </row>
    <row r="9" spans="1:4" x14ac:dyDescent="0.25">
      <c r="C9" t="s">
        <v>13</v>
      </c>
      <c r="D9" s="3">
        <f>B5*0.092+8.14</f>
        <v>40.340000000000003</v>
      </c>
    </row>
    <row r="10" spans="1:4" x14ac:dyDescent="0.25">
      <c r="B10" t="s">
        <v>20</v>
      </c>
    </row>
    <row r="11" spans="1:4" x14ac:dyDescent="0.25">
      <c r="C11" t="s">
        <v>21</v>
      </c>
      <c r="D11" s="3" t="s">
        <v>22</v>
      </c>
    </row>
    <row r="12" spans="1:4" x14ac:dyDescent="0.25">
      <c r="C12" t="s">
        <v>23</v>
      </c>
      <c r="D12" s="3" t="s">
        <v>24</v>
      </c>
    </row>
    <row r="13" spans="1:4" x14ac:dyDescent="0.25">
      <c r="C13" t="s">
        <v>25</v>
      </c>
      <c r="D13" s="3" t="s">
        <v>26</v>
      </c>
    </row>
    <row r="15" spans="1:4" x14ac:dyDescent="0.25">
      <c r="C15" t="s">
        <v>27</v>
      </c>
      <c r="D15" s="3">
        <f>D9*1.1</f>
        <v>44.374000000000009</v>
      </c>
    </row>
    <row r="18" spans="1:4" x14ac:dyDescent="0.25">
      <c r="A18" t="s">
        <v>28</v>
      </c>
      <c r="B18" t="s">
        <v>29</v>
      </c>
    </row>
    <row r="20" spans="1:4" x14ac:dyDescent="0.25">
      <c r="B20" t="s">
        <v>30</v>
      </c>
      <c r="C20" t="s">
        <v>31</v>
      </c>
      <c r="D20" s="3" t="s">
        <v>32</v>
      </c>
    </row>
    <row r="21" spans="1:4" x14ac:dyDescent="0.25">
      <c r="C21" t="s">
        <v>55</v>
      </c>
      <c r="D21" s="3">
        <f>7*5.3</f>
        <v>37.1</v>
      </c>
    </row>
    <row r="22" spans="1:4" x14ac:dyDescent="0.25">
      <c r="B22" s="4" t="s">
        <v>33</v>
      </c>
      <c r="C22" s="4"/>
      <c r="D22" s="5">
        <f>D15+D21</f>
        <v>81.474000000000018</v>
      </c>
    </row>
    <row r="28" spans="1:4" x14ac:dyDescent="0.25">
      <c r="A28" t="s">
        <v>34</v>
      </c>
      <c r="B28" t="s">
        <v>35</v>
      </c>
    </row>
    <row r="29" spans="1:4" x14ac:dyDescent="0.25">
      <c r="B29" t="s">
        <v>36</v>
      </c>
      <c r="C29" t="s">
        <v>37</v>
      </c>
      <c r="D29" s="3">
        <v>420</v>
      </c>
    </row>
    <row r="30" spans="1:4" x14ac:dyDescent="0.25">
      <c r="B30" t="s">
        <v>38</v>
      </c>
      <c r="C30" t="s">
        <v>39</v>
      </c>
      <c r="D30" s="3">
        <v>70</v>
      </c>
    </row>
    <row r="31" spans="1:4" x14ac:dyDescent="0.25">
      <c r="B31" t="s">
        <v>40</v>
      </c>
      <c r="D31" s="3">
        <v>150</v>
      </c>
    </row>
    <row r="33" spans="2:4" x14ac:dyDescent="0.25">
      <c r="B33" t="s">
        <v>41</v>
      </c>
      <c r="D33" s="3">
        <f>D30/D31*55</f>
        <v>25.666666666666668</v>
      </c>
    </row>
    <row r="35" spans="2:4" x14ac:dyDescent="0.25">
      <c r="B35" s="4" t="s">
        <v>33</v>
      </c>
      <c r="C35" s="4"/>
      <c r="D35" s="5">
        <f>D15+D33</f>
        <v>70.040666666666681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opLeftCell="A22" zoomScale="130" zoomScaleNormal="130" workbookViewId="0">
      <selection activeCell="C5" sqref="C5"/>
    </sheetView>
  </sheetViews>
  <sheetFormatPr defaultRowHeight="14.5" x14ac:dyDescent="0.35"/>
  <cols>
    <col min="2" max="2" width="28" customWidth="1"/>
    <col min="3" max="4" width="27.7265625" customWidth="1"/>
  </cols>
  <sheetData>
    <row r="1" spans="2:5" ht="15" x14ac:dyDescent="0.25">
      <c r="D1" t="s">
        <v>48</v>
      </c>
    </row>
    <row r="4" spans="2:5" ht="15" x14ac:dyDescent="0.25">
      <c r="B4" t="s">
        <v>42</v>
      </c>
      <c r="C4" t="s">
        <v>43</v>
      </c>
    </row>
    <row r="5" spans="2:5" ht="15" x14ac:dyDescent="0.25">
      <c r="C5" s="2">
        <f>'Energy Requirement'!D22/'Energy Requirement'!C4</f>
        <v>8.3237506493506501</v>
      </c>
      <c r="D5" t="s">
        <v>44</v>
      </c>
    </row>
    <row r="7" spans="2:5" ht="15" x14ac:dyDescent="0.25">
      <c r="B7" t="s">
        <v>45</v>
      </c>
      <c r="C7">
        <f>'Feed Tables'!D4</f>
        <v>8.8000000000000007</v>
      </c>
    </row>
    <row r="8" spans="2:5" s="1" customFormat="1" ht="45" x14ac:dyDescent="0.25">
      <c r="B8" s="1" t="s">
        <v>46</v>
      </c>
      <c r="C8" s="1">
        <f>'Feed Tables'!J3</f>
        <v>12.5</v>
      </c>
      <c r="D8" s="1" t="s">
        <v>47</v>
      </c>
    </row>
    <row r="12" spans="2:5" ht="15" x14ac:dyDescent="0.25">
      <c r="B12" t="s">
        <v>49</v>
      </c>
      <c r="C12" s="2">
        <f>ABS(C7-C5)/(ABS(C8-C5)+ABS(C7-C5))*'Energy Requirement'!C4</f>
        <v>1.0019547601459284</v>
      </c>
      <c r="D12">
        <v>12.5</v>
      </c>
      <c r="E12">
        <f>C12*D12</f>
        <v>12.524434501824105</v>
      </c>
    </row>
    <row r="13" spans="2:5" ht="15" x14ac:dyDescent="0.25">
      <c r="B13" t="s">
        <v>50</v>
      </c>
      <c r="C13" s="2">
        <f>ABS(C8-C5)/(ABS(C7-C5)+ABS(C8-C5))*'Energy Requirement'!C4</f>
        <v>8.7861808330744129</v>
      </c>
      <c r="D13">
        <v>8.8000000000000007</v>
      </c>
      <c r="E13">
        <f>C13*D13</f>
        <v>77.318391331054841</v>
      </c>
    </row>
    <row r="14" spans="2:5" ht="15" x14ac:dyDescent="0.25">
      <c r="E14">
        <f>SUM(E12:E13)</f>
        <v>89.842825832878944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tabSelected="1" workbookViewId="0">
      <selection activeCell="D11" sqref="D11"/>
    </sheetView>
  </sheetViews>
  <sheetFormatPr defaultRowHeight="14.5" x14ac:dyDescent="0.35"/>
  <cols>
    <col min="4" max="4" width="9.1796875" style="3"/>
  </cols>
  <sheetData>
    <row r="4" spans="2:4" x14ac:dyDescent="0.25">
      <c r="B4" t="s">
        <v>51</v>
      </c>
      <c r="D4" s="3">
        <f>('Ration DM Basis'!C13*1.1)/'Feed Tables'!C4</f>
        <v>38.65919566552742</v>
      </c>
    </row>
    <row r="5" spans="2:4" x14ac:dyDescent="0.25">
      <c r="B5" t="s">
        <v>52</v>
      </c>
      <c r="D5" s="3">
        <f>'Ration DM Basis'!C12/'Feed Tables'!I3</f>
        <v>1.1516721380987682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 Tables</vt:lpstr>
      <vt:lpstr>Energy Requirement</vt:lpstr>
      <vt:lpstr>Ration DM Basis</vt:lpstr>
      <vt:lpstr>Ration As Fed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GOOPY</dc:creator>
  <cp:lastModifiedBy>user</cp:lastModifiedBy>
  <dcterms:created xsi:type="dcterms:W3CDTF">2019-07-25T06:48:16Z</dcterms:created>
  <dcterms:modified xsi:type="dcterms:W3CDTF">2019-11-26T09:32:03Z</dcterms:modified>
</cp:coreProperties>
</file>