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19\Documents\______ILRI\_______________DATA_PORTAL\"/>
    </mc:Choice>
  </mc:AlternateContent>
  <xr:revisionPtr revIDLastSave="0" documentId="13_ncr:1_{315E13E7-27CF-4E4F-9003-05DC2C074AE2}" xr6:coauthVersionLast="46" xr6:coauthVersionMax="46" xr10:uidLastSave="{00000000-0000-0000-0000-000000000000}"/>
  <bookViews>
    <workbookView xWindow="390" yWindow="390" windowWidth="22260" windowHeight="15600" xr2:uid="{D6EC0E5B-5404-404A-8B03-430A53245EBD}"/>
  </bookViews>
  <sheets>
    <sheet name="Jahnke_R" sheetId="1" r:id="rId1"/>
  </sheets>
  <definedNames>
    <definedName name="_Ref471580315">#REF!</definedName>
    <definedName name="_Ref47182944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S6" i="1"/>
  <c r="R6" i="1"/>
  <c r="X6" i="1" s="1"/>
  <c r="Z6" i="1"/>
  <c r="AA6" i="1" s="1"/>
  <c r="N6" i="1"/>
  <c r="L6" i="1"/>
  <c r="Y6" i="1" s="1"/>
  <c r="AD6" i="1"/>
  <c r="H6" i="1"/>
  <c r="F6" i="1"/>
  <c r="D6" i="1"/>
  <c r="W5" i="1"/>
  <c r="V5" i="1"/>
  <c r="U5" i="1"/>
  <c r="S5" i="1"/>
  <c r="R5" i="1"/>
  <c r="X5" i="1" s="1"/>
  <c r="Q5" i="1"/>
  <c r="N5" i="1"/>
  <c r="Y5" i="1" s="1"/>
  <c r="L5" i="1"/>
  <c r="AD5" i="1"/>
  <c r="H5" i="1"/>
  <c r="F5" i="1"/>
  <c r="D5" i="1"/>
  <c r="X4" i="1"/>
  <c r="W4" i="1"/>
  <c r="V4" i="1"/>
  <c r="U4" i="1"/>
  <c r="S4" i="1"/>
  <c r="R4" i="1"/>
  <c r="Z4" i="1"/>
  <c r="AA4" i="1" s="1"/>
  <c r="N4" i="1"/>
  <c r="Y4" i="1" s="1"/>
  <c r="L4" i="1"/>
  <c r="AD4" i="1"/>
  <c r="H4" i="1"/>
  <c r="F4" i="1"/>
  <c r="D4" i="1"/>
  <c r="W3" i="1"/>
  <c r="V3" i="1"/>
  <c r="U3" i="1"/>
  <c r="S3" i="1"/>
  <c r="R3" i="1"/>
  <c r="N3" i="1"/>
  <c r="L3" i="1"/>
  <c r="X3" i="1" s="1"/>
  <c r="AD3" i="1"/>
  <c r="H3" i="1"/>
  <c r="F3" i="1"/>
  <c r="D3" i="1"/>
  <c r="W2" i="1"/>
  <c r="V2" i="1"/>
  <c r="U2" i="1"/>
  <c r="S2" i="1"/>
  <c r="R2" i="1"/>
  <c r="X2" i="1" s="1"/>
  <c r="L2" i="1"/>
  <c r="N2" i="1" s="1"/>
  <c r="AD2" i="1"/>
  <c r="H2" i="1"/>
  <c r="F2" i="1"/>
  <c r="D2" i="1"/>
  <c r="Q2" i="1" l="1"/>
  <c r="Z5" i="1"/>
  <c r="AA5" i="1" s="1"/>
  <c r="Q3" i="1"/>
  <c r="Y3" i="1"/>
  <c r="Z3" i="1" s="1"/>
  <c r="AA3" i="1" s="1"/>
  <c r="J4" i="1"/>
  <c r="T4" i="1"/>
  <c r="Y2" i="1"/>
  <c r="Z2" i="1" s="1"/>
  <c r="AA2" i="1" s="1"/>
  <c r="J3" i="1"/>
  <c r="T3" i="1"/>
  <c r="Q4" i="1"/>
  <c r="J5" i="1"/>
  <c r="T5" i="1"/>
  <c r="J2" i="1"/>
  <c r="T2" i="1"/>
  <c r="Q6" i="1"/>
  <c r="J6" i="1"/>
  <c r="T6" i="1"/>
</calcChain>
</file>

<file path=xl/sharedStrings.xml><?xml version="1.0" encoding="utf-8"?>
<sst xmlns="http://schemas.openxmlformats.org/spreadsheetml/2006/main" count="40" uniqueCount="39">
  <si>
    <t>Zone</t>
  </si>
  <si>
    <t>Order</t>
  </si>
  <si>
    <t>Zone.Area</t>
  </si>
  <si>
    <t>Area.prop</t>
  </si>
  <si>
    <t>Zone.TLU</t>
  </si>
  <si>
    <t>TLU.prop</t>
  </si>
  <si>
    <t>Zone.Ruminants</t>
  </si>
  <si>
    <t>Rumin.prop</t>
  </si>
  <si>
    <t>RuralPop</t>
  </si>
  <si>
    <t>Pop.prop</t>
  </si>
  <si>
    <t>Tsetse.Area</t>
  </si>
  <si>
    <t>Tsetse.area.prop</t>
  </si>
  <si>
    <t>NoTseTse.Area</t>
  </si>
  <si>
    <t>noTseTse.prop</t>
  </si>
  <si>
    <t>Agric.GDP</t>
  </si>
  <si>
    <t>Livest.GDP</t>
  </si>
  <si>
    <t>LiveGDP.AgGDP</t>
  </si>
  <si>
    <t>TLU_density</t>
  </si>
  <si>
    <t>Ruminants_density</t>
  </si>
  <si>
    <t>Pop_density</t>
  </si>
  <si>
    <t>Tsetse_density</t>
  </si>
  <si>
    <t>TLU.tsetse.risk</t>
  </si>
  <si>
    <t>Stock.value</t>
  </si>
  <si>
    <t>dTLU_tryps</t>
  </si>
  <si>
    <t>dYield_tryps</t>
  </si>
  <si>
    <t>dValue_tryps</t>
  </si>
  <si>
    <t>RelValue_tryps</t>
  </si>
  <si>
    <t>Challenge_level</t>
  </si>
  <si>
    <t>Arable</t>
  </si>
  <si>
    <t>PopDensArable</t>
  </si>
  <si>
    <t>Arid</t>
  </si>
  <si>
    <t>Low</t>
  </si>
  <si>
    <t>Semiarid</t>
  </si>
  <si>
    <t>Medium</t>
  </si>
  <si>
    <t>Subhumid</t>
  </si>
  <si>
    <t>High</t>
  </si>
  <si>
    <t>Humid</t>
  </si>
  <si>
    <t>Highlands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</si>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</sst>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_);\(0\)"/>
    <numFmt numFmtId="166" formatCode="_(* #,##0_);_(* \(#,##0\);_(* &quot;-&quot;??_);_(@_)"/>
    <numFmt numFmtId="167" formatCode="_(* #,##0.000_);_(* \(#,##0.000\);_(* &quot;-&quot;??_);_(@_)"/>
    <numFmt numFmtId="168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43" fontId="0" fillId="0" borderId="0" xfId="1" applyFont="1"/>
    <xf numFmtId="1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492-8DC6-4F8C-92A5-F86CFE84A0C7}">
  <dimension ref="A1:AD16"/>
  <sheetViews>
    <sheetView tabSelected="1" zoomScale="75" zoomScaleNormal="75" workbookViewId="0"/>
  </sheetViews>
  <sheetFormatPr defaultRowHeight="15" x14ac:dyDescent="0.25"/>
  <cols>
    <col min="3" max="29" width="12.5703125" customWidth="1"/>
  </cols>
  <sheetData>
    <row r="1" spans="1: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1</v>
      </c>
      <c r="C2">
        <v>8327</v>
      </c>
      <c r="D2" s="2">
        <f>100*C2/SUM(C$2:C$6)</f>
        <v>37.237277524371699</v>
      </c>
      <c r="E2">
        <v>41697</v>
      </c>
      <c r="F2" s="2">
        <f>100*E2/SUM(E$2:E$6)</f>
        <v>30.367716139745241</v>
      </c>
      <c r="G2">
        <v>116812</v>
      </c>
      <c r="H2" s="2">
        <f>100*G2/SUM(G$2:G$6)</f>
        <v>29.180530991136823</v>
      </c>
      <c r="I2">
        <v>24855</v>
      </c>
      <c r="J2" s="2">
        <f>100*I2/SUM(I$2:I$6)</f>
        <v>10.435998421269199</v>
      </c>
      <c r="K2">
        <v>1038</v>
      </c>
      <c r="L2" s="2">
        <f>100*K2/C2</f>
        <v>12.465473760057645</v>
      </c>
      <c r="M2">
        <v>7289</v>
      </c>
      <c r="N2" s="2">
        <f>100-L2</f>
        <v>87.534526239942352</v>
      </c>
      <c r="O2" s="3">
        <v>3032.6651370262757</v>
      </c>
      <c r="P2" s="3">
        <v>1482.6142234020001</v>
      </c>
      <c r="Q2" s="4">
        <f>100*P2/O2</f>
        <v>48.888161284295286</v>
      </c>
      <c r="R2" s="5">
        <f>E2/C2</f>
        <v>5.0074456587006129</v>
      </c>
      <c r="S2" s="5">
        <f>G2/C2</f>
        <v>14.028101357031344</v>
      </c>
      <c r="T2" s="5">
        <f>I2/C2</f>
        <v>2.9848685000600454</v>
      </c>
      <c r="U2" s="5">
        <f>K2/C2</f>
        <v>0.12465473760057644</v>
      </c>
      <c r="V2" s="6">
        <f>IF(OR(A2="Arid",A2="semiarid"),E2/2*L2/100,E2*L2/100)</f>
        <v>2598.8642968656181</v>
      </c>
      <c r="W2" s="6">
        <f>E2*80/10^3</f>
        <v>3335.76</v>
      </c>
      <c r="X2" s="7">
        <f>(0.1*R2/100)*L2/100</f>
        <v>6.2420182463447064E-4</v>
      </c>
      <c r="Y2" s="7">
        <f>0.05*L2/100+0*N2/100</f>
        <v>6.2327368800288233E-3</v>
      </c>
      <c r="Z2" s="3">
        <f>(P2*(X2+Y2))</f>
        <v>10.166194852529486</v>
      </c>
      <c r="AA2" s="3">
        <f>100*(Z2/P2)</f>
        <v>0.68569387046632935</v>
      </c>
      <c r="AB2" t="s">
        <v>31</v>
      </c>
      <c r="AC2">
        <v>7289</v>
      </c>
      <c r="AD2" s="8">
        <f>I2/AC2</f>
        <v>3.4099327754150091</v>
      </c>
    </row>
    <row r="3" spans="1:30" x14ac:dyDescent="0.25">
      <c r="A3" t="s">
        <v>32</v>
      </c>
      <c r="B3">
        <v>2</v>
      </c>
      <c r="C3">
        <v>4050</v>
      </c>
      <c r="D3" s="2">
        <f>100*C3/SUM(C$2:C$6)</f>
        <v>18.111081298631607</v>
      </c>
      <c r="E3">
        <v>37446</v>
      </c>
      <c r="F3" s="2">
        <f>100*E3/SUM(E$2:E$6)</f>
        <v>27.27173414319736</v>
      </c>
      <c r="G3">
        <v>101740</v>
      </c>
      <c r="H3" s="2">
        <f>100*G3/SUM(G$2:G$6)</f>
        <v>25.415430118808519</v>
      </c>
      <c r="I3">
        <v>65735</v>
      </c>
      <c r="J3" s="2">
        <f>100*I3/SUM(I$2:I$6)</f>
        <v>27.600497132252293</v>
      </c>
      <c r="K3">
        <v>2036</v>
      </c>
      <c r="L3" s="2">
        <f t="shared" ref="L3:L6" si="0">100*K3/C3</f>
        <v>50.271604938271608</v>
      </c>
      <c r="M3">
        <v>2014</v>
      </c>
      <c r="N3" s="2">
        <f>100*M3/SUM(M$2:M$6)</f>
        <v>16.708146673303467</v>
      </c>
      <c r="O3" s="3">
        <v>8020.6092449174103</v>
      </c>
      <c r="P3" s="3">
        <v>1328.8983674639999</v>
      </c>
      <c r="Q3" s="4">
        <f t="shared" ref="Q3:Q6" si="1">100*P3/O3</f>
        <v>16.568546439363207</v>
      </c>
      <c r="R3" s="5">
        <f>E3/C3</f>
        <v>9.2459259259259259</v>
      </c>
      <c r="S3" s="5">
        <f>G3/C3</f>
        <v>25.120987654320988</v>
      </c>
      <c r="T3" s="5">
        <f>I3/C3</f>
        <v>16.230864197530863</v>
      </c>
      <c r="U3" s="5">
        <f>K3/C3</f>
        <v>0.50271604938271608</v>
      </c>
      <c r="V3" s="6">
        <f>IF(OR(A3="Arid",A3="semiarid"),E3/2*L3/100,E3*L3/100)</f>
        <v>9412.3525925925933</v>
      </c>
      <c r="W3" s="6">
        <f>E3*80/10^3</f>
        <v>2995.68</v>
      </c>
      <c r="X3" s="7">
        <f>(0.1*R3/100)*L3/100</f>
        <v>4.6480753543667128E-3</v>
      </c>
      <c r="Y3" s="7">
        <f t="shared" ref="Y3:Y6" si="2">0.05*L3/100+0*N3/100</f>
        <v>2.5135802469135805E-2</v>
      </c>
      <c r="Z3" s="3">
        <f t="shared" ref="Z3:Z6" si="3">(P3*(X3+Y3))</f>
        <v>39.579746616399724</v>
      </c>
      <c r="AA3" s="3">
        <f t="shared" ref="AA3:AA6" si="4">100*(Z3/P3)</f>
        <v>2.9783877823502518</v>
      </c>
      <c r="AB3" t="s">
        <v>33</v>
      </c>
      <c r="AC3">
        <v>2014</v>
      </c>
      <c r="AD3" s="8">
        <f>I3/AC3</f>
        <v>32.639026812313801</v>
      </c>
    </row>
    <row r="4" spans="1:30" x14ac:dyDescent="0.25">
      <c r="A4" t="s">
        <v>34</v>
      </c>
      <c r="B4">
        <v>3</v>
      </c>
      <c r="C4">
        <v>4858</v>
      </c>
      <c r="D4" s="2">
        <f>100*C4/SUM(C$2:C$6)</f>
        <v>21.724353814506753</v>
      </c>
      <c r="E4">
        <v>26370</v>
      </c>
      <c r="F4" s="2">
        <f>100*E4/SUM(E$2:E$6)</f>
        <v>19.205138849439578</v>
      </c>
      <c r="G4">
        <v>67177</v>
      </c>
      <c r="H4" s="2">
        <f>100*G4/SUM(G$2:G$6)</f>
        <v>16.781328377149595</v>
      </c>
      <c r="I4">
        <v>47487</v>
      </c>
      <c r="J4" s="2">
        <f>100*I4/SUM(I$2:I$6)</f>
        <v>19.938614243846729</v>
      </c>
      <c r="K4">
        <v>3298</v>
      </c>
      <c r="L4" s="2">
        <f t="shared" si="0"/>
        <v>67.888019761218615</v>
      </c>
      <c r="M4">
        <v>1560</v>
      </c>
      <c r="N4" s="2">
        <f>100*M4/SUM(M$2:M$6)</f>
        <v>12.941762070681932</v>
      </c>
      <c r="O4" s="3">
        <v>5794.092511042717</v>
      </c>
      <c r="P4" s="3">
        <v>1006.590927594</v>
      </c>
      <c r="Q4" s="4">
        <f t="shared" si="1"/>
        <v>17.372710664794891</v>
      </c>
      <c r="R4" s="5">
        <f>E4/C4</f>
        <v>5.4281597365170855</v>
      </c>
      <c r="S4" s="5">
        <f>G4/C4</f>
        <v>13.82811856731165</v>
      </c>
      <c r="T4" s="5">
        <f>I4/C4</f>
        <v>9.7750102923013582</v>
      </c>
      <c r="U4" s="5">
        <f>K4/C4</f>
        <v>0.6788801976121861</v>
      </c>
      <c r="V4" s="6">
        <f>IF(OR(A4="Arid",A4="semiarid"),E4/2*L4/100,E4*L4/100)</f>
        <v>17902.070811033351</v>
      </c>
      <c r="W4" s="6">
        <f>E4*80/10^3</f>
        <v>2109.6</v>
      </c>
      <c r="X4" s="7">
        <f>(0.25*R4/100)*L4/100</f>
        <v>9.2126753864930772E-3</v>
      </c>
      <c r="Y4" s="7">
        <f t="shared" si="2"/>
        <v>3.3944009880609312E-2</v>
      </c>
      <c r="Z4" s="3">
        <f t="shared" si="3"/>
        <v>43.441127854894908</v>
      </c>
      <c r="AA4" s="3">
        <f t="shared" si="4"/>
        <v>4.3156685267102386</v>
      </c>
      <c r="AB4" t="s">
        <v>35</v>
      </c>
      <c r="AC4">
        <v>1560</v>
      </c>
      <c r="AD4" s="8">
        <f>I4/AC4</f>
        <v>30.440384615384616</v>
      </c>
    </row>
    <row r="5" spans="1:30" x14ac:dyDescent="0.25">
      <c r="A5" t="s">
        <v>36</v>
      </c>
      <c r="B5">
        <v>4</v>
      </c>
      <c r="C5">
        <v>4137</v>
      </c>
      <c r="D5" s="2">
        <f>100*C5/SUM(C$2:C$6)</f>
        <v>18.500134156157767</v>
      </c>
      <c r="E5">
        <v>8148</v>
      </c>
      <c r="F5" s="2">
        <f>100*E5/SUM(E$2:E$6)</f>
        <v>5.9341475671305908</v>
      </c>
      <c r="G5">
        <v>28577</v>
      </c>
      <c r="H5" s="2">
        <f>100*G5/SUM(G$2:G$6)</f>
        <v>7.1387531600667486</v>
      </c>
      <c r="I5">
        <v>51191</v>
      </c>
      <c r="J5" s="2">
        <f>100*I5/SUM(I$2:I$6)</f>
        <v>21.493832033119755</v>
      </c>
      <c r="K5">
        <v>3741</v>
      </c>
      <c r="L5" s="2">
        <f t="shared" si="0"/>
        <v>90.427846265409713</v>
      </c>
      <c r="M5">
        <v>396</v>
      </c>
      <c r="N5" s="2">
        <f>100*M5/SUM(M$2:M$6)</f>
        <v>3.2852165256346439</v>
      </c>
      <c r="O5" s="3">
        <v>6246.0334351040856</v>
      </c>
      <c r="P5" s="3">
        <v>287.59740788400006</v>
      </c>
      <c r="Q5" s="4">
        <f t="shared" si="1"/>
        <v>4.6044807616244769</v>
      </c>
      <c r="R5" s="5">
        <f>E5/C5</f>
        <v>1.9695431472081217</v>
      </c>
      <c r="S5" s="5">
        <f>G5/C5</f>
        <v>6.9076625574087505</v>
      </c>
      <c r="T5" s="5">
        <f>I5/C5</f>
        <v>12.373942470389171</v>
      </c>
      <c r="U5" s="5">
        <f>K5/C5</f>
        <v>0.90427846265409717</v>
      </c>
      <c r="V5" s="6">
        <f>IF(OR(A5="Arid",A5="semiarid"),E5/2*L5/100,E5*L5/100)</f>
        <v>7368.0609137055835</v>
      </c>
      <c r="W5" s="6">
        <f>E5*80/10^3</f>
        <v>651.84</v>
      </c>
      <c r="X5" s="7">
        <f>(0.25*R5/100)*L5/100</f>
        <v>4.4525386232206806E-3</v>
      </c>
      <c r="Y5" s="7">
        <f t="shared" si="2"/>
        <v>4.5213923132704857E-2</v>
      </c>
      <c r="Z5" s="3">
        <f t="shared" si="3"/>
        <v>14.283945659774007</v>
      </c>
      <c r="AA5" s="3">
        <f t="shared" si="4"/>
        <v>4.9666461755925537</v>
      </c>
      <c r="AB5" t="s">
        <v>35</v>
      </c>
      <c r="AC5">
        <v>396</v>
      </c>
      <c r="AD5" s="8">
        <f>I5/AC5</f>
        <v>129.27020202020202</v>
      </c>
    </row>
    <row r="6" spans="1:30" x14ac:dyDescent="0.25">
      <c r="A6" t="s">
        <v>37</v>
      </c>
      <c r="B6">
        <v>5</v>
      </c>
      <c r="C6">
        <v>990</v>
      </c>
      <c r="D6" s="2">
        <f>100*C6/SUM(C$2:C$6)</f>
        <v>4.4271532063321706</v>
      </c>
      <c r="E6">
        <v>23646</v>
      </c>
      <c r="F6" s="2">
        <f>100*E6/SUM(E$2:E$6)</f>
        <v>17.22126330048723</v>
      </c>
      <c r="G6">
        <v>86002</v>
      </c>
      <c r="H6" s="2">
        <f>100*G6/SUM(G$2:G$6)</f>
        <v>21.483957352838313</v>
      </c>
      <c r="I6">
        <v>48898</v>
      </c>
      <c r="J6" s="2">
        <f>100*I6/SUM(I$2:I$6)</f>
        <v>20.531058169512022</v>
      </c>
      <c r="K6">
        <v>195</v>
      </c>
      <c r="L6" s="2">
        <f t="shared" si="0"/>
        <v>19.696969696969695</v>
      </c>
      <c r="M6">
        <v>795</v>
      </c>
      <c r="N6" s="2">
        <f>100*M6/SUM(M$2:M$6)</f>
        <v>6.595321055251369</v>
      </c>
      <c r="O6" s="3">
        <v>5966.2546719095089</v>
      </c>
      <c r="P6" s="3">
        <v>852.87507165599959</v>
      </c>
      <c r="Q6" s="4">
        <f t="shared" si="1"/>
        <v>14.294982674332198</v>
      </c>
      <c r="R6" s="5">
        <f>E6/C6</f>
        <v>23.884848484848487</v>
      </c>
      <c r="S6" s="5">
        <f>G6/C6</f>
        <v>86.87070707070707</v>
      </c>
      <c r="T6" s="5">
        <f>I6/C6</f>
        <v>49.391919191919193</v>
      </c>
      <c r="U6" s="5">
        <f>K6/C6</f>
        <v>0.19696969696969696</v>
      </c>
      <c r="V6" s="6">
        <f>IF(OR(A6="Arid",A6="semiarid"),E6/2*L6/100,E6*L6/100)</f>
        <v>4657.545454545454</v>
      </c>
      <c r="W6" s="6">
        <f>E6*80/10^3</f>
        <v>1891.68</v>
      </c>
      <c r="X6" s="7">
        <f>0*R6/100</f>
        <v>0</v>
      </c>
      <c r="Y6" s="7">
        <f t="shared" si="2"/>
        <v>9.8484848484848495E-3</v>
      </c>
      <c r="Z6" s="3">
        <f t="shared" si="3"/>
        <v>8.3995272208545426</v>
      </c>
      <c r="AA6" s="3">
        <f t="shared" si="4"/>
        <v>0.98484848484848497</v>
      </c>
      <c r="AB6" t="s">
        <v>38</v>
      </c>
      <c r="AC6">
        <v>795</v>
      </c>
      <c r="AD6" s="8">
        <f>I6/AC6</f>
        <v>61.506918238993713</v>
      </c>
    </row>
    <row r="8" spans="1:30" x14ac:dyDescent="0.25">
      <c r="D8" s="5"/>
      <c r="F8" s="5"/>
      <c r="H8" s="5"/>
      <c r="J8" s="5"/>
      <c r="L8" s="5"/>
      <c r="N8" s="5"/>
      <c r="P8" s="3"/>
      <c r="Q8" s="3"/>
    </row>
    <row r="10" spans="1:30" x14ac:dyDescent="0.25">
      <c r="C10" s="4"/>
    </row>
    <row r="11" spans="1:30" x14ac:dyDescent="0.25">
      <c r="C11" s="4"/>
    </row>
    <row r="12" spans="1:30" x14ac:dyDescent="0.25">
      <c r="C12" s="4"/>
    </row>
    <row r="13" spans="1:30" x14ac:dyDescent="0.25">
      <c r="C13" s="4"/>
    </row>
    <row r="14" spans="1:30" x14ac:dyDescent="0.25">
      <c r="C14" s="4"/>
    </row>
    <row r="15" spans="1:30" x14ac:dyDescent="0.25">
      <c r="C15" s="4"/>
    </row>
    <row r="16" spans="1:30" x14ac:dyDescent="0.25">
      <c r="C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Jahnke_R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2021-01-28T15:42:55Z</dcterms:created>
  <dcterms:modified xsi:type="dcterms:W3CDTF">2021-01-30T16:26:53Z</dcterms:modified>
</cp:coreProperties>
</file>